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omments3.xml" ContentType="application/vnd.openxmlformats-officedocument.spreadsheetml.comment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84096B38-CC9D-4C1D-AF2E-78ABD8DE1929}" xr6:coauthVersionLast="45" xr6:coauthVersionMax="47" xr10:uidLastSave="{00000000-0000-0000-0000-000000000000}"/>
  <bookViews>
    <workbookView xWindow="-120" yWindow="-120" windowWidth="29040" windowHeight="15840" tabRatio="589" activeTab="1" xr2:uid="{F87E9273-758C-4CB3-8CA7-04461C90845A}"/>
  </bookViews>
  <sheets>
    <sheet name="923" sheetId="27" r:id="rId1"/>
    <sheet name="842_Дет_расчет_19_02_2025" sheetId="107" r:id="rId2"/>
    <sheet name="Расчет" sheetId="4" r:id="rId3"/>
    <sheet name="842 счет 19.02.2025" sheetId="125" r:id="rId4"/>
    <sheet name="Заказ" sheetId="7" r:id="rId5"/>
    <sheet name="Таблица с признаками" sheetId="1" r:id="rId6"/>
    <sheet name="Базовые цены" sheetId="10" r:id="rId7"/>
    <sheet name="ТАБЛИЦА ДЛЯ ПРОВЕРКИ ЦЕН" sheetId="22" r:id="rId8"/>
    <sheet name="Заказ(Архив)" sheetId="26" r:id="rId9"/>
    <sheet name="ПЕНАЛЫ" sheetId="25" r:id="rId10"/>
    <sheet name="Тест" sheetId="16" r:id="rId11"/>
    <sheet name="комплекты фурнитуры" sheetId="15" r:id="rId12"/>
    <sheet name="Изображения" sheetId="5" r:id="rId13"/>
    <sheet name="2 все модули и цены" sheetId="14" r:id="rId14"/>
    <sheet name="3 расчёт пеналов" sheetId="13" r:id="rId15"/>
    <sheet name="3 расчёт верхних" sheetId="12" r:id="rId16"/>
    <sheet name="3 расчёт нижних" sheetId="11" r:id="rId17"/>
    <sheet name="Настройки" sheetId="6" r:id="rId18"/>
  </sheets>
  <functionGroups builtInGroupCount="19"/>
  <externalReferences>
    <externalReference r:id="rId19"/>
    <externalReference r:id="rId20"/>
    <externalReference r:id="rId21"/>
  </externalReferences>
  <definedNames>
    <definedName name="clap" localSheetId="13">#REF!</definedName>
    <definedName name="clap" localSheetId="15">#REF!</definedName>
    <definedName name="clap" localSheetId="16">#REF!</definedName>
    <definedName name="clap" localSheetId="14">#REF!</definedName>
    <definedName name="clap" localSheetId="11">#REF!</definedName>
    <definedName name="clap">#REF!</definedName>
    <definedName name="mln" localSheetId="13">#REF!</definedName>
    <definedName name="mln" localSheetId="15">#REF!</definedName>
    <definedName name="mln" localSheetId="16">#REF!</definedName>
    <definedName name="mln" localSheetId="14">#REF!</definedName>
    <definedName name="mln" localSheetId="11">#REF!</definedName>
    <definedName name="mln">#REF!</definedName>
    <definedName name="zka" localSheetId="13">#REF!</definedName>
    <definedName name="zka" localSheetId="15">#REF!</definedName>
    <definedName name="zka" localSheetId="16">#REF!</definedName>
    <definedName name="zka" localSheetId="14">#REF!</definedName>
    <definedName name="zka" localSheetId="11">#REF!</definedName>
    <definedName name="zka">#REF!</definedName>
    <definedName name="К_роста_цен" localSheetId="13">[1]Энергетики!#REF!</definedName>
    <definedName name="К_роста_цен" localSheetId="15">[1]Энергетики!#REF!</definedName>
    <definedName name="К_роста_цен" localSheetId="16">[1]Энергетики!#REF!</definedName>
    <definedName name="К_роста_цен" localSheetId="14">[1]Энергетики!#REF!</definedName>
    <definedName name="К_роста_цен" localSheetId="11">[1]Энергетики!#REF!</definedName>
    <definedName name="К_роста_цен">[1]Энергетики!#REF!</definedName>
    <definedName name="КФ_корпуса" localSheetId="13">'[2]комплекты фурнитуры'!$B$10:$S$27</definedName>
    <definedName name="КФ_корпуса" localSheetId="15">'[2]комплекты фурнитуры'!$B$10:$S$27</definedName>
    <definedName name="КФ_корпуса" localSheetId="16">'[2]комплекты фурнитуры'!$B$10:$S$27</definedName>
    <definedName name="КФ_корпуса" localSheetId="14">'[2]комплекты фурнитуры'!$B$10:$S$27</definedName>
    <definedName name="КФ_корпуса" localSheetId="11">'комплекты фурнитуры'!$B$9:$D$26</definedName>
    <definedName name="КФ_корпуса">'[3]комплекты фурнитуры'!$B$10:$S$27</definedName>
    <definedName name="КФ_наполнение">'комплекты фурнитуры'!$B$40:$D$56</definedName>
    <definedName name="КФ_петель_подъемников" localSheetId="13">'[2]комплекты фурнитуры'!$B$59:$S$76</definedName>
    <definedName name="КФ_петель_подъемников" localSheetId="15">'[2]комплекты фурнитуры'!$B$59:$S$76</definedName>
    <definedName name="КФ_петель_подъемников" localSheetId="16">'[2]комплекты фурнитуры'!$B$59:$S$76</definedName>
    <definedName name="КФ_петель_подъемников" localSheetId="14">'[2]комплекты фурнитуры'!$B$59:$S$76</definedName>
    <definedName name="КФ_петель_подъемников" localSheetId="11">'комплекты фурнитуры'!$B$57:$D$74</definedName>
    <definedName name="КФ_петель_подъемников">'[3]комплекты фурнитуры'!$B$59:$S$76</definedName>
    <definedName name="КФ_ящиков">'комплекты фурнитуры'!$B$27:$D$39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283" i="7" l="1"/>
  <c r="AI283" i="7" s="1"/>
  <c r="AF283" i="7"/>
  <c r="AF107" i="7"/>
  <c r="AG107" i="7" s="1"/>
  <c r="AH107" i="7" s="1"/>
  <c r="AF108" i="7"/>
  <c r="AG108" i="7" s="1"/>
  <c r="AH108" i="7" s="1"/>
  <c r="AF109" i="7"/>
  <c r="AG109" i="7" s="1"/>
  <c r="AH109" i="7" s="1"/>
  <c r="AF110" i="7"/>
  <c r="AG110" i="7" s="1"/>
  <c r="AH110" i="7" s="1"/>
  <c r="AF111" i="7"/>
  <c r="AG111" i="7" s="1"/>
  <c r="AH111" i="7" s="1"/>
  <c r="AF112" i="7"/>
  <c r="AG112" i="7" s="1"/>
  <c r="AH112" i="7" s="1"/>
  <c r="AF113" i="7"/>
  <c r="AG113" i="7" s="1"/>
  <c r="AH113" i="7" s="1"/>
  <c r="AF114" i="7"/>
  <c r="AG114" i="7" s="1"/>
  <c r="AH114" i="7" s="1"/>
  <c r="AF115" i="7"/>
  <c r="AG115" i="7" s="1"/>
  <c r="AH115" i="7" s="1"/>
  <c r="AF116" i="7"/>
  <c r="AG116" i="7" s="1"/>
  <c r="AH116" i="7" s="1"/>
  <c r="AF117" i="7"/>
  <c r="AG117" i="7" s="1"/>
  <c r="AH117" i="7" s="1"/>
  <c r="AF118" i="7"/>
  <c r="AG118" i="7" s="1"/>
  <c r="AH118" i="7" s="1"/>
  <c r="AF119" i="7"/>
  <c r="AG119" i="7" s="1"/>
  <c r="AH119" i="7" s="1"/>
  <c r="AF120" i="7"/>
  <c r="AG120" i="7" s="1"/>
  <c r="AH120" i="7" s="1"/>
  <c r="AF121" i="7"/>
  <c r="AG121" i="7" s="1"/>
  <c r="AH121" i="7" s="1"/>
  <c r="AF122" i="7"/>
  <c r="AG122" i="7" s="1"/>
  <c r="AH122" i="7" s="1"/>
  <c r="AF123" i="7"/>
  <c r="AG123" i="7" s="1"/>
  <c r="AH123" i="7" s="1"/>
  <c r="AF124" i="7"/>
  <c r="AG124" i="7" s="1"/>
  <c r="AH124" i="7" s="1"/>
  <c r="AF125" i="7"/>
  <c r="AG125" i="7" s="1"/>
  <c r="AH125" i="7" s="1"/>
  <c r="AF126" i="7"/>
  <c r="AG126" i="7" s="1"/>
  <c r="AH126" i="7" s="1"/>
  <c r="AF127" i="7"/>
  <c r="AG127" i="7" s="1"/>
  <c r="AH127" i="7" s="1"/>
  <c r="AF128" i="7"/>
  <c r="AG128" i="7" s="1"/>
  <c r="AH128" i="7" s="1"/>
  <c r="AF129" i="7"/>
  <c r="AG129" i="7" s="1"/>
  <c r="AH129" i="7" s="1"/>
  <c r="AF130" i="7"/>
  <c r="AG130" i="7" s="1"/>
  <c r="AH130" i="7" s="1"/>
  <c r="AF131" i="7"/>
  <c r="AG131" i="7" s="1"/>
  <c r="AH131" i="7" s="1"/>
  <c r="AF132" i="7"/>
  <c r="AG132" i="7" s="1"/>
  <c r="AH132" i="7" s="1"/>
  <c r="AF133" i="7"/>
  <c r="AG133" i="7" s="1"/>
  <c r="AH133" i="7" s="1"/>
  <c r="AF134" i="7"/>
  <c r="AG134" i="7" s="1"/>
  <c r="AH134" i="7" s="1"/>
  <c r="AF135" i="7"/>
  <c r="AG135" i="7" s="1"/>
  <c r="AH135" i="7" s="1"/>
  <c r="AF136" i="7"/>
  <c r="AG136" i="7" s="1"/>
  <c r="AH136" i="7" s="1"/>
  <c r="AF137" i="7"/>
  <c r="AG137" i="7" s="1"/>
  <c r="AH137" i="7" s="1"/>
  <c r="AF138" i="7"/>
  <c r="AG138" i="7" s="1"/>
  <c r="AH138" i="7" s="1"/>
  <c r="AF139" i="7"/>
  <c r="AG139" i="7" s="1"/>
  <c r="AH139" i="7" s="1"/>
  <c r="AF140" i="7"/>
  <c r="AG140" i="7" s="1"/>
  <c r="AH140" i="7" s="1"/>
  <c r="AF141" i="7"/>
  <c r="AG141" i="7" s="1"/>
  <c r="AH141" i="7" s="1"/>
  <c r="AF142" i="7"/>
  <c r="AG142" i="7" s="1"/>
  <c r="AH142" i="7" s="1"/>
  <c r="AF143" i="7"/>
  <c r="AG143" i="7" s="1"/>
  <c r="AH143" i="7" s="1"/>
  <c r="AF144" i="7"/>
  <c r="AG144" i="7" s="1"/>
  <c r="AH144" i="7" s="1"/>
  <c r="AF145" i="7"/>
  <c r="AG145" i="7" s="1"/>
  <c r="AH145" i="7" s="1"/>
  <c r="AF146" i="7"/>
  <c r="AG146" i="7" s="1"/>
  <c r="AH146" i="7" s="1"/>
  <c r="AF147" i="7"/>
  <c r="AG147" i="7" s="1"/>
  <c r="AH147" i="7" s="1"/>
  <c r="AF148" i="7"/>
  <c r="AG148" i="7" s="1"/>
  <c r="AH148" i="7" s="1"/>
  <c r="AF149" i="7"/>
  <c r="AG149" i="7" s="1"/>
  <c r="AH149" i="7" s="1"/>
  <c r="AF150" i="7"/>
  <c r="AG150" i="7" s="1"/>
  <c r="AH150" i="7" s="1"/>
  <c r="AF151" i="7"/>
  <c r="AG151" i="7" s="1"/>
  <c r="AH151" i="7" s="1"/>
  <c r="AF152" i="7"/>
  <c r="AG152" i="7" s="1"/>
  <c r="AH152" i="7" s="1"/>
  <c r="AF153" i="7"/>
  <c r="AG153" i="7" s="1"/>
  <c r="AH153" i="7" s="1"/>
  <c r="AF154" i="7"/>
  <c r="AG154" i="7" s="1"/>
  <c r="AH154" i="7" s="1"/>
  <c r="AF155" i="7"/>
  <c r="AG155" i="7" s="1"/>
  <c r="AH155" i="7" s="1"/>
  <c r="AF156" i="7"/>
  <c r="AG156" i="7" s="1"/>
  <c r="AH156" i="7" s="1"/>
  <c r="AF157" i="7"/>
  <c r="AG157" i="7" s="1"/>
  <c r="AH157" i="7" s="1"/>
  <c r="AF158" i="7"/>
  <c r="AG158" i="7" s="1"/>
  <c r="AH158" i="7" s="1"/>
  <c r="AF159" i="7"/>
  <c r="AG159" i="7" s="1"/>
  <c r="AH159" i="7" s="1"/>
  <c r="AF160" i="7"/>
  <c r="AG160" i="7" s="1"/>
  <c r="AH160" i="7" s="1"/>
  <c r="AF161" i="7"/>
  <c r="AG161" i="7" s="1"/>
  <c r="AH161" i="7" s="1"/>
  <c r="AF162" i="7"/>
  <c r="AG162" i="7" s="1"/>
  <c r="AH162" i="7" s="1"/>
  <c r="AF163" i="7"/>
  <c r="AG163" i="7" s="1"/>
  <c r="AH163" i="7" s="1"/>
  <c r="AF164" i="7"/>
  <c r="AG164" i="7" s="1"/>
  <c r="AH164" i="7" s="1"/>
  <c r="AF165" i="7"/>
  <c r="AG165" i="7" s="1"/>
  <c r="AH165" i="7" s="1"/>
  <c r="AF166" i="7"/>
  <c r="AG166" i="7" s="1"/>
  <c r="AH166" i="7" s="1"/>
  <c r="AF167" i="7"/>
  <c r="AG167" i="7" s="1"/>
  <c r="AH167" i="7" s="1"/>
  <c r="AF168" i="7"/>
  <c r="AG168" i="7" s="1"/>
  <c r="AH168" i="7" s="1"/>
  <c r="AF169" i="7"/>
  <c r="AG169" i="7" s="1"/>
  <c r="AH169" i="7" s="1"/>
  <c r="AF170" i="7"/>
  <c r="AG170" i="7" s="1"/>
  <c r="AH170" i="7" s="1"/>
  <c r="AF171" i="7"/>
  <c r="AG171" i="7" s="1"/>
  <c r="AH171" i="7" s="1"/>
  <c r="AF172" i="7"/>
  <c r="AG172" i="7" s="1"/>
  <c r="AH172" i="7" s="1"/>
  <c r="AF173" i="7"/>
  <c r="AG173" i="7" s="1"/>
  <c r="AH173" i="7" s="1"/>
  <c r="AF174" i="7"/>
  <c r="AG174" i="7" s="1"/>
  <c r="AH174" i="7" s="1"/>
  <c r="AF175" i="7"/>
  <c r="AG175" i="7" s="1"/>
  <c r="AH175" i="7" s="1"/>
  <c r="AF176" i="7"/>
  <c r="AG176" i="7" s="1"/>
  <c r="AH176" i="7" s="1"/>
  <c r="AF177" i="7"/>
  <c r="AG177" i="7" s="1"/>
  <c r="AH177" i="7" s="1"/>
  <c r="AF178" i="7"/>
  <c r="AG178" i="7" s="1"/>
  <c r="AH178" i="7" s="1"/>
  <c r="AF179" i="7"/>
  <c r="AG179" i="7" s="1"/>
  <c r="AH179" i="7" s="1"/>
  <c r="AF180" i="7"/>
  <c r="AG180" i="7" s="1"/>
  <c r="AH180" i="7" s="1"/>
  <c r="AF181" i="7"/>
  <c r="AG181" i="7" s="1"/>
  <c r="AH181" i="7" s="1"/>
  <c r="AF182" i="7"/>
  <c r="AG182" i="7" s="1"/>
  <c r="AH182" i="7" s="1"/>
  <c r="AF183" i="7"/>
  <c r="AG183" i="7" s="1"/>
  <c r="AH183" i="7" s="1"/>
  <c r="AF184" i="7"/>
  <c r="AG184" i="7" s="1"/>
  <c r="AH184" i="7" s="1"/>
  <c r="AF185" i="7"/>
  <c r="AG185" i="7" s="1"/>
  <c r="AH185" i="7" s="1"/>
  <c r="AF186" i="7"/>
  <c r="AG186" i="7" s="1"/>
  <c r="AH186" i="7" s="1"/>
  <c r="AF187" i="7"/>
  <c r="AG187" i="7" s="1"/>
  <c r="AH187" i="7" s="1"/>
  <c r="AF188" i="7"/>
  <c r="AG188" i="7" s="1"/>
  <c r="AH188" i="7" s="1"/>
  <c r="AF189" i="7"/>
  <c r="AG189" i="7" s="1"/>
  <c r="AH189" i="7" s="1"/>
  <c r="AF190" i="7"/>
  <c r="AG190" i="7" s="1"/>
  <c r="AH190" i="7" s="1"/>
  <c r="AF191" i="7"/>
  <c r="AG191" i="7" s="1"/>
  <c r="AH191" i="7" s="1"/>
  <c r="AF192" i="7"/>
  <c r="AG192" i="7" s="1"/>
  <c r="AH192" i="7" s="1"/>
  <c r="AF193" i="7"/>
  <c r="AG193" i="7" s="1"/>
  <c r="AH193" i="7" s="1"/>
  <c r="AF194" i="7"/>
  <c r="AG194" i="7" s="1"/>
  <c r="AH194" i="7" s="1"/>
  <c r="AF195" i="7"/>
  <c r="AG195" i="7" s="1"/>
  <c r="AH195" i="7" s="1"/>
  <c r="AF196" i="7"/>
  <c r="AG196" i="7" s="1"/>
  <c r="AH196" i="7" s="1"/>
  <c r="AF197" i="7"/>
  <c r="AG197" i="7" s="1"/>
  <c r="AH197" i="7" s="1"/>
  <c r="AF198" i="7"/>
  <c r="AG198" i="7" s="1"/>
  <c r="AH198" i="7" s="1"/>
  <c r="AF199" i="7"/>
  <c r="AG199" i="7" s="1"/>
  <c r="AH199" i="7" s="1"/>
  <c r="AF200" i="7"/>
  <c r="AG200" i="7" s="1"/>
  <c r="AH200" i="7" s="1"/>
  <c r="AF201" i="7"/>
  <c r="AG201" i="7" s="1"/>
  <c r="AH201" i="7" s="1"/>
  <c r="AF202" i="7"/>
  <c r="AG202" i="7" s="1"/>
  <c r="AH202" i="7" s="1"/>
  <c r="AF203" i="7"/>
  <c r="AG203" i="7" s="1"/>
  <c r="AH203" i="7" s="1"/>
  <c r="AF204" i="7"/>
  <c r="AG204" i="7" s="1"/>
  <c r="AH204" i="7" s="1"/>
  <c r="AF205" i="7"/>
  <c r="AG205" i="7" s="1"/>
  <c r="AH205" i="7" s="1"/>
  <c r="AF206" i="7"/>
  <c r="AG206" i="7" s="1"/>
  <c r="AH206" i="7" s="1"/>
  <c r="AF207" i="7"/>
  <c r="AG207" i="7" s="1"/>
  <c r="AH207" i="7" s="1"/>
  <c r="AF208" i="7"/>
  <c r="AG208" i="7" s="1"/>
  <c r="AH208" i="7" s="1"/>
  <c r="AF209" i="7"/>
  <c r="AG209" i="7" s="1"/>
  <c r="AH209" i="7" s="1"/>
  <c r="AF210" i="7"/>
  <c r="AG210" i="7" s="1"/>
  <c r="AH210" i="7" s="1"/>
  <c r="AF211" i="7"/>
  <c r="AG211" i="7" s="1"/>
  <c r="AH211" i="7" s="1"/>
  <c r="AF212" i="7"/>
  <c r="AG212" i="7" s="1"/>
  <c r="AH212" i="7" s="1"/>
  <c r="AF213" i="7"/>
  <c r="AG213" i="7" s="1"/>
  <c r="AH213" i="7" s="1"/>
  <c r="AF214" i="7"/>
  <c r="AG214" i="7" s="1"/>
  <c r="AH214" i="7" s="1"/>
  <c r="AF215" i="7"/>
  <c r="AG215" i="7" s="1"/>
  <c r="AH215" i="7" s="1"/>
  <c r="AF216" i="7"/>
  <c r="AG216" i="7" s="1"/>
  <c r="AH216" i="7" s="1"/>
  <c r="AF217" i="7"/>
  <c r="AG217" i="7" s="1"/>
  <c r="AH217" i="7" s="1"/>
  <c r="AF218" i="7"/>
  <c r="AG218" i="7" s="1"/>
  <c r="AH218" i="7" s="1"/>
  <c r="AF219" i="7"/>
  <c r="AG219" i="7" s="1"/>
  <c r="AH219" i="7" s="1"/>
  <c r="AF220" i="7"/>
  <c r="AG220" i="7" s="1"/>
  <c r="AH220" i="7" s="1"/>
  <c r="AF221" i="7"/>
  <c r="AG221" i="7" s="1"/>
  <c r="AH221" i="7" s="1"/>
  <c r="AF222" i="7"/>
  <c r="AG222" i="7" s="1"/>
  <c r="AH222" i="7" s="1"/>
  <c r="AF223" i="7"/>
  <c r="AG223" i="7" s="1"/>
  <c r="AH223" i="7" s="1"/>
  <c r="AF224" i="7"/>
  <c r="AG224" i="7" s="1"/>
  <c r="AH224" i="7" s="1"/>
  <c r="AF225" i="7"/>
  <c r="AG225" i="7" s="1"/>
  <c r="AH225" i="7" s="1"/>
  <c r="AF226" i="7"/>
  <c r="AG226" i="7" s="1"/>
  <c r="AH226" i="7" s="1"/>
  <c r="AF227" i="7"/>
  <c r="AG227" i="7" s="1"/>
  <c r="AH227" i="7" s="1"/>
  <c r="AF228" i="7"/>
  <c r="AG228" i="7" s="1"/>
  <c r="AH228" i="7" s="1"/>
  <c r="AF229" i="7"/>
  <c r="AG229" i="7" s="1"/>
  <c r="AH229" i="7" s="1"/>
  <c r="AF230" i="7"/>
  <c r="AG230" i="7" s="1"/>
  <c r="AH230" i="7" s="1"/>
  <c r="AF231" i="7"/>
  <c r="AG231" i="7" s="1"/>
  <c r="AH231" i="7" s="1"/>
  <c r="AF232" i="7"/>
  <c r="AG232" i="7" s="1"/>
  <c r="AH232" i="7" s="1"/>
  <c r="AF233" i="7"/>
  <c r="AG233" i="7" s="1"/>
  <c r="AH233" i="7" s="1"/>
  <c r="AF234" i="7"/>
  <c r="AG234" i="7" s="1"/>
  <c r="AH234" i="7" s="1"/>
  <c r="AF235" i="7"/>
  <c r="AG235" i="7" s="1"/>
  <c r="AH235" i="7" s="1"/>
  <c r="AF236" i="7"/>
  <c r="AG236" i="7" s="1"/>
  <c r="AH236" i="7" s="1"/>
  <c r="AF237" i="7"/>
  <c r="AG237" i="7" s="1"/>
  <c r="AH237" i="7" s="1"/>
  <c r="AF238" i="7"/>
  <c r="AG238" i="7" s="1"/>
  <c r="AH238" i="7" s="1"/>
  <c r="AF239" i="7"/>
  <c r="AG239" i="7" s="1"/>
  <c r="AH239" i="7" s="1"/>
  <c r="AF240" i="7"/>
  <c r="AG240" i="7" s="1"/>
  <c r="AH240" i="7" s="1"/>
  <c r="AF241" i="7"/>
  <c r="AG241" i="7" s="1"/>
  <c r="AH241" i="7" s="1"/>
  <c r="AF242" i="7"/>
  <c r="AG242" i="7" s="1"/>
  <c r="AH242" i="7" s="1"/>
  <c r="AF243" i="7"/>
  <c r="AG243" i="7" s="1"/>
  <c r="AH243" i="7" s="1"/>
  <c r="AF244" i="7"/>
  <c r="AG244" i="7" s="1"/>
  <c r="AH244" i="7" s="1"/>
  <c r="AF245" i="7"/>
  <c r="AG245" i="7" s="1"/>
  <c r="AH245" i="7" s="1"/>
  <c r="AF246" i="7"/>
  <c r="AG246" i="7" s="1"/>
  <c r="AH246" i="7" s="1"/>
  <c r="AF247" i="7"/>
  <c r="AG247" i="7" s="1"/>
  <c r="AH247" i="7" s="1"/>
  <c r="AF248" i="7"/>
  <c r="AG248" i="7" s="1"/>
  <c r="AH248" i="7" s="1"/>
  <c r="AF249" i="7"/>
  <c r="AG249" i="7" s="1"/>
  <c r="AH249" i="7" s="1"/>
  <c r="AF250" i="7"/>
  <c r="AG250" i="7" s="1"/>
  <c r="AH250" i="7" s="1"/>
  <c r="AF251" i="7"/>
  <c r="AG251" i="7" s="1"/>
  <c r="AH251" i="7" s="1"/>
  <c r="AF252" i="7"/>
  <c r="AG252" i="7" s="1"/>
  <c r="AH252" i="7" s="1"/>
  <c r="AF253" i="7"/>
  <c r="AG253" i="7" s="1"/>
  <c r="AH253" i="7" s="1"/>
  <c r="AF254" i="7"/>
  <c r="AG254" i="7" s="1"/>
  <c r="AH254" i="7" s="1"/>
  <c r="AF255" i="7"/>
  <c r="AG255" i="7" s="1"/>
  <c r="AH255" i="7" s="1"/>
  <c r="AF256" i="7"/>
  <c r="AG256" i="7" s="1"/>
  <c r="AH256" i="7" s="1"/>
  <c r="AF257" i="7"/>
  <c r="AG257" i="7" s="1"/>
  <c r="AH257" i="7" s="1"/>
  <c r="AF258" i="7"/>
  <c r="AG258" i="7" s="1"/>
  <c r="AH258" i="7" s="1"/>
  <c r="AF259" i="7"/>
  <c r="AG259" i="7" s="1"/>
  <c r="AH259" i="7" s="1"/>
  <c r="AF260" i="7"/>
  <c r="AG260" i="7" s="1"/>
  <c r="AH260" i="7" s="1"/>
  <c r="AF261" i="7"/>
  <c r="AG261" i="7" s="1"/>
  <c r="AH261" i="7" s="1"/>
  <c r="AF262" i="7"/>
  <c r="AG262" i="7" s="1"/>
  <c r="AH262" i="7" s="1"/>
  <c r="AF263" i="7"/>
  <c r="AG263" i="7" s="1"/>
  <c r="AH263" i="7" s="1"/>
  <c r="AF264" i="7"/>
  <c r="AG264" i="7" s="1"/>
  <c r="AH264" i="7" s="1"/>
  <c r="AF265" i="7"/>
  <c r="AG265" i="7" s="1"/>
  <c r="AH265" i="7" s="1"/>
  <c r="AF266" i="7"/>
  <c r="AG266" i="7" s="1"/>
  <c r="AH266" i="7" s="1"/>
  <c r="AF267" i="7"/>
  <c r="AG267" i="7" s="1"/>
  <c r="AH267" i="7" s="1"/>
  <c r="AF268" i="7"/>
  <c r="AG268" i="7" s="1"/>
  <c r="AH268" i="7" s="1"/>
  <c r="AF269" i="7"/>
  <c r="AG269" i="7" s="1"/>
  <c r="AH269" i="7" s="1"/>
  <c r="AF270" i="7"/>
  <c r="AG270" i="7" s="1"/>
  <c r="AH270" i="7" s="1"/>
  <c r="AF271" i="7"/>
  <c r="AG271" i="7" s="1"/>
  <c r="AH271" i="7" s="1"/>
  <c r="AF272" i="7"/>
  <c r="AG272" i="7" s="1"/>
  <c r="AH272" i="7" s="1"/>
  <c r="AF273" i="7"/>
  <c r="AG273" i="7" s="1"/>
  <c r="AH273" i="7" s="1"/>
  <c r="AF274" i="7"/>
  <c r="AG274" i="7" s="1"/>
  <c r="AH274" i="7" s="1"/>
  <c r="AF275" i="7"/>
  <c r="AG275" i="7" s="1"/>
  <c r="AH275" i="7" s="1"/>
  <c r="AF276" i="7"/>
  <c r="AG276" i="7" s="1"/>
  <c r="AH276" i="7" s="1"/>
  <c r="AF277" i="7"/>
  <c r="AG277" i="7" s="1"/>
  <c r="AH277" i="7" s="1"/>
  <c r="AF278" i="7"/>
  <c r="AG278" i="7" s="1"/>
  <c r="AH278" i="7" s="1"/>
  <c r="AF279" i="7"/>
  <c r="AG279" i="7" s="1"/>
  <c r="AH279" i="7" s="1"/>
  <c r="AF280" i="7"/>
  <c r="AG280" i="7" s="1"/>
  <c r="AH280" i="7" s="1"/>
  <c r="AF281" i="7"/>
  <c r="AG281" i="7" s="1"/>
  <c r="AH281" i="7" s="1"/>
  <c r="AF282" i="7"/>
  <c r="AG282" i="7" s="1"/>
  <c r="AH282" i="7" s="1"/>
  <c r="AI282" i="7" l="1"/>
  <c r="AI281" i="7"/>
  <c r="AI280" i="7"/>
  <c r="AI279" i="7"/>
  <c r="AI278" i="7"/>
  <c r="AI277" i="7"/>
  <c r="AI276" i="7"/>
  <c r="AI275" i="7"/>
  <c r="AI274" i="7"/>
  <c r="AI273" i="7"/>
  <c r="AI272" i="7"/>
  <c r="AI271" i="7"/>
  <c r="AI270" i="7"/>
  <c r="AI269" i="7"/>
  <c r="AI268" i="7"/>
  <c r="AI267" i="7"/>
  <c r="AI266" i="7"/>
  <c r="AI265" i="7"/>
  <c r="AI264" i="7"/>
  <c r="AI263" i="7"/>
  <c r="AI262" i="7"/>
  <c r="AI261" i="7"/>
  <c r="AI260" i="7"/>
  <c r="AI259" i="7"/>
  <c r="AI258" i="7"/>
  <c r="AI257" i="7"/>
  <c r="AI256" i="7"/>
  <c r="AI255" i="7"/>
  <c r="AI254" i="7"/>
  <c r="AI253" i="7"/>
  <c r="AI252" i="7"/>
  <c r="AI251" i="7"/>
  <c r="AI250" i="7"/>
  <c r="AI249" i="7"/>
  <c r="AI248" i="7"/>
  <c r="AI247" i="7"/>
  <c r="AI246" i="7"/>
  <c r="AI245" i="7"/>
  <c r="AI244" i="7"/>
  <c r="AI243" i="7"/>
  <c r="AI242" i="7"/>
  <c r="AI241" i="7"/>
  <c r="AI240" i="7"/>
  <c r="AI239" i="7"/>
  <c r="AI238" i="7"/>
  <c r="AI237" i="7"/>
  <c r="AI236" i="7"/>
  <c r="AI235" i="7"/>
  <c r="AI234" i="7"/>
  <c r="AI233" i="7"/>
  <c r="AI232" i="7"/>
  <c r="AI231" i="7"/>
  <c r="AI230" i="7"/>
  <c r="AI229" i="7"/>
  <c r="AI228" i="7"/>
  <c r="AI227" i="7"/>
  <c r="AI226" i="7"/>
  <c r="AI225" i="7"/>
  <c r="AI224" i="7"/>
  <c r="AI223" i="7"/>
  <c r="AI222" i="7"/>
  <c r="AI221" i="7"/>
  <c r="AI220" i="7"/>
  <c r="AI219" i="7"/>
  <c r="AI218" i="7"/>
  <c r="AI217" i="7"/>
  <c r="AI216" i="7"/>
  <c r="AI215" i="7"/>
  <c r="AI214" i="7"/>
  <c r="AI213" i="7"/>
  <c r="AI212" i="7"/>
  <c r="AI211" i="7"/>
  <c r="AI210" i="7"/>
  <c r="AI209" i="7"/>
  <c r="AI208" i="7"/>
  <c r="AI207" i="7"/>
  <c r="AI206" i="7"/>
  <c r="AI205" i="7"/>
  <c r="AI204" i="7"/>
  <c r="AI203" i="7"/>
  <c r="AI202" i="7"/>
  <c r="AI201" i="7"/>
  <c r="AI200" i="7"/>
  <c r="AI199" i="7"/>
  <c r="AI198" i="7"/>
  <c r="AI197" i="7"/>
  <c r="AI196" i="7"/>
  <c r="AI195" i="7"/>
  <c r="AI194" i="7"/>
  <c r="AI193" i="7"/>
  <c r="AI192" i="7"/>
  <c r="AI191" i="7"/>
  <c r="AI190" i="7"/>
  <c r="AI189" i="7"/>
  <c r="AI188" i="7"/>
  <c r="AI187" i="7"/>
  <c r="AI186" i="7"/>
  <c r="AI185" i="7"/>
  <c r="AI184" i="7"/>
  <c r="AI183" i="7"/>
  <c r="AI182" i="7"/>
  <c r="AI181" i="7"/>
  <c r="AI180" i="7"/>
  <c r="AI179" i="7"/>
  <c r="AI178" i="7"/>
  <c r="AI177" i="7"/>
  <c r="AI176" i="7"/>
  <c r="AI175" i="7"/>
  <c r="AI174" i="7"/>
  <c r="AI173" i="7"/>
  <c r="AI172" i="7"/>
  <c r="AI171" i="7"/>
  <c r="AI170" i="7"/>
  <c r="AI169" i="7"/>
  <c r="AI168" i="7"/>
  <c r="AI167" i="7"/>
  <c r="AI166" i="7"/>
  <c r="AI165" i="7"/>
  <c r="AI164" i="7"/>
  <c r="AI163" i="7"/>
  <c r="AI162" i="7"/>
  <c r="AI161" i="7"/>
  <c r="AI160" i="7"/>
  <c r="AI159" i="7"/>
  <c r="AI158" i="7"/>
  <c r="AI157" i="7"/>
  <c r="AI156" i="7"/>
  <c r="AI155" i="7"/>
  <c r="AI154" i="7"/>
  <c r="AI153" i="7"/>
  <c r="AI152" i="7"/>
  <c r="AI151" i="7"/>
  <c r="AI150" i="7"/>
  <c r="AI149" i="7"/>
  <c r="AI148" i="7"/>
  <c r="AI147" i="7"/>
  <c r="AI146" i="7"/>
  <c r="AI145" i="7"/>
  <c r="AI144" i="7"/>
  <c r="AI143" i="7"/>
  <c r="AI142" i="7"/>
  <c r="AI141" i="7"/>
  <c r="AI140" i="7"/>
  <c r="AI139" i="7"/>
  <c r="AI138" i="7"/>
  <c r="AI137" i="7"/>
  <c r="AI136" i="7"/>
  <c r="AI135" i="7"/>
  <c r="AI134" i="7"/>
  <c r="AI133" i="7"/>
  <c r="AI132" i="7"/>
  <c r="AI131" i="7"/>
  <c r="AI130" i="7"/>
  <c r="AI129" i="7"/>
  <c r="AI128" i="7"/>
  <c r="AI127" i="7"/>
  <c r="AI126" i="7"/>
  <c r="AI125" i="7"/>
  <c r="AI124" i="7"/>
  <c r="AI123" i="7"/>
  <c r="AI122" i="7"/>
  <c r="AI121" i="7"/>
  <c r="AI120" i="7"/>
  <c r="AI119" i="7"/>
  <c r="AI118" i="7"/>
  <c r="AI117" i="7"/>
  <c r="AI116" i="7"/>
  <c r="AI115" i="7"/>
  <c r="AI114" i="7"/>
  <c r="AI113" i="7"/>
  <c r="AI112" i="7"/>
  <c r="AI111" i="7"/>
  <c r="AI110" i="7"/>
  <c r="AI109" i="7"/>
  <c r="AI108" i="7"/>
  <c r="AI107" i="7"/>
  <c r="AF3" i="7"/>
  <c r="AG3" i="7" s="1"/>
  <c r="AH3" i="7" s="1"/>
  <c r="AF4" i="7"/>
  <c r="AG4" i="7" s="1"/>
  <c r="AH4" i="7" s="1"/>
  <c r="AF5" i="7"/>
  <c r="AG5" i="7" s="1"/>
  <c r="AH5" i="7" s="1"/>
  <c r="AF6" i="7"/>
  <c r="AG6" i="7" s="1"/>
  <c r="AH6" i="7" s="1"/>
  <c r="AF7" i="7"/>
  <c r="AG7" i="7" s="1"/>
  <c r="AH7" i="7" s="1"/>
  <c r="AF8" i="7"/>
  <c r="AG8" i="7" s="1"/>
  <c r="AH8" i="7" s="1"/>
  <c r="AF9" i="7"/>
  <c r="AG9" i="7" s="1"/>
  <c r="AH9" i="7" s="1"/>
  <c r="AF10" i="7"/>
  <c r="AG10" i="7" s="1"/>
  <c r="AH10" i="7" s="1"/>
  <c r="AF11" i="7"/>
  <c r="AG11" i="7" s="1"/>
  <c r="AH11" i="7" s="1"/>
  <c r="AF12" i="7"/>
  <c r="AG12" i="7" s="1"/>
  <c r="AH12" i="7" s="1"/>
  <c r="AF13" i="7"/>
  <c r="AG13" i="7" s="1"/>
  <c r="AH13" i="7" s="1"/>
  <c r="AF14" i="7"/>
  <c r="AG14" i="7" s="1"/>
  <c r="AH14" i="7" s="1"/>
  <c r="AF15" i="7"/>
  <c r="AG15" i="7" s="1"/>
  <c r="AH15" i="7" s="1"/>
  <c r="AF16" i="7"/>
  <c r="AG16" i="7" s="1"/>
  <c r="AH16" i="7" s="1"/>
  <c r="AF17" i="7"/>
  <c r="AG17" i="7" s="1"/>
  <c r="AH17" i="7" s="1"/>
  <c r="AF18" i="7"/>
  <c r="AG18" i="7" s="1"/>
  <c r="AH18" i="7" s="1"/>
  <c r="AF19" i="7"/>
  <c r="AG19" i="7" s="1"/>
  <c r="AH19" i="7" s="1"/>
  <c r="AF20" i="7"/>
  <c r="AG20" i="7" s="1"/>
  <c r="AH20" i="7" s="1"/>
  <c r="AF21" i="7"/>
  <c r="AG21" i="7" s="1"/>
  <c r="AH21" i="7" s="1"/>
  <c r="AF22" i="7"/>
  <c r="AG22" i="7" s="1"/>
  <c r="AH22" i="7" s="1"/>
  <c r="AF23" i="7"/>
  <c r="AG23" i="7" s="1"/>
  <c r="AH23" i="7" s="1"/>
  <c r="AF24" i="7"/>
  <c r="AG24" i="7" s="1"/>
  <c r="AH24" i="7" s="1"/>
  <c r="AF25" i="7"/>
  <c r="AG25" i="7" s="1"/>
  <c r="AH25" i="7" s="1"/>
  <c r="AF26" i="7"/>
  <c r="AG26" i="7" s="1"/>
  <c r="AH26" i="7" s="1"/>
  <c r="AF27" i="7"/>
  <c r="AG27" i="7" s="1"/>
  <c r="AH27" i="7" s="1"/>
  <c r="AF28" i="7"/>
  <c r="AG28" i="7" s="1"/>
  <c r="AH28" i="7" s="1"/>
  <c r="AF29" i="7"/>
  <c r="AG29" i="7" s="1"/>
  <c r="AH29" i="7" s="1"/>
  <c r="AF30" i="7"/>
  <c r="AG30" i="7" s="1"/>
  <c r="AH30" i="7" s="1"/>
  <c r="AF31" i="7"/>
  <c r="AG31" i="7" s="1"/>
  <c r="AH31" i="7" s="1"/>
  <c r="AF32" i="7"/>
  <c r="AG32" i="7" s="1"/>
  <c r="AH32" i="7" s="1"/>
  <c r="AF33" i="7"/>
  <c r="AG33" i="7" s="1"/>
  <c r="AH33" i="7" s="1"/>
  <c r="AF34" i="7"/>
  <c r="AG34" i="7" s="1"/>
  <c r="AH34" i="7" s="1"/>
  <c r="AF35" i="7"/>
  <c r="AG35" i="7" s="1"/>
  <c r="AH35" i="7" s="1"/>
  <c r="AF36" i="7"/>
  <c r="AG36" i="7" s="1"/>
  <c r="AH36" i="7" s="1"/>
  <c r="AF37" i="7"/>
  <c r="AG37" i="7" s="1"/>
  <c r="AH37" i="7" s="1"/>
  <c r="AF38" i="7"/>
  <c r="AG38" i="7" s="1"/>
  <c r="AH38" i="7" s="1"/>
  <c r="AF39" i="7"/>
  <c r="AG39" i="7" s="1"/>
  <c r="AH39" i="7" s="1"/>
  <c r="AF40" i="7"/>
  <c r="AG40" i="7" s="1"/>
  <c r="AH40" i="7" s="1"/>
  <c r="AF41" i="7"/>
  <c r="AG41" i="7" s="1"/>
  <c r="AH41" i="7" s="1"/>
  <c r="AF42" i="7"/>
  <c r="AG42" i="7" s="1"/>
  <c r="AH42" i="7" s="1"/>
  <c r="AF43" i="7"/>
  <c r="AG43" i="7" s="1"/>
  <c r="AH43" i="7" s="1"/>
  <c r="AF44" i="7"/>
  <c r="AG44" i="7" s="1"/>
  <c r="AH44" i="7" s="1"/>
  <c r="AF45" i="7"/>
  <c r="AG45" i="7" s="1"/>
  <c r="AH45" i="7" s="1"/>
  <c r="AF46" i="7"/>
  <c r="AG46" i="7" s="1"/>
  <c r="AH46" i="7" s="1"/>
  <c r="AF47" i="7"/>
  <c r="AG47" i="7" s="1"/>
  <c r="AH47" i="7" s="1"/>
  <c r="AF48" i="7"/>
  <c r="AG48" i="7" s="1"/>
  <c r="AH48" i="7" s="1"/>
  <c r="AF49" i="7"/>
  <c r="AG49" i="7" s="1"/>
  <c r="AH49" i="7" s="1"/>
  <c r="AF50" i="7"/>
  <c r="AG50" i="7" s="1"/>
  <c r="AH50" i="7" s="1"/>
  <c r="AF51" i="7"/>
  <c r="AG51" i="7" s="1"/>
  <c r="AH51" i="7" s="1"/>
  <c r="AF52" i="7"/>
  <c r="AG52" i="7" s="1"/>
  <c r="AH52" i="7" s="1"/>
  <c r="AF53" i="7"/>
  <c r="AG53" i="7" s="1"/>
  <c r="AH53" i="7" s="1"/>
  <c r="AF54" i="7"/>
  <c r="AG54" i="7" s="1"/>
  <c r="AH54" i="7" s="1"/>
  <c r="AF55" i="7"/>
  <c r="AG55" i="7" s="1"/>
  <c r="AH55" i="7" s="1"/>
  <c r="AF56" i="7"/>
  <c r="AG56" i="7" s="1"/>
  <c r="AH56" i="7" s="1"/>
  <c r="AF57" i="7"/>
  <c r="AG57" i="7" s="1"/>
  <c r="AH57" i="7" s="1"/>
  <c r="AF58" i="7"/>
  <c r="AG58" i="7" s="1"/>
  <c r="AH58" i="7" s="1"/>
  <c r="AF59" i="7"/>
  <c r="AG59" i="7" s="1"/>
  <c r="AH59" i="7" s="1"/>
  <c r="AF60" i="7"/>
  <c r="AG60" i="7" s="1"/>
  <c r="AH60" i="7" s="1"/>
  <c r="AF61" i="7"/>
  <c r="AG61" i="7" s="1"/>
  <c r="AH61" i="7" s="1"/>
  <c r="AF62" i="7"/>
  <c r="AG62" i="7" s="1"/>
  <c r="AH62" i="7" s="1"/>
  <c r="AF63" i="7"/>
  <c r="AG63" i="7" s="1"/>
  <c r="AH63" i="7" s="1"/>
  <c r="AF64" i="7"/>
  <c r="AG64" i="7" s="1"/>
  <c r="AH64" i="7" s="1"/>
  <c r="AF65" i="7"/>
  <c r="AG65" i="7" s="1"/>
  <c r="AH65" i="7" s="1"/>
  <c r="AF66" i="7"/>
  <c r="AG66" i="7" s="1"/>
  <c r="AH66" i="7" s="1"/>
  <c r="AF67" i="7"/>
  <c r="AG67" i="7" s="1"/>
  <c r="AH67" i="7" s="1"/>
  <c r="AF68" i="7"/>
  <c r="AG68" i="7" s="1"/>
  <c r="AH68" i="7" s="1"/>
  <c r="AF69" i="7"/>
  <c r="AG69" i="7" s="1"/>
  <c r="AH69" i="7" s="1"/>
  <c r="AF70" i="7"/>
  <c r="AG70" i="7" s="1"/>
  <c r="AH70" i="7" s="1"/>
  <c r="AF71" i="7"/>
  <c r="AG71" i="7" s="1"/>
  <c r="AH71" i="7" s="1"/>
  <c r="AF72" i="7"/>
  <c r="AG72" i="7" s="1"/>
  <c r="AH72" i="7" s="1"/>
  <c r="AF73" i="7"/>
  <c r="AG73" i="7" s="1"/>
  <c r="AH73" i="7" s="1"/>
  <c r="AF74" i="7"/>
  <c r="AG74" i="7" s="1"/>
  <c r="AH74" i="7" s="1"/>
  <c r="AF75" i="7"/>
  <c r="AG75" i="7" s="1"/>
  <c r="AH75" i="7" s="1"/>
  <c r="AF76" i="7"/>
  <c r="AG76" i="7" s="1"/>
  <c r="AH76" i="7" s="1"/>
  <c r="AF77" i="7"/>
  <c r="AG77" i="7" s="1"/>
  <c r="AH77" i="7" s="1"/>
  <c r="AF78" i="7"/>
  <c r="AG78" i="7" s="1"/>
  <c r="AH78" i="7" s="1"/>
  <c r="AF79" i="7"/>
  <c r="AG79" i="7" s="1"/>
  <c r="AH79" i="7" s="1"/>
  <c r="AF80" i="7"/>
  <c r="AG80" i="7" s="1"/>
  <c r="AH80" i="7" s="1"/>
  <c r="AF81" i="7"/>
  <c r="AG81" i="7" s="1"/>
  <c r="AH81" i="7" s="1"/>
  <c r="AF82" i="7"/>
  <c r="AG82" i="7" s="1"/>
  <c r="AH82" i="7" s="1"/>
  <c r="AF83" i="7"/>
  <c r="AG83" i="7" s="1"/>
  <c r="AH83" i="7" s="1"/>
  <c r="AF84" i="7"/>
  <c r="AG84" i="7" s="1"/>
  <c r="AH84" i="7" s="1"/>
  <c r="AF85" i="7"/>
  <c r="AG85" i="7" s="1"/>
  <c r="AH85" i="7" s="1"/>
  <c r="AF86" i="7"/>
  <c r="AG86" i="7" s="1"/>
  <c r="AH86" i="7" s="1"/>
  <c r="AF87" i="7"/>
  <c r="AG87" i="7" s="1"/>
  <c r="AH87" i="7" s="1"/>
  <c r="AF88" i="7"/>
  <c r="AG88" i="7" s="1"/>
  <c r="AH88" i="7" s="1"/>
  <c r="AF89" i="7"/>
  <c r="AG89" i="7" s="1"/>
  <c r="AH89" i="7" s="1"/>
  <c r="AF90" i="7"/>
  <c r="AG90" i="7" s="1"/>
  <c r="AH90" i="7" s="1"/>
  <c r="AF91" i="7"/>
  <c r="AG91" i="7" s="1"/>
  <c r="AH91" i="7" s="1"/>
  <c r="AF92" i="7"/>
  <c r="AG92" i="7" s="1"/>
  <c r="AH92" i="7" s="1"/>
  <c r="AF93" i="7"/>
  <c r="AG93" i="7" s="1"/>
  <c r="AH93" i="7" s="1"/>
  <c r="AF94" i="7"/>
  <c r="AG94" i="7" s="1"/>
  <c r="AH94" i="7" s="1"/>
  <c r="AF95" i="7"/>
  <c r="AG95" i="7" s="1"/>
  <c r="AH95" i="7" s="1"/>
  <c r="AF96" i="7"/>
  <c r="AG96" i="7" s="1"/>
  <c r="AH96" i="7" s="1"/>
  <c r="AF97" i="7"/>
  <c r="AG97" i="7" s="1"/>
  <c r="AH97" i="7" s="1"/>
  <c r="AF98" i="7"/>
  <c r="AG98" i="7" s="1"/>
  <c r="AH98" i="7" s="1"/>
  <c r="AF99" i="7"/>
  <c r="AG99" i="7" s="1"/>
  <c r="AH99" i="7" s="1"/>
  <c r="AF100" i="7"/>
  <c r="AG100" i="7" s="1"/>
  <c r="AH100" i="7" s="1"/>
  <c r="AF101" i="7"/>
  <c r="AG101" i="7" s="1"/>
  <c r="AH101" i="7" s="1"/>
  <c r="AF102" i="7"/>
  <c r="AG102" i="7" s="1"/>
  <c r="AH102" i="7" s="1"/>
  <c r="AF103" i="7"/>
  <c r="AG103" i="7" s="1"/>
  <c r="AH103" i="7" s="1"/>
  <c r="AF104" i="7"/>
  <c r="AG104" i="7" s="1"/>
  <c r="AH104" i="7" s="1"/>
  <c r="AF105" i="7"/>
  <c r="AG105" i="7" s="1"/>
  <c r="AH105" i="7" s="1"/>
  <c r="AF106" i="7"/>
  <c r="AG106" i="7" s="1"/>
  <c r="AH106" i="7" s="1"/>
  <c r="AF2" i="7"/>
  <c r="AG2" i="7" s="1"/>
  <c r="AH2" i="7" s="1"/>
  <c r="Y2" i="10"/>
  <c r="Y3" i="10"/>
  <c r="Y4" i="10"/>
  <c r="AF93" i="26" l="1"/>
  <c r="AF94" i="26"/>
  <c r="AF95" i="26"/>
  <c r="AF96" i="26"/>
  <c r="AF97" i="26"/>
  <c r="AF79" i="26"/>
  <c r="AF80" i="26"/>
  <c r="AF81" i="26"/>
  <c r="AF82" i="26"/>
  <c r="AF83" i="26"/>
  <c r="AF84" i="26"/>
  <c r="AF85" i="26"/>
  <c r="AF86" i="26"/>
  <c r="AF87" i="26"/>
  <c r="AF88" i="26"/>
  <c r="AF89" i="26"/>
  <c r="AF90" i="26"/>
  <c r="AF91" i="26"/>
  <c r="AF104" i="26"/>
  <c r="AF103" i="26"/>
  <c r="AF102" i="26"/>
  <c r="AF101" i="26"/>
  <c r="AF100" i="26"/>
  <c r="AF99" i="26"/>
  <c r="AF98" i="26"/>
  <c r="AF92" i="26"/>
  <c r="AF78" i="26"/>
  <c r="AF77" i="26"/>
  <c r="AF76" i="26"/>
  <c r="AF75" i="26"/>
  <c r="AF74" i="26"/>
  <c r="AF73" i="26"/>
  <c r="AF72" i="26"/>
  <c r="AF71" i="26"/>
  <c r="AF70" i="26"/>
  <c r="AF69" i="26"/>
  <c r="AF68" i="26"/>
  <c r="AF67" i="26"/>
  <c r="AF66" i="26"/>
  <c r="AF65" i="26"/>
  <c r="AF64" i="26"/>
  <c r="AF63" i="26"/>
  <c r="AF62" i="26"/>
  <c r="AF61" i="26"/>
  <c r="AF60" i="26"/>
  <c r="AF59" i="26"/>
  <c r="AF58" i="26"/>
  <c r="AF57" i="26"/>
  <c r="AF56" i="26"/>
  <c r="AF55" i="26"/>
  <c r="AF54" i="26"/>
  <c r="AF53" i="26"/>
  <c r="AF52" i="26"/>
  <c r="AF51" i="26"/>
  <c r="AF50" i="26"/>
  <c r="AF49" i="26"/>
  <c r="AF48" i="26"/>
  <c r="AF47" i="26"/>
  <c r="AF46" i="26"/>
  <c r="AF45" i="26"/>
  <c r="AF44" i="26"/>
  <c r="AF43" i="26"/>
  <c r="AF42" i="26"/>
  <c r="AF41" i="26"/>
  <c r="AF40" i="26"/>
  <c r="AF39" i="26"/>
  <c r="AF38" i="26"/>
  <c r="AF37" i="26"/>
  <c r="AF36" i="26"/>
  <c r="AF35" i="26"/>
  <c r="AF34" i="26"/>
  <c r="AF33" i="26"/>
  <c r="AF32" i="26"/>
  <c r="AF31" i="26"/>
  <c r="AF30" i="26"/>
  <c r="AF29" i="26"/>
  <c r="AF28" i="26"/>
  <c r="AF27" i="26"/>
  <c r="AF26" i="26"/>
  <c r="AF25" i="26"/>
  <c r="AF24" i="26"/>
  <c r="AF23" i="26"/>
  <c r="AF22" i="26"/>
  <c r="AF21" i="26"/>
  <c r="AF20" i="26"/>
  <c r="AF19" i="26"/>
  <c r="AF18" i="26"/>
  <c r="AF17" i="26"/>
  <c r="AF9" i="26"/>
  <c r="AF8" i="26"/>
  <c r="AF7" i="26"/>
  <c r="AF6" i="26"/>
  <c r="AF5" i="26"/>
  <c r="AF4" i="26"/>
  <c r="AF3" i="26"/>
  <c r="AF2" i="26"/>
  <c r="BB70" i="1"/>
  <c r="BC71" i="1"/>
  <c r="BC70" i="1"/>
  <c r="H3" i="22"/>
  <c r="AI66" i="7" s="1"/>
  <c r="H4" i="22"/>
  <c r="H5" i="22"/>
  <c r="H6" i="22"/>
  <c r="AI26" i="7" s="1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2" i="22"/>
  <c r="AD127" i="22"/>
  <c r="AD126" i="22"/>
  <c r="AD125" i="22"/>
  <c r="AD124" i="22"/>
  <c r="AD123" i="22"/>
  <c r="AD122" i="22"/>
  <c r="AD121" i="22"/>
  <c r="AD120" i="22"/>
  <c r="AD119" i="22"/>
  <c r="AD118" i="22"/>
  <c r="AD117" i="22"/>
  <c r="AD116" i="22"/>
  <c r="AD115" i="22"/>
  <c r="AD114" i="22"/>
  <c r="AD113" i="22"/>
  <c r="AD112" i="22"/>
  <c r="AD111" i="22"/>
  <c r="AD110" i="22"/>
  <c r="AD109" i="22"/>
  <c r="AD108" i="22"/>
  <c r="AD107" i="22"/>
  <c r="AD106" i="22"/>
  <c r="AD105" i="22"/>
  <c r="AD104" i="22"/>
  <c r="AD103" i="22"/>
  <c r="AD102" i="22"/>
  <c r="AD101" i="22"/>
  <c r="AD100" i="22"/>
  <c r="AD99" i="22"/>
  <c r="AD98" i="22"/>
  <c r="AD97" i="22"/>
  <c r="AD96" i="22"/>
  <c r="AD95" i="22"/>
  <c r="AD94" i="22"/>
  <c r="AD93" i="22"/>
  <c r="AD92" i="22"/>
  <c r="AD91" i="22"/>
  <c r="AD90" i="22"/>
  <c r="AD89" i="22"/>
  <c r="AD88" i="22"/>
  <c r="AD87" i="22"/>
  <c r="AD86" i="22"/>
  <c r="AD85" i="22"/>
  <c r="AD84" i="22"/>
  <c r="AD83" i="22"/>
  <c r="AD82" i="22"/>
  <c r="AD81" i="22"/>
  <c r="AD80" i="22"/>
  <c r="AD79" i="22"/>
  <c r="AD78" i="22"/>
  <c r="AD77" i="22"/>
  <c r="AD76" i="22"/>
  <c r="AD75" i="22"/>
  <c r="AD74" i="22"/>
  <c r="AD73" i="22"/>
  <c r="AD72" i="22"/>
  <c r="AD71" i="22"/>
  <c r="AD70" i="22"/>
  <c r="AD69" i="22"/>
  <c r="AD68" i="22"/>
  <c r="AD67" i="22"/>
  <c r="AD66" i="22"/>
  <c r="AD65" i="22"/>
  <c r="AD64" i="22"/>
  <c r="AD63" i="22"/>
  <c r="AD62" i="22"/>
  <c r="AD61" i="22"/>
  <c r="AD60" i="22"/>
  <c r="AD59" i="22"/>
  <c r="AD58" i="22"/>
  <c r="AD57" i="22"/>
  <c r="AD56" i="22"/>
  <c r="AD55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5" i="22"/>
  <c r="AD34" i="22"/>
  <c r="AD33" i="22"/>
  <c r="AD32" i="22"/>
  <c r="AD31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D9" i="22"/>
  <c r="AD8" i="22"/>
  <c r="AD7" i="22"/>
  <c r="AD6" i="22"/>
  <c r="AD5" i="22"/>
  <c r="AD4" i="22"/>
  <c r="AD3" i="22"/>
  <c r="AD2" i="22"/>
  <c r="U3" i="22"/>
  <c r="U4" i="22"/>
  <c r="U5" i="22"/>
  <c r="U6" i="22"/>
  <c r="U7" i="22"/>
  <c r="U8" i="22"/>
  <c r="U9" i="22"/>
  <c r="U10" i="22"/>
  <c r="U11" i="22"/>
  <c r="U12" i="22"/>
  <c r="U13" i="22"/>
  <c r="U14" i="22"/>
  <c r="U15" i="22"/>
  <c r="U16" i="22"/>
  <c r="U17" i="22"/>
  <c r="U18" i="22"/>
  <c r="U19" i="22"/>
  <c r="U20" i="22"/>
  <c r="U21" i="22"/>
  <c r="U22" i="22"/>
  <c r="U23" i="22"/>
  <c r="U24" i="22"/>
  <c r="U25" i="22"/>
  <c r="U26" i="22"/>
  <c r="U27" i="22"/>
  <c r="U28" i="22"/>
  <c r="U29" i="22"/>
  <c r="U30" i="22"/>
  <c r="U31" i="22"/>
  <c r="U32" i="22"/>
  <c r="U33" i="22"/>
  <c r="U34" i="22"/>
  <c r="U35" i="22"/>
  <c r="U36" i="22"/>
  <c r="U37" i="22"/>
  <c r="U38" i="22"/>
  <c r="U39" i="22"/>
  <c r="U40" i="22"/>
  <c r="U41" i="22"/>
  <c r="U42" i="22"/>
  <c r="U43" i="22"/>
  <c r="U44" i="22"/>
  <c r="U45" i="22"/>
  <c r="U46" i="22"/>
  <c r="U47" i="22"/>
  <c r="U48" i="22"/>
  <c r="U49" i="22"/>
  <c r="U50" i="22"/>
  <c r="U51" i="22"/>
  <c r="U52" i="22"/>
  <c r="U53" i="22"/>
  <c r="U54" i="22"/>
  <c r="U55" i="22"/>
  <c r="U56" i="22"/>
  <c r="U57" i="22"/>
  <c r="U58" i="22"/>
  <c r="U59" i="22"/>
  <c r="U60" i="22"/>
  <c r="U61" i="22"/>
  <c r="U62" i="22"/>
  <c r="U63" i="22"/>
  <c r="U64" i="22"/>
  <c r="U65" i="22"/>
  <c r="U66" i="22"/>
  <c r="U67" i="22"/>
  <c r="U68" i="22"/>
  <c r="U69" i="22"/>
  <c r="U70" i="22"/>
  <c r="U71" i="22"/>
  <c r="U72" i="22"/>
  <c r="U73" i="22"/>
  <c r="U74" i="22"/>
  <c r="U75" i="22"/>
  <c r="U76" i="22"/>
  <c r="U77" i="22"/>
  <c r="U78" i="22"/>
  <c r="U79" i="22"/>
  <c r="U80" i="22"/>
  <c r="U81" i="22"/>
  <c r="U82" i="22"/>
  <c r="U83" i="22"/>
  <c r="U84" i="22"/>
  <c r="U85" i="22"/>
  <c r="U86" i="22"/>
  <c r="U87" i="22"/>
  <c r="U88" i="22"/>
  <c r="U89" i="22"/>
  <c r="U90" i="22"/>
  <c r="U91" i="22"/>
  <c r="U92" i="22"/>
  <c r="U93" i="22"/>
  <c r="U94" i="22"/>
  <c r="U95" i="22"/>
  <c r="U96" i="22"/>
  <c r="U97" i="22"/>
  <c r="U98" i="22"/>
  <c r="U99" i="22"/>
  <c r="U100" i="22"/>
  <c r="U101" i="22"/>
  <c r="U102" i="22"/>
  <c r="U103" i="22"/>
  <c r="U104" i="22"/>
  <c r="U105" i="22"/>
  <c r="U106" i="22"/>
  <c r="U107" i="22"/>
  <c r="U108" i="22"/>
  <c r="U109" i="22"/>
  <c r="U110" i="22"/>
  <c r="U111" i="22"/>
  <c r="U112" i="22"/>
  <c r="U113" i="22"/>
  <c r="U114" i="22"/>
  <c r="U115" i="22"/>
  <c r="U116" i="22"/>
  <c r="U117" i="22"/>
  <c r="U118" i="22"/>
  <c r="U119" i="22"/>
  <c r="U120" i="22"/>
  <c r="U121" i="22"/>
  <c r="U122" i="22"/>
  <c r="U123" i="22"/>
  <c r="U124" i="22"/>
  <c r="U125" i="22"/>
  <c r="U126" i="22"/>
  <c r="U127" i="22"/>
  <c r="U128" i="22"/>
  <c r="U2" i="22"/>
  <c r="Y3" i="22"/>
  <c r="Y4" i="22"/>
  <c r="Y5" i="22"/>
  <c r="Y6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Y30" i="22"/>
  <c r="Y31" i="22"/>
  <c r="Y32" i="22"/>
  <c r="Y33" i="22"/>
  <c r="Y34" i="22"/>
  <c r="Y35" i="22"/>
  <c r="Y36" i="22"/>
  <c r="Y37" i="22"/>
  <c r="Y38" i="22"/>
  <c r="Y39" i="22"/>
  <c r="Y40" i="22"/>
  <c r="Y41" i="22"/>
  <c r="Y42" i="22"/>
  <c r="Y43" i="22"/>
  <c r="Y44" i="22"/>
  <c r="Y45" i="22"/>
  <c r="Y46" i="22"/>
  <c r="Y47" i="22"/>
  <c r="Y48" i="22"/>
  <c r="Y49" i="22"/>
  <c r="Y50" i="22"/>
  <c r="Y51" i="22"/>
  <c r="Y52" i="22"/>
  <c r="Y53" i="22"/>
  <c r="Y54" i="22"/>
  <c r="Y55" i="22"/>
  <c r="Y56" i="22"/>
  <c r="Y57" i="22"/>
  <c r="Y58" i="22"/>
  <c r="Y59" i="22"/>
  <c r="Y60" i="22"/>
  <c r="Y61" i="22"/>
  <c r="Y62" i="22"/>
  <c r="Y63" i="22"/>
  <c r="Y64" i="22"/>
  <c r="Y65" i="22"/>
  <c r="Y66" i="22"/>
  <c r="Y67" i="22"/>
  <c r="Y68" i="22"/>
  <c r="Y69" i="22"/>
  <c r="Y70" i="22"/>
  <c r="Y71" i="22"/>
  <c r="Y72" i="22"/>
  <c r="Y73" i="22"/>
  <c r="Y74" i="22"/>
  <c r="Y75" i="22"/>
  <c r="Y76" i="22"/>
  <c r="Y77" i="22"/>
  <c r="Y78" i="22"/>
  <c r="Y79" i="22"/>
  <c r="Y80" i="22"/>
  <c r="Y81" i="22"/>
  <c r="Y82" i="22"/>
  <c r="Y83" i="22"/>
  <c r="Y84" i="22"/>
  <c r="Y85" i="22"/>
  <c r="Y86" i="22"/>
  <c r="Y87" i="22"/>
  <c r="Y88" i="22"/>
  <c r="Y89" i="22"/>
  <c r="Y90" i="22"/>
  <c r="Y91" i="22"/>
  <c r="Y92" i="22"/>
  <c r="Y93" i="22"/>
  <c r="Y94" i="22"/>
  <c r="Y95" i="22"/>
  <c r="Y96" i="22"/>
  <c r="Y97" i="22"/>
  <c r="Y98" i="22"/>
  <c r="Y99" i="22"/>
  <c r="Y100" i="22"/>
  <c r="Y101" i="22"/>
  <c r="Y102" i="22"/>
  <c r="Y103" i="22"/>
  <c r="Y104" i="22"/>
  <c r="Y105" i="22"/>
  <c r="Y106" i="22"/>
  <c r="Y107" i="22"/>
  <c r="Y108" i="22"/>
  <c r="Y109" i="22"/>
  <c r="Y110" i="22"/>
  <c r="Y111" i="22"/>
  <c r="Y112" i="22"/>
  <c r="Y113" i="22"/>
  <c r="Y114" i="22"/>
  <c r="Y115" i="22"/>
  <c r="Y116" i="22"/>
  <c r="Y117" i="22"/>
  <c r="Y118" i="22"/>
  <c r="Y119" i="22"/>
  <c r="Y120" i="22"/>
  <c r="Y121" i="22"/>
  <c r="Y122" i="22"/>
  <c r="Y123" i="22"/>
  <c r="Y124" i="22"/>
  <c r="Y125" i="22"/>
  <c r="Y126" i="22"/>
  <c r="Y127" i="22"/>
  <c r="Y128" i="22"/>
  <c r="Y2" i="22"/>
  <c r="AI78" i="7" l="1"/>
  <c r="AI22" i="7"/>
  <c r="AI70" i="7"/>
  <c r="AI74" i="7"/>
  <c r="AI7" i="7"/>
  <c r="AI12" i="7"/>
  <c r="AI17" i="7"/>
  <c r="AI23" i="7"/>
  <c r="AI28" i="7"/>
  <c r="AI32" i="7"/>
  <c r="AI37" i="7"/>
  <c r="AI43" i="7"/>
  <c r="AI48" i="7"/>
  <c r="AI53" i="7"/>
  <c r="AI59" i="7"/>
  <c r="AI63" i="7"/>
  <c r="AI68" i="7"/>
  <c r="AI73" i="7"/>
  <c r="AI79" i="7"/>
  <c r="AI84" i="7"/>
  <c r="AI89" i="7"/>
  <c r="AI94" i="7"/>
  <c r="AI99" i="7"/>
  <c r="AI104" i="7"/>
  <c r="AI42" i="7"/>
  <c r="AI16" i="7"/>
  <c r="AI41" i="7"/>
  <c r="AI57" i="7"/>
  <c r="AI72" i="7"/>
  <c r="AI88" i="7"/>
  <c r="AI105" i="7"/>
  <c r="AI3" i="7"/>
  <c r="AI8" i="7"/>
  <c r="AI13" i="7"/>
  <c r="AI19" i="7"/>
  <c r="AI24" i="7"/>
  <c r="AI29" i="7"/>
  <c r="AI33" i="7"/>
  <c r="AI39" i="7"/>
  <c r="AI44" i="7"/>
  <c r="AI49" i="7"/>
  <c r="AI55" i="7"/>
  <c r="AI60" i="7"/>
  <c r="AI64" i="7"/>
  <c r="AI69" i="7"/>
  <c r="AI75" i="7"/>
  <c r="AI80" i="7"/>
  <c r="AI85" i="7"/>
  <c r="AI91" i="7"/>
  <c r="AI95" i="7"/>
  <c r="AI100" i="7"/>
  <c r="AI5" i="7"/>
  <c r="AI27" i="7"/>
  <c r="AI36" i="7"/>
  <c r="AI52" i="7"/>
  <c r="AI62" i="7"/>
  <c r="AI83" i="7"/>
  <c r="AI97" i="7"/>
  <c r="AI10" i="7"/>
  <c r="AI4" i="7"/>
  <c r="AI9" i="7"/>
  <c r="AI15" i="7"/>
  <c r="AI20" i="7"/>
  <c r="AI25" i="7"/>
  <c r="AI30" i="7"/>
  <c r="AI35" i="7"/>
  <c r="AI40" i="7"/>
  <c r="AI45" i="7"/>
  <c r="AI51" i="7"/>
  <c r="AI56" i="7"/>
  <c r="AI61" i="7"/>
  <c r="AI65" i="7"/>
  <c r="AI71" i="7"/>
  <c r="AI76" i="7"/>
  <c r="AI81" i="7"/>
  <c r="AI87" i="7"/>
  <c r="AI92" i="7"/>
  <c r="AI96" i="7"/>
  <c r="AI101" i="7"/>
  <c r="AI11" i="7"/>
  <c r="AI21" i="7"/>
  <c r="AI31" i="7"/>
  <c r="AI47" i="7"/>
  <c r="AI67" i="7"/>
  <c r="AI77" i="7"/>
  <c r="AI93" i="7"/>
  <c r="AI103" i="7"/>
  <c r="AI98" i="7"/>
  <c r="AI38" i="7"/>
  <c r="AI86" i="7"/>
  <c r="AI34" i="7"/>
  <c r="AI82" i="7"/>
  <c r="AI14" i="7"/>
  <c r="AI50" i="7"/>
  <c r="AI102" i="7"/>
  <c r="AI46" i="7"/>
  <c r="AI90" i="7"/>
  <c r="AI2" i="7"/>
  <c r="AI18" i="7"/>
  <c r="AI58" i="7"/>
  <c r="AI6" i="7"/>
  <c r="AI54" i="7"/>
  <c r="AI106" i="7"/>
  <c r="AG93" i="26"/>
  <c r="AH93" i="26" s="1"/>
  <c r="AG7" i="26"/>
  <c r="AH7" i="26" s="1"/>
  <c r="AG3" i="26"/>
  <c r="AH3" i="26" s="1"/>
  <c r="AG5" i="26"/>
  <c r="AH5" i="26" s="1"/>
  <c r="AG9" i="26"/>
  <c r="AH9" i="26" s="1"/>
  <c r="AG60" i="26"/>
  <c r="AH60" i="26" s="1"/>
  <c r="AG64" i="26"/>
  <c r="AH64" i="26" s="1"/>
  <c r="AG68" i="26"/>
  <c r="AH68" i="26" s="1"/>
  <c r="AG76" i="26"/>
  <c r="AH76" i="26" s="1"/>
  <c r="AG95" i="26"/>
  <c r="AH95" i="26" s="1"/>
  <c r="AG2" i="26"/>
  <c r="AH2" i="26" s="1"/>
  <c r="AG6" i="26"/>
  <c r="AH6" i="26" s="1"/>
  <c r="AG10" i="26"/>
  <c r="AH10" i="26" s="1"/>
  <c r="AG16" i="26"/>
  <c r="AH16" i="26" s="1"/>
  <c r="AG20" i="26"/>
  <c r="AH20" i="26" s="1"/>
  <c r="AG28" i="26"/>
  <c r="AH28" i="26" s="1"/>
  <c r="AG40" i="26"/>
  <c r="AH40" i="26" s="1"/>
  <c r="AG48" i="26"/>
  <c r="AH48" i="26" s="1"/>
  <c r="AG56" i="26"/>
  <c r="AH56" i="26" s="1"/>
  <c r="AG63" i="26"/>
  <c r="AH63" i="26" s="1"/>
  <c r="AG69" i="26"/>
  <c r="AH69" i="26" s="1"/>
  <c r="AG72" i="26"/>
  <c r="AH72" i="26" s="1"/>
  <c r="AG79" i="26"/>
  <c r="AH79" i="26" s="1"/>
  <c r="AG90" i="26"/>
  <c r="AH90" i="26" s="1"/>
  <c r="AG94" i="26"/>
  <c r="AH94" i="26" s="1"/>
  <c r="AG17" i="26"/>
  <c r="AH17" i="26" s="1"/>
  <c r="AG25" i="26"/>
  <c r="AH25" i="26" s="1"/>
  <c r="AG29" i="26"/>
  <c r="AH29" i="26" s="1"/>
  <c r="AG33" i="26"/>
  <c r="AH33" i="26" s="1"/>
  <c r="AG53" i="26"/>
  <c r="AH53" i="26" s="1"/>
  <c r="AG67" i="26"/>
  <c r="AH67" i="26" s="1"/>
  <c r="AG73" i="26"/>
  <c r="AH73" i="26" s="1"/>
  <c r="AG87" i="26"/>
  <c r="AH87" i="26" s="1"/>
  <c r="AG99" i="26"/>
  <c r="AH99" i="26" s="1"/>
  <c r="AG12" i="26"/>
  <c r="AH12" i="26" s="1"/>
  <c r="AG15" i="26"/>
  <c r="AH15" i="26" s="1"/>
  <c r="AG18" i="26"/>
  <c r="AH18" i="26" s="1"/>
  <c r="AG22" i="26"/>
  <c r="AH22" i="26" s="1"/>
  <c r="AG26" i="26"/>
  <c r="AH26" i="26" s="1"/>
  <c r="AG30" i="26"/>
  <c r="AH30" i="26" s="1"/>
  <c r="AG34" i="26"/>
  <c r="AH34" i="26" s="1"/>
  <c r="AG38" i="26"/>
  <c r="AH38" i="26" s="1"/>
  <c r="AG42" i="26"/>
  <c r="AH42" i="26" s="1"/>
  <c r="AG46" i="26"/>
  <c r="AH46" i="26" s="1"/>
  <c r="AG50" i="26"/>
  <c r="AH50" i="26" s="1"/>
  <c r="AG54" i="26"/>
  <c r="AH54" i="26" s="1"/>
  <c r="AG58" i="26"/>
  <c r="AH58" i="26" s="1"/>
  <c r="AG61" i="26"/>
  <c r="AH61" i="26" s="1"/>
  <c r="AG71" i="26"/>
  <c r="AH71" i="26" s="1"/>
  <c r="AG74" i="26"/>
  <c r="AH74" i="26" s="1"/>
  <c r="AG77" i="26"/>
  <c r="AH77" i="26" s="1"/>
  <c r="AG81" i="26"/>
  <c r="AH81" i="26" s="1"/>
  <c r="AG84" i="26"/>
  <c r="AH84" i="26" s="1"/>
  <c r="AG88" i="26"/>
  <c r="AH88" i="26" s="1"/>
  <c r="AG92" i="26"/>
  <c r="AH92" i="26" s="1"/>
  <c r="AG96" i="26"/>
  <c r="AH96" i="26" s="1"/>
  <c r="AG100" i="26"/>
  <c r="AH100" i="26" s="1"/>
  <c r="AG104" i="26"/>
  <c r="AH104" i="26" s="1"/>
  <c r="AG4" i="26"/>
  <c r="AH4" i="26" s="1"/>
  <c r="AG8" i="26"/>
  <c r="AH8" i="26" s="1"/>
  <c r="AG13" i="26"/>
  <c r="AH13" i="26" s="1"/>
  <c r="AG24" i="26"/>
  <c r="AH24" i="26" s="1"/>
  <c r="AG32" i="26"/>
  <c r="AH32" i="26" s="1"/>
  <c r="AG36" i="26"/>
  <c r="AH36" i="26" s="1"/>
  <c r="AG44" i="26"/>
  <c r="AH44" i="26" s="1"/>
  <c r="AG52" i="26"/>
  <c r="AH52" i="26" s="1"/>
  <c r="AG66" i="26"/>
  <c r="AH66" i="26" s="1"/>
  <c r="AG83" i="26"/>
  <c r="AH83" i="26" s="1"/>
  <c r="AG86" i="26"/>
  <c r="AH86" i="26" s="1"/>
  <c r="AG98" i="26"/>
  <c r="AH98" i="26" s="1"/>
  <c r="AG102" i="26"/>
  <c r="AH102" i="26" s="1"/>
  <c r="AG11" i="26"/>
  <c r="AH11" i="26" s="1"/>
  <c r="AG14" i="26"/>
  <c r="AH14" i="26" s="1"/>
  <c r="AG21" i="26"/>
  <c r="AH21" i="26" s="1"/>
  <c r="AG37" i="26"/>
  <c r="AH37" i="26" s="1"/>
  <c r="AG41" i="26"/>
  <c r="AH41" i="26" s="1"/>
  <c r="AG45" i="26"/>
  <c r="AH45" i="26" s="1"/>
  <c r="AG49" i="26"/>
  <c r="AH49" i="26" s="1"/>
  <c r="AG57" i="26"/>
  <c r="AH57" i="26" s="1"/>
  <c r="AG70" i="26"/>
  <c r="AH70" i="26" s="1"/>
  <c r="AG80" i="26"/>
  <c r="AH80" i="26" s="1"/>
  <c r="AG91" i="26"/>
  <c r="AH91" i="26" s="1"/>
  <c r="AG103" i="26"/>
  <c r="AH103" i="26" s="1"/>
  <c r="AG19" i="26"/>
  <c r="AH19" i="26" s="1"/>
  <c r="AG23" i="26"/>
  <c r="AH23" i="26" s="1"/>
  <c r="AG27" i="26"/>
  <c r="AH27" i="26" s="1"/>
  <c r="AG31" i="26"/>
  <c r="AH31" i="26" s="1"/>
  <c r="AG35" i="26"/>
  <c r="AH35" i="26" s="1"/>
  <c r="AG39" i="26"/>
  <c r="AH39" i="26" s="1"/>
  <c r="AG43" i="26"/>
  <c r="AH43" i="26" s="1"/>
  <c r="AG47" i="26"/>
  <c r="AH47" i="26" s="1"/>
  <c r="AG51" i="26"/>
  <c r="AH51" i="26" s="1"/>
  <c r="AG55" i="26"/>
  <c r="AH55" i="26" s="1"/>
  <c r="AG59" i="26"/>
  <c r="AH59" i="26" s="1"/>
  <c r="AG62" i="26"/>
  <c r="AH62" i="26" s="1"/>
  <c r="AG65" i="26"/>
  <c r="AH65" i="26" s="1"/>
  <c r="AG75" i="26"/>
  <c r="AH75" i="26" s="1"/>
  <c r="AG78" i="26"/>
  <c r="AH78" i="26" s="1"/>
  <c r="AG82" i="26"/>
  <c r="AH82" i="26" s="1"/>
  <c r="AG85" i="26"/>
  <c r="AH85" i="26" s="1"/>
  <c r="AG89" i="26"/>
  <c r="AH89" i="26" s="1"/>
  <c r="AG97" i="26"/>
  <c r="AH97" i="26" s="1"/>
  <c r="AG101" i="26"/>
  <c r="AH101" i="26" s="1"/>
  <c r="BL6" i="1"/>
  <c r="C2" i="15"/>
  <c r="AM4" i="1"/>
  <c r="BH16" i="1" l="1"/>
  <c r="T15" i="16"/>
  <c r="V2" i="16"/>
  <c r="U2" i="16"/>
  <c r="T2" i="16"/>
  <c r="AT51" i="1"/>
  <c r="AT50" i="1"/>
  <c r="AS49" i="1"/>
  <c r="AX51" i="1" l="1"/>
  <c r="AX49" i="1"/>
  <c r="AX50" i="1"/>
  <c r="Y42" i="1"/>
  <c r="AW36" i="1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U15" i="16" s="1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2" i="16"/>
  <c r="BP36" i="1" l="1"/>
  <c r="T36" i="16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L49" i="16" s="1"/>
  <c r="AI52" i="1" l="1"/>
  <c r="AY79" i="1"/>
  <c r="AM77" i="1"/>
  <c r="AI58" i="1"/>
  <c r="AT44" i="1" l="1"/>
  <c r="BN22" i="1"/>
  <c r="AW51" i="1"/>
  <c r="T51" i="16" s="1"/>
  <c r="AF50" i="1"/>
  <c r="BF14" i="1"/>
  <c r="BF71" i="1"/>
  <c r="BF13" i="1"/>
  <c r="BF16" i="1"/>
  <c r="BF17" i="1"/>
  <c r="BF70" i="1"/>
  <c r="BO53" i="1"/>
  <c r="AF53" i="1"/>
  <c r="AF39" i="1"/>
  <c r="AF47" i="1"/>
  <c r="AF51" i="1"/>
  <c r="BF80" i="1"/>
  <c r="BF78" i="1"/>
  <c r="BF64" i="1"/>
  <c r="BF18" i="1"/>
  <c r="AF55" i="1"/>
  <c r="BF65" i="1"/>
  <c r="BF76" i="1"/>
  <c r="BF77" i="1"/>
  <c r="BF15" i="1"/>
  <c r="BF63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W20" i="1"/>
  <c r="AP9" i="1"/>
  <c r="AP39" i="1"/>
  <c r="AP11" i="1"/>
  <c r="AP21" i="1"/>
  <c r="AP12" i="1"/>
  <c r="AP56" i="1"/>
  <c r="AP10" i="1"/>
  <c r="AW49" i="1"/>
  <c r="T49" i="16" s="1"/>
  <c r="AW35" i="1"/>
  <c r="AW50" i="1"/>
  <c r="T50" i="16" s="1"/>
  <c r="BD16" i="1"/>
  <c r="BD13" i="1"/>
  <c r="BD14" i="1"/>
  <c r="BD15" i="1"/>
  <c r="BD70" i="1"/>
  <c r="AA82" i="1"/>
  <c r="AA79" i="1"/>
  <c r="AA56" i="1"/>
  <c r="AA81" i="1"/>
  <c r="AA39" i="1"/>
  <c r="AA80" i="1"/>
  <c r="AM82" i="1"/>
  <c r="AM67" i="1"/>
  <c r="AM75" i="1"/>
  <c r="AM76" i="1"/>
  <c r="BN25" i="1"/>
  <c r="BN30" i="1"/>
  <c r="BN31" i="1"/>
  <c r="AM74" i="1"/>
  <c r="AM79" i="1"/>
  <c r="AM66" i="1"/>
  <c r="AN79" i="1"/>
  <c r="BQ79" i="1" s="1"/>
  <c r="AN70" i="1"/>
  <c r="AN76" i="1"/>
  <c r="AN37" i="1"/>
  <c r="AN35" i="1"/>
  <c r="AN53" i="1"/>
  <c r="AN46" i="1"/>
  <c r="AN3" i="1"/>
  <c r="AN62" i="1"/>
  <c r="AN71" i="1"/>
  <c r="AN44" i="1"/>
  <c r="AN13" i="1"/>
  <c r="AN78" i="1"/>
  <c r="AN68" i="1"/>
  <c r="AN61" i="1"/>
  <c r="AN41" i="1"/>
  <c r="AN33" i="1"/>
  <c r="AN14" i="1"/>
  <c r="AN4" i="1"/>
  <c r="AN8" i="1"/>
  <c r="AN47" i="1"/>
  <c r="AN36" i="1"/>
  <c r="AN80" i="1"/>
  <c r="AN52" i="1"/>
  <c r="BQ52" i="1" s="1"/>
  <c r="AN77" i="1"/>
  <c r="AN73" i="1"/>
  <c r="AN54" i="1"/>
  <c r="AN43" i="1"/>
  <c r="AN40" i="1"/>
  <c r="AN34" i="1"/>
  <c r="AN59" i="1"/>
  <c r="AN82" i="1"/>
  <c r="AN72" i="1"/>
  <c r="AN66" i="1"/>
  <c r="AN45" i="1"/>
  <c r="AN7" i="1"/>
  <c r="AQ19" i="1"/>
  <c r="AQ58" i="1"/>
  <c r="T58" i="16" s="1"/>
  <c r="AQ42" i="1"/>
  <c r="AT45" i="1"/>
  <c r="AM45" i="1"/>
  <c r="AM69" i="1"/>
  <c r="AM59" i="1"/>
  <c r="AM71" i="1"/>
  <c r="BJ71" i="1"/>
  <c r="BJ17" i="1"/>
  <c r="BJ70" i="1"/>
  <c r="BJ16" i="1"/>
  <c r="AR19" i="1"/>
  <c r="AR42" i="1"/>
  <c r="AR58" i="1"/>
  <c r="BQ58" i="1" s="1"/>
  <c r="T10" i="1"/>
  <c r="T31" i="1"/>
  <c r="T9" i="1"/>
  <c r="T30" i="1"/>
  <c r="AM62" i="1"/>
  <c r="AM73" i="1"/>
  <c r="AM70" i="1"/>
  <c r="AM7" i="1"/>
  <c r="AM28" i="1"/>
  <c r="AM29" i="1"/>
  <c r="AM37" i="1"/>
  <c r="AM22" i="1"/>
  <c r="AM46" i="1"/>
  <c r="AM44" i="1"/>
  <c r="AM13" i="1"/>
  <c r="AM34" i="1"/>
  <c r="AM41" i="1"/>
  <c r="AM33" i="1"/>
  <c r="AM8" i="1"/>
  <c r="AM40" i="1"/>
  <c r="AM14" i="1"/>
  <c r="AM52" i="1"/>
  <c r="BP52" i="1" s="1"/>
  <c r="AM47" i="1"/>
  <c r="AM23" i="1"/>
  <c r="AM3" i="1"/>
  <c r="AM43" i="1"/>
  <c r="AM60" i="1"/>
  <c r="AM54" i="1"/>
  <c r="AY82" i="1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8" i="1"/>
  <c r="AM81" i="1"/>
  <c r="AM80" i="1"/>
  <c r="AY36" i="1"/>
  <c r="AY35" i="1"/>
  <c r="AM72" i="1"/>
  <c r="AM53" i="1"/>
  <c r="AM78" i="1"/>
  <c r="AM61" i="1"/>
  <c r="AV47" i="1"/>
  <c r="AB44" i="1"/>
  <c r="AB49" i="1"/>
  <c r="AB45" i="1"/>
  <c r="AB51" i="1"/>
  <c r="AB50" i="1"/>
  <c r="AB46" i="1"/>
  <c r="AB47" i="1"/>
  <c r="AB43" i="1"/>
  <c r="AB48" i="1"/>
  <c r="X52" i="1"/>
  <c r="AJ56" i="1"/>
  <c r="AJ12" i="1"/>
  <c r="AJ31" i="1"/>
  <c r="AJ11" i="1"/>
  <c r="AJ39" i="1"/>
  <c r="AJ9" i="1"/>
  <c r="AJ30" i="1"/>
  <c r="AJ10" i="1"/>
  <c r="S18" i="1"/>
  <c r="S7" i="1"/>
  <c r="S8" i="1"/>
  <c r="AX79" i="1"/>
  <c r="AX35" i="1"/>
  <c r="AU46" i="1"/>
  <c r="U11" i="1"/>
  <c r="U12" i="1"/>
  <c r="AO12" i="1"/>
  <c r="AO9" i="1"/>
  <c r="AO10" i="1"/>
  <c r="AO31" i="1"/>
  <c r="AO56" i="1"/>
  <c r="AO39" i="1"/>
  <c r="AO21" i="1"/>
  <c r="AO30" i="1"/>
  <c r="AO11" i="1"/>
  <c r="BH81" i="1"/>
  <c r="BH80" i="1"/>
  <c r="BH78" i="1"/>
  <c r="BH77" i="1"/>
  <c r="BH71" i="1"/>
  <c r="BH70" i="1"/>
  <c r="BH76" i="1"/>
  <c r="BH17" i="1"/>
  <c r="BA18" i="1"/>
  <c r="T44" i="16" l="1"/>
  <c r="U36" i="16"/>
  <c r="U18" i="16"/>
  <c r="BQ15" i="1"/>
  <c r="T77" i="16"/>
  <c r="T30" i="16"/>
  <c r="U83" i="16"/>
  <c r="T79" i="16"/>
  <c r="BP58" i="1"/>
  <c r="BP68" i="1"/>
  <c r="T69" i="16"/>
  <c r="U19" i="16"/>
  <c r="V19" i="16"/>
  <c r="V34" i="16"/>
  <c r="U34" i="16"/>
  <c r="U14" i="16"/>
  <c r="BQ53" i="1"/>
  <c r="U53" i="16"/>
  <c r="BQ56" i="1"/>
  <c r="U56" i="16"/>
  <c r="U59" i="16"/>
  <c r="T59" i="16"/>
  <c r="BP40" i="1"/>
  <c r="T40" i="16"/>
  <c r="BP7" i="1"/>
  <c r="T7" i="16"/>
  <c r="BP42" i="1"/>
  <c r="T42" i="16"/>
  <c r="V40" i="16"/>
  <c r="U40" i="16"/>
  <c r="V33" i="16"/>
  <c r="U33" i="16"/>
  <c r="BP8" i="1"/>
  <c r="T8" i="16"/>
  <c r="V41" i="16"/>
  <c r="U41" i="16"/>
  <c r="U37" i="16"/>
  <c r="V37" i="16"/>
  <c r="BQ21" i="1"/>
  <c r="U21" i="16"/>
  <c r="U42" i="16"/>
  <c r="V42" i="16"/>
  <c r="U10" i="16"/>
  <c r="V10" i="16"/>
  <c r="BP61" i="1"/>
  <c r="T62" i="16"/>
  <c r="BP33" i="1"/>
  <c r="T33" i="16"/>
  <c r="BP73" i="1"/>
  <c r="T74" i="16"/>
  <c r="BP19" i="1"/>
  <c r="T19" i="16"/>
  <c r="BQ54" i="1"/>
  <c r="U54" i="16"/>
  <c r="V62" i="16"/>
  <c r="U62" i="16"/>
  <c r="BP54" i="1"/>
  <c r="T54" i="16"/>
  <c r="BP41" i="1"/>
  <c r="T41" i="16"/>
  <c r="BP62" i="1"/>
  <c r="T63" i="16"/>
  <c r="V74" i="16"/>
  <c r="U74" i="16"/>
  <c r="BQ68" i="1"/>
  <c r="U69" i="16"/>
  <c r="BP21" i="1"/>
  <c r="T21" i="16"/>
  <c r="U9" i="16"/>
  <c r="V9" i="16"/>
  <c r="BP34" i="1"/>
  <c r="T34" i="16"/>
  <c r="BR17" i="1"/>
  <c r="V17" i="16"/>
  <c r="U60" i="16"/>
  <c r="V60" i="16"/>
  <c r="BP53" i="1"/>
  <c r="T53" i="16"/>
  <c r="V7" i="16"/>
  <c r="U7" i="16"/>
  <c r="U13" i="16"/>
  <c r="T52" i="16"/>
  <c r="V11" i="16"/>
  <c r="U11" i="16"/>
  <c r="T11" i="16"/>
  <c r="BP72" i="1"/>
  <c r="T73" i="16"/>
  <c r="BP3" i="1"/>
  <c r="T3" i="16"/>
  <c r="V45" i="16"/>
  <c r="U45" i="16"/>
  <c r="V44" i="16"/>
  <c r="U44" i="16"/>
  <c r="BP66" i="1"/>
  <c r="T67" i="16"/>
  <c r="U52" i="16"/>
  <c r="U4" i="16"/>
  <c r="V4" i="16"/>
  <c r="BQ35" i="1"/>
  <c r="U35" i="16"/>
  <c r="BP4" i="1"/>
  <c r="T4" i="16"/>
  <c r="T46" i="16"/>
  <c r="BP59" i="1"/>
  <c r="T60" i="16"/>
  <c r="V67" i="16"/>
  <c r="U67" i="16"/>
  <c r="U80" i="16"/>
  <c r="V12" i="16"/>
  <c r="U12" i="16"/>
  <c r="T12" i="16"/>
  <c r="T22" i="16"/>
  <c r="V73" i="16"/>
  <c r="U73" i="16"/>
  <c r="V47" i="16"/>
  <c r="U47" i="16"/>
  <c r="V63" i="16"/>
  <c r="U63" i="16"/>
  <c r="BP35" i="1"/>
  <c r="T35" i="16"/>
  <c r="U46" i="16"/>
  <c r="V46" i="16"/>
  <c r="BP77" i="1"/>
  <c r="T78" i="16"/>
  <c r="T56" i="16"/>
  <c r="T47" i="16"/>
  <c r="BP37" i="1"/>
  <c r="T37" i="16"/>
  <c r="T45" i="16"/>
  <c r="V8" i="16"/>
  <c r="U8" i="16"/>
  <c r="V3" i="16"/>
  <c r="U3" i="16"/>
  <c r="T31" i="16"/>
  <c r="U58" i="16"/>
  <c r="BP31" i="1"/>
  <c r="BP30" i="1"/>
  <c r="BQ19" i="1"/>
  <c r="BR19" i="1"/>
  <c r="BQ18" i="1"/>
  <c r="BP76" i="1"/>
  <c r="BN26" i="1"/>
  <c r="BN28" i="1"/>
  <c r="T28" i="16" s="1"/>
  <c r="BP51" i="1"/>
  <c r="BN29" i="1"/>
  <c r="BP29" i="1" s="1"/>
  <c r="BN23" i="1"/>
  <c r="BP23" i="1" s="1"/>
  <c r="AW82" i="1"/>
  <c r="BN27" i="1"/>
  <c r="BP44" i="1"/>
  <c r="BN24" i="1"/>
  <c r="AW79" i="1"/>
  <c r="AG47" i="1"/>
  <c r="AH47" i="1" s="1"/>
  <c r="AG35" i="1"/>
  <c r="AH35" i="1" s="1"/>
  <c r="AG53" i="1"/>
  <c r="AH53" i="1" s="1"/>
  <c r="AG48" i="1"/>
  <c r="AH48" i="1" s="1"/>
  <c r="AG44" i="1"/>
  <c r="AH44" i="1" s="1"/>
  <c r="AG33" i="1"/>
  <c r="AH33" i="1" s="1"/>
  <c r="AG40" i="1"/>
  <c r="AG49" i="1"/>
  <c r="AH49" i="1" s="1"/>
  <c r="AG51" i="1"/>
  <c r="AH51" i="1" s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H37" i="1" s="1"/>
  <c r="AG39" i="1"/>
  <c r="AH39" i="1" s="1"/>
  <c r="AG42" i="1"/>
  <c r="AH42" i="1" s="1"/>
  <c r="AG38" i="1"/>
  <c r="AH38" i="1" s="1"/>
  <c r="AG32" i="1"/>
  <c r="AH32" i="1" s="1"/>
  <c r="AG50" i="1"/>
  <c r="AH50" i="1" s="1"/>
  <c r="BI77" i="1"/>
  <c r="BI80" i="1"/>
  <c r="BR80" i="1" s="1"/>
  <c r="BI16" i="1"/>
  <c r="BI71" i="1"/>
  <c r="BI15" i="1"/>
  <c r="BR15" i="1" s="1"/>
  <c r="BI65" i="1"/>
  <c r="BI76" i="1"/>
  <c r="BI64" i="1"/>
  <c r="BE70" i="1"/>
  <c r="BQ70" i="1" s="1"/>
  <c r="BE64" i="1"/>
  <c r="BE65" i="1"/>
  <c r="BE80" i="1"/>
  <c r="U81" i="16" s="1"/>
  <c r="BE16" i="1"/>
  <c r="BQ16" i="1" s="1"/>
  <c r="BE76" i="1"/>
  <c r="BE71" i="1"/>
  <c r="BE78" i="1"/>
  <c r="BE77" i="1"/>
  <c r="BE17" i="1"/>
  <c r="BE63" i="1"/>
  <c r="AZ48" i="1"/>
  <c r="AZ55" i="1"/>
  <c r="AZ38" i="1"/>
  <c r="AH52" i="1"/>
  <c r="B23" i="10"/>
  <c r="BO56" i="1"/>
  <c r="V21" i="1"/>
  <c r="V58" i="1"/>
  <c r="AH58" i="1" s="1"/>
  <c r="BC16" i="1"/>
  <c r="BC65" i="1"/>
  <c r="BC25" i="1"/>
  <c r="BC17" i="1"/>
  <c r="BC76" i="1"/>
  <c r="BC81" i="1"/>
  <c r="BC24" i="1"/>
  <c r="BC77" i="1"/>
  <c r="BC63" i="1"/>
  <c r="BC80" i="1"/>
  <c r="BC64" i="1"/>
  <c r="BC78" i="1"/>
  <c r="BG70" i="1"/>
  <c r="BG13" i="1"/>
  <c r="BR13" i="1" s="1"/>
  <c r="BG14" i="1"/>
  <c r="BR14" i="1" s="1"/>
  <c r="BB14" i="1"/>
  <c r="T14" i="16" s="1"/>
  <c r="BB25" i="1"/>
  <c r="BB13" i="1"/>
  <c r="BP13" i="1" s="1"/>
  <c r="BB15" i="1"/>
  <c r="BP15" i="1" s="1"/>
  <c r="BB16" i="1"/>
  <c r="BM27" i="1"/>
  <c r="BM6" i="1"/>
  <c r="BM5" i="1"/>
  <c r="Y66" i="1"/>
  <c r="Y36" i="1"/>
  <c r="Y63" i="1"/>
  <c r="Y62" i="1"/>
  <c r="Y19" i="1"/>
  <c r="Y59" i="1"/>
  <c r="Y61" i="1"/>
  <c r="Y65" i="1"/>
  <c r="Y64" i="1"/>
  <c r="Z76" i="1"/>
  <c r="Z72" i="1"/>
  <c r="Z71" i="1"/>
  <c r="Z78" i="1"/>
  <c r="Z68" i="1"/>
  <c r="Z74" i="1"/>
  <c r="Z73" i="1"/>
  <c r="Z69" i="1"/>
  <c r="Z75" i="1"/>
  <c r="Z77" i="1"/>
  <c r="Z70" i="1"/>
  <c r="AC41" i="1"/>
  <c r="AC40" i="1"/>
  <c r="BQ13" i="1"/>
  <c r="AD57" i="1"/>
  <c r="AH57" i="1" s="1"/>
  <c r="BI70" i="1"/>
  <c r="BO54" i="1"/>
  <c r="BI63" i="1"/>
  <c r="BI78" i="1"/>
  <c r="BP49" i="1"/>
  <c r="BO55" i="1"/>
  <c r="BQ36" i="1"/>
  <c r="AS48" i="1"/>
  <c r="BP47" i="1"/>
  <c r="BQ82" i="1"/>
  <c r="AS43" i="1"/>
  <c r="BQ43" i="1" s="1"/>
  <c r="BR45" i="1"/>
  <c r="BQ45" i="1"/>
  <c r="BR44" i="1"/>
  <c r="BQ44" i="1"/>
  <c r="BP22" i="1"/>
  <c r="BQ66" i="1"/>
  <c r="BR66" i="1"/>
  <c r="BR72" i="1"/>
  <c r="BQ72" i="1"/>
  <c r="BR47" i="1"/>
  <c r="BQ47" i="1"/>
  <c r="BR8" i="1"/>
  <c r="BQ8" i="1"/>
  <c r="BQ62" i="1"/>
  <c r="BR62" i="1"/>
  <c r="BP78" i="1"/>
  <c r="BQ59" i="1"/>
  <c r="BR59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BR42" i="1"/>
  <c r="BQ42" i="1"/>
  <c r="BR61" i="1"/>
  <c r="BQ61" i="1"/>
  <c r="BP45" i="1"/>
  <c r="BR73" i="1"/>
  <c r="BQ73" i="1"/>
  <c r="BR37" i="1"/>
  <c r="BQ37" i="1"/>
  <c r="BR10" i="1"/>
  <c r="BQ10" i="1"/>
  <c r="BR9" i="1"/>
  <c r="BQ9" i="1"/>
  <c r="BP11" i="1"/>
  <c r="BR11" i="1"/>
  <c r="BQ11" i="1"/>
  <c r="BK5" i="1"/>
  <c r="BK26" i="1"/>
  <c r="BR12" i="1"/>
  <c r="BQ12" i="1"/>
  <c r="BP12" i="1"/>
  <c r="BP56" i="1"/>
  <c r="BQ46" i="1"/>
  <c r="BR46" i="1"/>
  <c r="BP46" i="1"/>
  <c r="AE82" i="1"/>
  <c r="AH82" i="1" s="1"/>
  <c r="AE78" i="1"/>
  <c r="AE72" i="1"/>
  <c r="AE68" i="1"/>
  <c r="AE63" i="1"/>
  <c r="AE64" i="1"/>
  <c r="AE60" i="1"/>
  <c r="AH60" i="1" s="1"/>
  <c r="AE77" i="1"/>
  <c r="AE65" i="1"/>
  <c r="AE76" i="1"/>
  <c r="AE69" i="1"/>
  <c r="AE74" i="1"/>
  <c r="AE61" i="1"/>
  <c r="AE67" i="1"/>
  <c r="AH67" i="1" s="1"/>
  <c r="AE81" i="1"/>
  <c r="AH81" i="1" s="1"/>
  <c r="AE79" i="1"/>
  <c r="AH79" i="1" s="1"/>
  <c r="AE30" i="1"/>
  <c r="AH30" i="1" s="1"/>
  <c r="AE10" i="1"/>
  <c r="AH10" i="1" s="1"/>
  <c r="AE6" i="1"/>
  <c r="AH6" i="1" s="1"/>
  <c r="AE18" i="1"/>
  <c r="AH18" i="1" s="1"/>
  <c r="AE3" i="1"/>
  <c r="AH3" i="1" s="1"/>
  <c r="AE66" i="1"/>
  <c r="AE17" i="1"/>
  <c r="AH17" i="1" s="1"/>
  <c r="AE11" i="1"/>
  <c r="AH11" i="1" s="1"/>
  <c r="AH5" i="1"/>
  <c r="AE80" i="1"/>
  <c r="AH80" i="1" s="1"/>
  <c r="AE75" i="1"/>
  <c r="AE28" i="1"/>
  <c r="AH28" i="1" s="1"/>
  <c r="AE25" i="1"/>
  <c r="AH25" i="1" s="1"/>
  <c r="AE59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2" i="1"/>
  <c r="AE7" i="1"/>
  <c r="AH7" i="1" s="1"/>
  <c r="AE9" i="1"/>
  <c r="AH9" i="1" s="1"/>
  <c r="AH26" i="1"/>
  <c r="AE19" i="1"/>
  <c r="AE21" i="1"/>
  <c r="AE8" i="1"/>
  <c r="AH8" i="1" s="1"/>
  <c r="AE70" i="1"/>
  <c r="AE29" i="1"/>
  <c r="AH29" i="1" s="1"/>
  <c r="AE2" i="1"/>
  <c r="AH2" i="1" s="1"/>
  <c r="AE20" i="1"/>
  <c r="AH20" i="1" s="1"/>
  <c r="AE71" i="1"/>
  <c r="AE24" i="1"/>
  <c r="AH24" i="1" s="1"/>
  <c r="AE73" i="1"/>
  <c r="AE27" i="1"/>
  <c r="AH27" i="1" s="1"/>
  <c r="AH36" i="1" l="1"/>
  <c r="BP26" i="1"/>
  <c r="V77" i="16"/>
  <c r="BP14" i="1"/>
  <c r="BP43" i="1"/>
  <c r="U78" i="16"/>
  <c r="AH62" i="1"/>
  <c r="AH41" i="1"/>
  <c r="BP28" i="1"/>
  <c r="AH21" i="1"/>
  <c r="AH78" i="1"/>
  <c r="AH70" i="1"/>
  <c r="AH65" i="1"/>
  <c r="AH64" i="1"/>
  <c r="BQ77" i="1"/>
  <c r="BQ80" i="1"/>
  <c r="BP16" i="1"/>
  <c r="BR76" i="1"/>
  <c r="AH77" i="1"/>
  <c r="T25" i="16"/>
  <c r="BR63" i="1"/>
  <c r="V64" i="16"/>
  <c r="T71" i="16"/>
  <c r="V81" i="16"/>
  <c r="T26" i="16"/>
  <c r="BR77" i="1"/>
  <c r="V78" i="16"/>
  <c r="BP5" i="1"/>
  <c r="T5" i="16"/>
  <c r="BR70" i="1"/>
  <c r="V71" i="16"/>
  <c r="T16" i="16"/>
  <c r="T48" i="16"/>
  <c r="BP38" i="1"/>
  <c r="T38" i="16"/>
  <c r="BQ65" i="1"/>
  <c r="U66" i="16"/>
  <c r="BP79" i="1"/>
  <c r="T80" i="16"/>
  <c r="T13" i="16"/>
  <c r="V14" i="16"/>
  <c r="BP55" i="1"/>
  <c r="T55" i="16"/>
  <c r="BQ64" i="1"/>
  <c r="U65" i="16"/>
  <c r="T43" i="16"/>
  <c r="T29" i="16"/>
  <c r="U43" i="16"/>
  <c r="BQ63" i="1"/>
  <c r="U64" i="16"/>
  <c r="BR64" i="1"/>
  <c r="V65" i="16"/>
  <c r="U16" i="16"/>
  <c r="V43" i="16"/>
  <c r="BQ17" i="1"/>
  <c r="U17" i="16"/>
  <c r="BP82" i="1"/>
  <c r="T83" i="16"/>
  <c r="BR65" i="1"/>
  <c r="V66" i="16"/>
  <c r="BQ78" i="1"/>
  <c r="U79" i="16"/>
  <c r="V15" i="16"/>
  <c r="BQ71" i="1"/>
  <c r="U72" i="16"/>
  <c r="BR71" i="1"/>
  <c r="V72" i="16"/>
  <c r="T23" i="16"/>
  <c r="BR78" i="1"/>
  <c r="V79" i="16"/>
  <c r="BQ76" i="1"/>
  <c r="U77" i="16"/>
  <c r="BR16" i="1"/>
  <c r="V16" i="16"/>
  <c r="V13" i="16"/>
  <c r="U71" i="16"/>
  <c r="BP65" i="1"/>
  <c r="T66" i="16"/>
  <c r="BP64" i="1"/>
  <c r="T65" i="16"/>
  <c r="BP80" i="1"/>
  <c r="T81" i="16"/>
  <c r="BP17" i="1"/>
  <c r="T17" i="16"/>
  <c r="T72" i="16"/>
  <c r="BP71" i="1"/>
  <c r="BP63" i="1"/>
  <c r="T64" i="16"/>
  <c r="BP25" i="1"/>
  <c r="BP24" i="1"/>
  <c r="T24" i="16"/>
  <c r="AH68" i="1"/>
  <c r="AH19" i="1"/>
  <c r="AH73" i="1"/>
  <c r="AH59" i="1"/>
  <c r="AH40" i="1"/>
  <c r="AH74" i="1"/>
  <c r="AH76" i="1"/>
  <c r="BR43" i="1"/>
  <c r="BP48" i="1"/>
  <c r="AH75" i="1"/>
  <c r="AH72" i="1"/>
  <c r="AH61" i="1"/>
  <c r="BP70" i="1"/>
  <c r="AH63" i="1"/>
  <c r="AH69" i="1"/>
  <c r="AH71" i="1"/>
  <c r="BL27" i="1"/>
  <c r="AH66" i="1"/>
  <c r="AL81" i="1"/>
  <c r="BP81" i="1" s="1"/>
  <c r="AL75" i="1"/>
  <c r="AL60" i="1"/>
  <c r="AL74" i="1"/>
  <c r="AL67" i="1"/>
  <c r="AL69" i="1"/>
  <c r="BP69" i="1" l="1"/>
  <c r="T70" i="16"/>
  <c r="BP27" i="1"/>
  <c r="T27" i="16"/>
  <c r="BP6" i="1"/>
  <c r="T6" i="16"/>
  <c r="T82" i="16"/>
  <c r="BP74" i="1"/>
  <c r="T75" i="16"/>
  <c r="BP67" i="1"/>
  <c r="T68" i="16"/>
  <c r="BP60" i="1"/>
  <c r="T61" i="16"/>
  <c r="BP75" i="1"/>
  <c r="T76" i="16"/>
  <c r="AK9" i="1" l="1"/>
  <c r="AK10" i="1"/>
  <c r="AK39" i="1"/>
  <c r="V39" i="16" l="1"/>
  <c r="U39" i="16"/>
  <c r="T39" i="16"/>
  <c r="BP10" i="1"/>
  <c r="T10" i="16"/>
  <c r="BP9" i="1"/>
  <c r="T9" i="16"/>
  <c r="BR39" i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1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9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<sst xmlns="http://schemas.openxmlformats.org/spreadsheetml/2006/main" count="13985" uniqueCount="2479">
  <si>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</si>
  <si>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</si>
  <si>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</si>
  <si>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</si>
  <si>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</si>
  <si>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</si>
  <si>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</si>
  <si>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</si>
  <si>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</si>
  <si>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</si>
  <si>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</si>
  <si>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</si>
  <si>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</si>
  <si>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</si>
  <si>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</si>
  <si>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</si>
  <si>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</si>
  <si>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</si>
  <si>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</si>
  <si>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</si>
  <si>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</si>
  <si>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</si>
  <si>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</si>
  <si>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</si>
  <si>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</si>
  <si>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</si>
  <si>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</si>
  <si>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</si>
  <si>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</si>
  <si>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</si>
  <si>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</si>
  <si>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</si>
  <si>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</si>
  <si>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</si>
  <si>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</si>
  <si>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</si>
  <si>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</si>
  <si>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</si>
  <si>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</si>
  <si>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</si>
  <si>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</si>
  <si>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</si>
  <si>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</si>
  <si>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</si>
  <si>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</si>
  <si>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</si>
  <si>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</si>
  <si>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</si>
  <si>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</si>
  <si>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</si>
  <si>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</si>
  <si>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</si>
  <si>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</si>
  <si>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</si>
  <si>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</si>
  <si>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</si>
  <si>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</si>
  <si>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</si>
  <si>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</si>
  <si>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</si>
  <si>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</si>
  <si>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</si>
  <si>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</si>
  <si>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</si>
  <si>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</si>
  <si>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</si>
  <si>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</si>
  <si>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</si>
  <si>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</si>
  <si>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</si>
  <si>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</si>
  <si>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</si>
  <si>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</si>
  <si>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</si>
  <si>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</si>
  <si>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</si>
  <si>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</si>
  <si>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</si>
  <si>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</si>
  <si>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</si>
  <si>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</si>
  <si>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</si>
  <si>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</si>
  <si>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</si>
  <si>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</si>
  <si>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</si>
  <si>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</si>
  <si>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</si>
  <si>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</si>
  <si>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</si>
  <si>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</si>
  <si>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</si>
  <si>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</si>
  <si>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</si>
  <si>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</si>
  <si>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</si>
  <si>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</si>
  <si>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</si>
  <si>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</si>
  <si>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</si>
  <si>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</si>
  <si>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</si>
  <si>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</si>
  <si>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</si>
  <si>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</si>
  <si>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</si>
  <si>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</si>
  <si>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</si>
  <si>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</si>
  <si>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</si>
  <si>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</si>
  <si>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</si>
  <si>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</si>
  <si>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</si>
  <si>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</si>
  <si>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</si>
  <si>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</si>
  <si>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</si>
  <si>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</si>
  <si>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</si>
  <si>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</si>
  <si>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</si>
  <si>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</si>
  <si>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</si>
  <si>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</si>
  <si>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</si>
  <si>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</si>
  <si>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</si>
  <si>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</si>
  <si>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</si>
  <si>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</si>
  <si>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</si>
  <si>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</si>
  <si>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</si>
  <si>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</si>
  <si>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</si>
  <si>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</si>
  <si>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</si>
  <si>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</si>
  <si>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</si>
  <si>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</si>
  <si>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</si>
  <si>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</si>
  <si>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</si>
  <si>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</si>
  <si>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</si>
  <si>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</si>
  <si>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</si>
  <si>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</si>
  <si>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</si>
  <si>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</si>
  <si>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</si>
  <si>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</si>
  <si>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</si>
  <si>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</si>
  <si>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</si>
  <si>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</si>
  <si>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</si>
  <si>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</si>
  <si>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</si>
  <si>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</si>
  <si>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</si>
  <si>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</si>
  <si>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</si>
  <si>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</si>
  <si>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</si>
  <si>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</si>
  <si>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</si>
  <si>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</si>
  <si>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</si>
  <si>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</si>
  <si>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</si>
  <si>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</si>
  <si>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</si>
  <si>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</si>
  <si>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</si>
  <si>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</si>
  <si>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</si>
  <si>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</si>
  <si>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</si>
  <si>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</si>
  <si>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</si>
  <si>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</si>
  <si>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</si>
  <si>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</si>
  <si>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</si>
  <si>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</si>
  <si>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</si>
  <si>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</si>
  <si>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</si>
  <si>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</si>
  <si>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</si>
  <si>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</si>
  <si>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</si>
  <si>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</si>
  <si>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</si>
  <si>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</si>
  <si>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</si>
  <si>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</si>
  <si>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</si>
  <si>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</si>
  <si>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</si>
  <si>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</si>
  <si>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</si>
  <si>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</si>
  <si>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</si>
  <si>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</si>
  <si>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</si>
  <si>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</si>
  <si>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</si>
  <si>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</si>
  <si>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</si>
  <si>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</si>
  <si>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</si>
  <si>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</si>
  <si>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</si>
  <si>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</si>
  <si>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</si>
  <si>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</si>
  <si>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</si>
  <si>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</si>
  <si>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</si>
  <si>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</si>
  <si>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</si>
  <si>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</si>
  <si>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</si>
  <si>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</si>
  <si>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</si>
  <si>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</si>
  <si>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</si>
  <si>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</si>
  <si>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</si>
  <si>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</si>
  <si>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</si>
  <si>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</si>
  <si>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</si>
  <si>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</si>
  <si>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</si>
  <si>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</si>
  <si>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</si>
  <si>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</si>
  <si>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</si>
  <si>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</si>
  <si>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</si>
  <si>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</si>
  <si>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</si>
  <si>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</si>
  <si>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</si>
  <si>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</si>
  <si>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</si>
  <si>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</si>
  <si>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</si>
  <si>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</si>
  <si>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</si>
  <si>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</si>
  <si>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</si>
  <si>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</si>
  <si>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</si>
  <si>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</si>
  <si>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</si>
  <si>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</si>
  <si>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</si>
  <si>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</si>
  <si>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</si>
  <si>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</si>
  <si>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</si>
  <si>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</si>
  <si>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</si>
  <si>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</si>
  <si>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</si>
  <si>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</si>
  <si>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</si>
  <si>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</si>
  <si>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</si>
  <si>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</si>
  <si>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</si>
  <si>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</si>
  <si>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</si>
  <si>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</si>
  <si>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</si>
  <si>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</si>
  <si>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</si>
  <si>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</si>
  <si>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</si>
  <si>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</si>
  <si>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</si>
  <si>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</si>
  <si>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</si>
  <si>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</si>
  <si>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</si>
  <si>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</si>
  <si>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</si>
  <si>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</si>
  <si>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</si>
  <si>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</si>
  <si>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</si>
  <si>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</si>
  <si>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</si>
  <si>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</si>
  <si>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</si>
  <si>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</si>
  <si>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</si>
  <si>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</si>
  <si>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</si>
  <si>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</si>
  <si>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</si>
  <si>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</si>
  <si>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</si>
  <si>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</si>
  <si>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</si>
  <si>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</si>
  <si>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</si>
  <si>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</si>
  <si>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</si>
  <si>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</si>
  <si>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</si>
  <si>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</si>
  <si>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</si>
  <si>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</si>
  <si>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</si>
  <si>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</si>
  <si>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</si>
  <si>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</si>
  <si>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</si>
  <si>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</si>
  <si>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</si>
  <si>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</si>
  <si>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</si>
  <si>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</si>
  <si>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</si>
  <si>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</si>
  <si>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</si>
  <si>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</si>
  <si>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</si>
  <si>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</si>
  <si>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</si>
  <si>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</si>
  <si>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</si>
  <si>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</si>
  <si>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</si>
  <si>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</si>
  <si>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</si>
  <si>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</si>
  <si>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</si>
  <si>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</si>
  <si>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</si>
  <si>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</si>
  <si>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</si>
  <si>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</si>
  <si>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</si>
  <si>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</si>
  <si>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</si>
  <si>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</si>
  <si>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</si>
  <si>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</si>
  <si>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</si>
  <si>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</si>
  <si>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</si>
  <si>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</si>
  <si>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</si>
  <si>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</si>
  <si>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</si>
  <si>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</si>
  <si>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</si>
  <si>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</si>
  <si>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</si>
  <si>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</si>
  <si>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</si>
  <si>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</si>
  <si>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</si>
  <si>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</si>
  <si>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</si>
  <si>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</si>
  <si>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</si>
  <si>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</si>
  <si>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</si>
  <si>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</si>
  <si>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</si>
  <si>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</si>
  <si>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</si>
  <si>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</si>
  <si>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</si>
  <si>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</si>
  <si>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</si>
  <si>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</si>
  <si>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</si>
  <si>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</si>
  <si>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</si>
  <si>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</si>
  <si>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</si>
  <si>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</si>
  <si>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</si>
  <si>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</si>
  <si>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</si>
  <si>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</si>
  <si>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</si>
  <si>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</si>
  <si>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</si>
  <si>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</si>
  <si>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</si>
  <si>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</si>
  <si>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</si>
  <si>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</si>
  <si>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</si>
  <si>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</si>
  <si>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</si>
  <si>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</si>
  <si>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</si>
  <si>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</si>
  <si>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</si>
  <si>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</si>
  <si>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</si>
  <si>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</si>
  <si>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</si>
  <si>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</si>
  <si>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</si>
  <si>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</si>
  <si>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</si>
  <si>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</si>
  <si>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</si>
  <si>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</si>
  <si>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</si>
  <si>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</si>
  <si>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</si>
  <si>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</si>
  <si>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</si>
  <si>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</si>
  <si>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</si>
  <si>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</si>
  <si>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</si>
  <si>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</si>
  <si>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</si>
  <si>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</si>
  <si>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</si>
  <si>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</si>
  <si>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</si>
  <si>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</si>
  <si>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</si>
  <si>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</si>
  <si>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</si>
  <si>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</si>
  <si>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</si>
  <si>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</si>
  <si>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</si>
  <si>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</si>
  <si>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</si>
  <si>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</si>
  <si>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</si>
  <si>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</si>
  <si>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</si>
  <si>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</si>
  <si>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</si>
  <si>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</si>
  <si>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</si>
  <si>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</si>
  <si>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</si>
  <si>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</si>
  <si>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</si>
  <si>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</si>
  <si>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</si>
  <si>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</si>
  <si>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</si>
  <si>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</si>
  <si>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</si>
  <si>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</si>
  <si>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</si>
  <si>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</si>
  <si>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</si>
  <si>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</si>
  <si>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</si>
  <si>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</si>
  <si>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</si>
  <si>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</si>
  <si>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</si>
  <si>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</si>
  <si>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</si>
  <si>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</si>
  <si>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</si>
  <si>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</si>
  <si>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</si>
  <si>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</si>
  <si>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</si>
  <si>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</si>
  <si>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</si>
  <si>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</si>
  <si>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</si>
  <si>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</si>
  <si>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</si>
  <si>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</si>
  <si>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</si>
  <si>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</si>
  <si>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</si>
  <si>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</si>
  <si>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</si>
  <si>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</si>
  <si>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</si>
  <si>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</si>
  <si>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</si>
  <si>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</si>
  <si>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</si>
  <si>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</si>
  <si>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</si>
  <si>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</si>
  <si>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</si>
  <si>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</si>
  <si>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</si>
  <si>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</si>
  <si>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</si>
  <si>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</si>
  <si>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</si>
  <si>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</si>
  <si>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</si>
  <si>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</si>
  <si>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</si>
  <si>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</si>
  <si>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</si>
  <si>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</si>
  <si>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</si>
  <si>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</si>
  <si>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</si>
  <si>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</si>
  <si>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</si>
  <si>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</si>
  <si>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</si>
  <si>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</si>
  <si>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</si>
  <si>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</si>
  <si>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</si>
  <si>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</si>
  <si>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</si>
  <si>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</si>
  <si>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</si>
  <si>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</si>
  <si>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</si>
  <si>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</si>
  <si>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</si>
  <si>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</si>
  <si>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</si>
  <si>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</si>
  <si>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</si>
  <si>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</si>
  <si>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</si>
  <si>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</si>
  <si>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</si>
  <si>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</si>
  <si>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</si>
  <si>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</si>
  <si>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</si>
  <si>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</si>
  <si>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</si>
  <si>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</si>
  <si>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</si>
  <si>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</si>
  <si>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</si>
  <si>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</si>
  <si>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</si>
  <si>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</si>
  <si>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</si>
  <si>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</si>
  <si>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</si>
  <si>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</si>
  <si>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</si>
  <si>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</si>
  <si>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</si>
  <si>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</si>
  <si>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</si>
  <si>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</si>
  <si>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</si>
  <si>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</si>
  <si>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</si>
  <si>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</si>
  <si>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</si>
  <si>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</si>
  <si>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</si>
  <si>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</si>
  <si>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</si>
  <si>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</si>
  <si>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</si>
  <si>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</si>
  <si>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</si>
  <si>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</si>
  <si>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</si>
  <si>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</si>
  <si>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</si>
  <si>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</si>
  <si>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</si>
  <si>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</si>
  <si>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</si>
  <si>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</si>
  <si>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</si>
  <si>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</si>
  <si>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</si>
  <si>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</si>
  <si>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</si>
  <si>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</si>
  <si>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</si>
  <si>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</si>
  <si>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</si>
  <si>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</si>
  <si>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</si>
  <si>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</si>
  <si>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</si>
  <si>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</si>
  <si>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</si>
  <si>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</si>
  <si>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</si>
  <si>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</si>
  <si>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</si>
  <si>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</si>
  <si>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</si>
  <si>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</si>
  <si>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</si>
  <si>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</si>
  <si>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</si>
  <si>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</si>
  <si>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</si>
  <si>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</si>
  <si>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</si>
  <si>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</si>
  <si>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</si>
  <si>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</si>
  <si>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</si>
  <si>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</si>
  <si>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</si>
  <si>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</si>
  <si>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</si>
  <si>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</si>
  <si>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</si>
  <si>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</si>
  <si>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</si>
  <si>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</si>
  <si>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</si>
  <si>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</si>
  <si>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</si>
  <si>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</si>
  <si>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</si>
  <si>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</si>
  <si>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</si>
  <si>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</si>
  <si>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</si>
  <si>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</si>
  <si>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</si>
  <si>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</si>
  <si>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</si>
  <si>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</si>
  <si>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</si>
  <si>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</si>
  <si>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</si>
  <si>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</si>
  <si>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</si>
  <si>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</si>
  <si>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</si>
  <si>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</si>
  <si>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</si>
  <si>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</si>
  <si>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</si>
  <si>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</si>
  <si>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</si>
  <si>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</si>
  <si>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</si>
  <si>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</si>
  <si>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</si>
  <si>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</si>
  <si>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</si>
  <si>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</si>
  <si>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</si>
  <si>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</si>
  <si>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</si>
  <si>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</si>
  <si>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</si>
  <si>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</si>
  <si>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</si>
  <si>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</si>
  <si>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</si>
  <si>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</si>
  <si>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</si>
  <si>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</si>
  <si>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</si>
  <si>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</si>
  <si>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</si>
  <si>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</si>
  <si>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</si>
  <si>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</si>
  <si>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</si>
  <si>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</si>
  <si>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</si>
  <si>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</si>
  <si>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</si>
  <si>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</si>
  <si>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</si>
  <si>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</si>
  <si>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</si>
  <si>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</si>
  <si>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</si>
  <si>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</si>
  <si>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</si>
  <si>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</si>
  <si>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</si>
  <si>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</si>
  <si>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</si>
  <si>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</si>
  <si>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</si>
  <si>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</si>
  <si>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</si>
  <si>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</si>
  <si>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</si>
  <si>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</si>
  <si>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</si>
  <si>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</si>
  <si>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</si>
  <si>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</si>
  <si>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</si>
  <si>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</si>
  <si>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</si>
  <si>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</si>
  <si>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</si>
  <si>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</si>
  <si>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</si>
  <si>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</si>
  <si>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</si>
  <si>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</si>
  <si>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</si>
  <si>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</si>
  <si>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</si>
  <si>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</si>
  <si>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</si>
  <si>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</si>
  <si>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</si>
  <si>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</si>
  <si>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</si>
  <si>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</si>
  <si>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</si>
  <si>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</si>
  <si>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</si>
  <si>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</si>
  <si>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</si>
  <si>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</si>
  <si>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</si>
  <si>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</si>
  <si>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</si>
  <si>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</si>
  <si>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</si>
  <si>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</si>
  <si>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</si>
  <si>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</si>
  <si>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</si>
  <si>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</si>
  <si>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</si>
  <si>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</si>
  <si>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</si>
  <si>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</si>
  <si>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</si>
  <si>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</si>
  <si>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</si>
  <si>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</si>
  <si>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</si>
  <si>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</si>
  <si>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</si>
  <si>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</si>
  <si>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</si>
  <si>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</si>
  <si>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</si>
  <si>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</si>
  <si>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</si>
  <si>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</si>
  <si>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</si>
  <si>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</si>
  <si>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</si>
  <si>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</si>
  <si>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</si>
  <si>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</si>
  <si>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</si>
  <si>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</si>
  <si>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</si>
  <si>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</si>
  <si>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</si>
  <si>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</si>
  <si>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</si>
  <si>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</si>
  <si>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</si>
  <si>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</si>
  <si>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</si>
  <si>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</si>
  <si>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</si>
  <si>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</si>
  <si>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</si>
  <si>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</si>
  <si>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</si>
  <si>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</si>
  <si>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</si>
  <si>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</si>
  <si>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</si>
  <si>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</si>
  <si>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</si>
  <si>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</si>
  <si>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</si>
  <si>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</si>
  <si>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</si>
  <si>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</si>
  <si>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</si>
  <si>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</si>
  <si>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</si>
  <si>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</si>
  <si>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</si>
  <si>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</si>
  <si>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</si>
  <si>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</si>
  <si>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</si>
  <si>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</si>
  <si>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</si>
  <si>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</si>
  <si>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</si>
  <si>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</si>
  <si>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</si>
  <si>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</si>
  <si>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</si>
  <si>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</si>
  <si>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</si>
  <si>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</si>
  <si>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</si>
  <si>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</si>
  <si>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</si>
  <si>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</si>
  <si>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</si>
  <si>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</si>
  <si>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</si>
  <si>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</si>
  <si>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</si>
  <si>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</si>
  <si>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</si>
  <si>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</si>
  <si>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</si>
  <si>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</si>
  <si>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</si>
  <si>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</si>
  <si>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</si>
  <si>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</si>
  <si>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</si>
  <si>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</si>
  <si>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</si>
  <si>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</si>
  <si>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</si>
  <si>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</si>
  <si>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</si>
  <si>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</si>
  <si>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</si>
  <si>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</si>
  <si>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</si>
  <si>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</si>
  <si>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</si>
  <si>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</si>
  <si>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</si>
  <si>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</si>
  <si>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</si>
  <si>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</si>
  <si>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</si>
  <si>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</si>
  <si>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</si>
  <si>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</si>
  <si>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</si>
  <si>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</si>
  <si>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</si>
  <si>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</si>
  <si>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</si>
  <si>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</si>
  <si>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</si>
  <si>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</si>
  <si>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</si>
  <si>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</si>
  <si>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</si>
  <si>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</si>
  <si>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</si>
  <si>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Гофрозаготовка,970_3,428,2,309,114,42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</si>
  <si>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</si>
  <si>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</si>
  <si>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</si>
  <si>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</si>
  <si>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</si>
  <si>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</si>
  <si>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</si>
  <si>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</si>
  <si>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</si>
  <si>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</si>
  <si>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</si>
  <si>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</si>
  <si>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</si>
  <si>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</si>
  <si>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</si>
  <si>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</si>
  <si>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</si>
  <si>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</si>
  <si>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</si>
  <si>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</si>
  <si>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</si>
  <si>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</si>
  <si>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</si>
  <si>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</si>
  <si>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</si>
  <si>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</si>
  <si>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</si>
  <si>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</si>
  <si>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</si>
  <si>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</si>
  <si>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</si>
  <si>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</si>
  <si>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</si>
  <si>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</si>
  <si>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</si>
  <si>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</si>
  <si>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</si>
  <si>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</si>
  <si>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</si>
  <si>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</si>
  <si>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</si>
  <si>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</si>
  <si>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</si>
  <si>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</si>
  <si>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</si>
  <si>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</si>
  <si>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</si>
  <si>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</si>
  <si>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</si>
  <si>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</si>
  <si>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</si>
  <si>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</si>
  <si>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</si>
  <si>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</si>
  <si>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</si>
  <si>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</si>
  <si>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</si>
  <si>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</si>
  <si>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</si>
  <si>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</si>
  <si>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</si>
  <si>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</si>
  <si>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</si>
  <si>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</si>
  <si>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</si>
  <si>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</si>
  <si>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</si>
  <si>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</si>
  <si>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</si>
  <si>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</si>
  <si>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</si>
  <si>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</si>
  <si>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</si>
  <si>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</si>
  <si>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</si>
  <si>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</si>
  <si>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</si>
  <si>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</si>
  <si>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</si>
  <si>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</si>
  <si>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</si>
  <si>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</si>
  <si>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</si>
  <si>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</si>
  <si>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</si>
  <si>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</si>
  <si>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</si>
  <si>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</si>
  <si>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</si>
  <si>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</si>
  <si>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</si>
  <si>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</si>
  <si>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</si>
  <si>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</si>
  <si>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</si>
  <si>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</si>
  <si>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</si>
  <si>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</si>
  <si>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</si>
  <si>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</si>
  <si>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</si>
  <si>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</si>
  <si>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</si>
  <si>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</si>
  <si>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</si>
  <si>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</si>
  <si>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</si>
  <si>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</si>
  <si>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</si>
  <si>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</si>
  <si>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</si>
  <si>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</si>
  <si>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</si>
  <si>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</si>
  <si>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</si>
  <si>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</si>
  <si>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</si>
  <si>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</si>
  <si>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</si>
  <si>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</si>
  <si>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</si>
  <si>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</si>
  <si>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</si>
  <si>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</si>
  <si>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</si>
  <si>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</si>
  <si>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</si>
  <si>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</si>
  <si>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</si>
  <si>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</si>
  <si>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</si>
  <si>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</si>
  <si>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</si>
  <si>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</si>
  <si>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</si>
  <si>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</si>
  <si>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</si>
  <si>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</si>
  <si>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</si>
  <si>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</si>
  <si>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</si>
  <si>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</si>
  <si>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</si>
  <si>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</si>
  <si>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</si>
  <si>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</si>
  <si>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</si>
  <si>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</si>
  <si>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</si>
  <si>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</si>
  <si>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</si>
  <si>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</si>
  <si>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</si>
  <si>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</si>
  <si>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</si>
  <si>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</si>
  <si>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</si>
  <si>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</si>
  <si>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</si>
  <si>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</si>
  <si>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</si>
  <si>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</si>
  <si>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</si>
  <si>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</si>
  <si>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</si>
  <si>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</si>
  <si>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</si>
  <si>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</si>
  <si>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</si>
  <si>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</si>
  <si>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</si>
  <si>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</si>
  <si>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</si>
  <si>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</si>
  <si>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</si>
  <si>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</si>
  <si>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</si>
  <si>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</si>
  <si>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</si>
  <si>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</si>
  <si>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</si>
  <si>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</si>
  <si>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</si>
  <si>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</si>
  <si>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</si>
  <si>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</si>
  <si>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</si>
  <si>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</si>
  <si>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</si>
  <si>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</si>
  <si>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</si>
  <si>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</si>
  <si>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</si>
  <si>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</si>
  <si>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</si>
  <si>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</si>
  <si>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</si>
  <si>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</si>
  <si>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</si>
  <si>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</si>
  <si>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</si>
  <si>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</si>
  <si>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</si>
  <si>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</si>
  <si>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</si>
  <si>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</si>
  <si>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</si>
  <si>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</si>
  <si>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</si>
  <si>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</si>
  <si>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</si>
  <si>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</si>
  <si>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</si>
  <si>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</si>
  <si>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</si>
  <si>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</si>
  <si>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</si>
  <si>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</si>
  <si>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</si>
  <si>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</si>
  <si>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</si>
  <si>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</si>
  <si>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</si>
  <si>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</si>
  <si>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</si>
  <si>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</si>
  <si>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</si>
  <si>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</si>
  <si>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</si>
  <si>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</si>
  <si>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</si>
  <si>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</si>
  <si>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</si>
  <si>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</si>
  <si>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</si>
  <si>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</si>
  <si>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</si>
  <si>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</si>
  <si>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</si>
  <si>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</si>
  <si>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</si>
  <si>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</si>
  <si>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</si>
  <si>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</si>
  <si>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</si>
  <si>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</si>
  <si>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</si>
  <si>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</si>
  <si>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</si>
  <si>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</si>
  <si>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</si>
  <si>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</si>
  <si>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</si>
  <si>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</si>
  <si>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</si>
  <si>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</si>
  <si>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</si>
  <si>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</si>
  <si>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</si>
  <si>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</si>
  <si>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</si>
  <si>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</si>
  <si>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</si>
  <si>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</si>
  <si>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</si>
  <si>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</si>
  <si>
    <t>Комментарии</t>
  </si>
  <si>
    <t>2T  и №3 комплектация ширина 300 600</t>
  </si>
  <si>
    <t>Закрыт в белом базовом из за кромки</t>
  </si>
  <si>
    <t>Стекло</t>
  </si>
  <si>
    <t>Моя цена Компл 3T</t>
  </si>
  <si>
    <t>Цена БЗ Компл 3T</t>
  </si>
  <si>
    <t>Сообщение</t>
  </si>
  <si>
    <t>ENO,Шкаф нижний,ЛДСП Белый базовый 16 мм,960,600,560,Одна,Деревянная,120</t>
  </si>
  <si>
    <t>Не найден расчетный коэффициент.</t>
  </si>
  <si>
    <t>АРГоризонт нижний 0.568*0.540 (№KWH419, ЛДСП Белый базовый 16 мм, МД 00)N000</t>
  </si>
  <si>
    <t>АРПолка 0.567*0.535 (№KWH419, ЛДСП Белый базовый 16 мм, МД 00)N000</t>
  </si>
  <si>
    <t>Гофрозаготовка,1280_3,401,1,1 084,586,67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</si>
  <si>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</si>
  <si>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</si>
  <si>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ENO,Шкаф нижний,ЛДСП Белый базовый 16 мм,1 280,550,640,Одна,Деревянная,120</t>
  </si>
  <si>
    <t>ENO,Шкаф нижний,ЛДСП Белый базовый 16 мм,1 800,550,640,Одна,Деревянная,120</t>
  </si>
  <si>
    <t>EMN1D,Шкаф нижний,Левый,ЛДСП Белый базовый 16 мм,Комплектация №2,960,600,560,Две,Деревянная,120</t>
  </si>
  <si>
    <t>EMN1D,Шкаф нижний,Левый,ЛДСП Белый базовый 16 мм,Комплектация №2,960,550,640,Две,Деревянная,120</t>
  </si>
  <si>
    <t>EMN1K,Шкаф нижний,ЛДСП Белый базовый 16 мм,Комплектация №2,720,450,560,120</t>
  </si>
  <si>
    <t>EMN1K,Шкаф нижний,ЛДСП Белый базовый 16 мм,Комплектация №2,720,450,500,120</t>
  </si>
  <si>
    <t>EWN1D,Шкаф нижний,Левый,ЛДСП Белый базовый 16 мм,Комплектация №2,720,600,560,120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</si>
  <si>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</si>
  <si>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</si>
  <si>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</si>
  <si>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</si>
  <si>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</si>
  <si>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</si>
  <si>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EMN1B1D,Шкаф нижний,Левый,ЛДСП Белый базовый 16 мм,Комплектация №2P,720,600,560,Одна,Деревянная,120</t>
  </si>
  <si>
    <t>АРЗадняя стенка ящика 0.480*0.065 (№KGR419, ЛДСП серый 16 мм, МД 00)N000</t>
  </si>
  <si>
    <t>EMN1B1D,Шкаф нижний,Левый,ЛДСП Белый базовый 16 мм,Комплектация №3,720,600,560,Одна,Деревянная,120</t>
  </si>
  <si>
    <t>EMN1B2D,Шкаф нижний,ЛДСП Белый базовый 16 мм,Комплектация №2P,720,600,560,Одна,Деревянная,120</t>
  </si>
  <si>
    <t>EMN1B2D,Шкаф нижний,ЛДСП Белый базовый 16 мм,Комплектация №3,720,600,560,Одна,Деревянная,120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</si>
  <si>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</si>
  <si>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</si>
  <si>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</si>
  <si>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</si>
  <si>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EMN3B,Шкаф нижний,ЛДСП Белый базовый 16 мм,Комплектация №2T,720,600,560,120</t>
  </si>
  <si>
    <t>EMN3B,Шкаф нижний,ЛДСП Белый базовый 16 мм,Комплектация №3,720,600,560,120</t>
  </si>
  <si>
    <t>ETN1B,Шкаф нижний,ЛДСП Белый базовый 16 мм,Комплектация №3,720,450,560,120</t>
  </si>
  <si>
    <t>ESNX1D,Шкаф нижний,Левый,ЛДСП Белый базовый 16 мм,Комплектация №2,720,230,600,120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</si>
  <si>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</si>
  <si>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</si>
  <si>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</si>
  <si>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</si>
  <si>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</si>
  <si>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</si>
  <si>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</si>
  <si>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</si>
  <si>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</si>
  <si>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</si>
  <si>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</si>
  <si>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EWG2D,Шкаф нижний,ЛДСП Белый базовый 16 мм,Комплектация №2,720,600,560,120</t>
  </si>
  <si>
    <t>EUG1D,Шкаф нижний,Левый,ЛДСП Белый базовый 16 мм,Комплектация №2,720,850,560,Одна,Деревянная,120</t>
  </si>
  <si>
    <t>EUG1D_150,Шкаф нижний,Левый,ЛДСП Белый базовый 16 мм,Комплектация №2,720,850,560,Одна,Деревянная,120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</si>
  <si>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</si>
  <si>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</si>
  <si>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EMN2B,Шкаф нижний,ЛДСП Белый базовый 16 мм,Комплектация №2P,720,950,525,120</t>
  </si>
  <si>
    <t>EWU1D,Шкаф нижний,Левый,ЛДСП Белый базовый 16 мм,Комплектация №2,720,850,560,120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</si>
  <si>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</si>
  <si>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</si>
  <si>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EVO,Шкаф верхний,ЛДСП Белый базовый 16 мм,720,600,315,Одна,Деревянная</t>
  </si>
  <si>
    <t>EVO,Шкаф верхний,ЛДСП Белый базовый 16 мм,960,600,315,Одна,Деревянная</t>
  </si>
  <si>
    <t>EMV1D,Шкаф верхний,Левый,ЛДСП Белый базовый 16 мм,Комплектация №2,720,600,315,Одна,Деревянная</t>
  </si>
  <si>
    <t>EMV1D,Шкаф верхний,Левый,ЛДСП Белый базовый 16 мм,Комплектация №2,720,150,315,Одна,Деревянная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</si>
  <si>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</si>
  <si>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</si>
  <si>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EMV1DN,Шкаф верхний,Левый,ЛДСП Белый базовый 16 мм,Комплектация №2,960,600,350,340,Одна,Деревянная</t>
  </si>
  <si>
    <t>EMV1V,Шкаф верхний,ЛДСП Белый базовый 16 мм,Комплектация №2,Поворотный,600,600,315</t>
  </si>
  <si>
    <t>EMV2V,Шкаф верхний,ЛДСП Белый базовый 16 мм,Комплектация №2,720,600,315,Складной,Одна,Деревянная</t>
  </si>
  <si>
    <t>EMV1VN,Шкаф верхний,ЛДСП Белый базовый 16 мм,Комплектация №2,Поворотный,720,600,350,340</t>
  </si>
  <si>
    <t>EMV1VN,Шкаф верхний,ЛДСП Белый базовый 16 мм,Комплектация №2,Поворотный,600,600,350,340</t>
  </si>
  <si>
    <t>EMV1VN,Шкаф верхний,ЛДСП Белый базовый 16 мм,Комплектация №2,Поворотный,800,600,350,340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</si>
  <si>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</si>
  <si>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</si>
  <si>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</si>
  <si>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</si>
  <si>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</si>
  <si>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</si>
  <si>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EVU1D,Шкаф верхний,Левый,ЛДСП Белый базовый 16 мм,Комплектация №2,720,850,315</t>
  </si>
  <si>
    <t>EVU1D,Шкаф верхний,Левый,ЛДСП Белый базовый 16 мм,Комплектация №2,960,850,315</t>
  </si>
  <si>
    <t>EVU1D,Шкаф верхний,Левый,ЛДСП Белый базовый 16 мм,Комплектация №2,1 250,850,315,Две,Деревянная</t>
  </si>
  <si>
    <t>EHV1D,Шкаф верхний,Левый,ЛДСП Белый базовый 16 мм,Комплектация №2,720,600,315,Одна,Деревянная</t>
  </si>
  <si>
    <t>EHV1D,Шкаф верхний,Левый,ЛДСП Белый базовый 16 мм,Комплектация №2,960,600,315,Две,Деревянная</t>
  </si>
  <si>
    <t>EHV1D,Шкаф верхний,Левый,ЛДСП Белый базовый 16 мм,Комплектация №2,1 210,600,315,Две,Деревянная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</si>
  <si>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</si>
  <si>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</si>
  <si>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</si>
  <si>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</si>
  <si>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EDV1D,Шкаф верхний,Левый,ЛДСП Белый базовый 16 мм,Комплектация №3,720,600,600,Две,Стеклянная</t>
  </si>
  <si>
    <t>EDV1D,Шкаф верхний,Левый,ЛДСП Белый базовый 16 мм,Комплектация №3,960,600,600,Одна,Стеклянная</t>
  </si>
  <si>
    <t>EDV1D,Шкаф верхний,Левый,ЛДСП Белый базовый 16 мм,Комплектация №3,960,600,600,Три,Стеклянная</t>
  </si>
  <si>
    <t>EDV1D,Шкаф верхний,Левый,ЛДСП Белый базовый 16 мм,Комплектация №3,960,600,600,Три,Деревянная</t>
  </si>
  <si>
    <t>EWV1D,Шкаф верхний,Левый,ЛДСП Белый базовый 16 мм,Комплектация №2,720,596,315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</si>
  <si>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</si>
  <si>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</si>
  <si>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EWV1D,Шкаф верхний,Левый,ЛДСП Белый базовый 16 мм,Комплектация №2,1 250,596,315,Две,Деревянная</t>
  </si>
  <si>
    <t>EWV1D,Шкаф верхний,Левый,ЛДСП Белый базовый 16 мм,Комплектация №2,1 250,596,315,Две,Стеклянная</t>
  </si>
  <si>
    <t>EWV2V,Шкаф верхний,ЛДСП Белый базовый 16 мм,Комплектация №2,720,450,315,Складной</t>
  </si>
  <si>
    <t>EWV1V,Шкаф верхний,ЛДСП Белый базовый 16 мм,Комплектация №2,600,446,315,Поворотный</t>
  </si>
  <si>
    <t>EWV1V,Шкаф верхний,ЛДСП Белый базовый 16 мм,Комплектация №2,480,446,315,Поворотный</t>
  </si>
  <si>
    <t>EWV1V,Шкаф верхний,ЛДСП Белый базовый 16 мм,Комплектация №2,480,896,315,Поворотный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</si>
  <si>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</si>
  <si>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</si>
  <si>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</si>
  <si>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</si>
  <si>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</si>
  <si>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</si>
  <si>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</si>
  <si>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</si>
  <si>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</si>
  <si>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</si>
  <si>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</si>
  <si>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</si>
  <si>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</si>
  <si>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</si>
  <si>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</si>
  <si>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</si>
  <si>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</si>
  <si>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EWV2D,Шкаф верхний,ЛДСП Белый базовый 16 мм,Комплектация №3,867,596,333,Одна,Стеклянная</t>
  </si>
  <si>
    <t>EWV2D,Шкаф верхний,ЛДСП Белый базовый 16 мм,Комплектация №3,867,596,333,Одна,Деревянная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</si>
  <si>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</si>
  <si>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</si>
  <si>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EWV2D,Шкаф верхний,ЛДСП Бетон Чикаго светло-серый 16 мм,Комплектация №2,1 210,596,333,Две,Деревянная</t>
  </si>
  <si>
    <t>EWV2D,Шкаф верхний,ЛДСП Бетон Чикаго светло-серый 16 мм,Комплектация №2,1 210,596,333,Две,Стеклянная</t>
  </si>
  <si>
    <t>EWV1V,Шкаф верхний,ЛДСП Белый базовый 16 мм,Комплектация №2,600,596,315,Поворотный</t>
  </si>
  <si>
    <t>Профиль Gola для подвесных шкафов алюм.16 мм,568</t>
  </si>
  <si>
    <t>EUVG1D,Шкаф верхний,Левый,ЛДСП Маренго 16 мм,Комплектация №2,720,600,315,Одна,Деревянная,Алюминиевый</t>
  </si>
  <si>
    <t>ESVX1D,Шкаф верхний,Левый,ЛДСП Белый базовый 16 мм,Комплектация №2,720,210,315,Две,Деревянная</t>
  </si>
  <si>
    <t>ESVX1D,Шкаф верхний,Левый,ЛДСП Белый базовый 16 мм,Комплектация №2,960,210,315,Три,Деревянная</t>
  </si>
  <si>
    <t>ESVX1D,Шкаф верхний,Левый,ЛДСП Белый базовый 16 мм,Комплектация №2,480,210,315,Одна,Деревянная</t>
  </si>
  <si>
    <t>ESVX1D,Шкаф верхний,Левый,ЛДСП Белый базовый 16 мм,Комплектация №3T,480,210,467,Одна,Деревянная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</si>
  <si>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</si>
  <si>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</si>
  <si>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</si>
  <si>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</si>
  <si>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</si>
  <si>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</si>
  <si>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</si>
  <si>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</si>
  <si>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</si>
  <si>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</si>
  <si>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</si>
  <si>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</si>
  <si>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</si>
  <si>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</si>
  <si>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</si>
  <si>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</si>
  <si>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</si>
  <si>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</si>
  <si>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</si>
  <si>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№</t>
  </si>
  <si>
    <t>ERV1D,Шкаф верхний,Левый,ЛДСП Бетон Чикаго светло-серый 16 мм,Комплектация №2,480,315,315,Одна,Дерев</t>
  </si>
  <si>
    <t>ERV1D,Шкаф верхний,Левый,ЛДСП Бетон Чикаго светло-серый 16 мм,Комплектация №2,600,315,315,Одна,Дерев</t>
  </si>
  <si>
    <t>ERV1D,Шкаф верхний,Левый,ЛДСП Бетон Чикаго светло-серый 16 мм,Комплектация №2,720,315,315,Две,Деревя</t>
  </si>
  <si>
    <t>ERV1D,Шкаф верхний,Левый,ЛДСП Бетон Чикаго светло-серый 16 мм,Комплектация №2,960,315,315,Три,Деревя</t>
  </si>
  <si>
    <t>EUVG1D,Шкаф верхний,Левый,ЛДСП Белый базовый 16 мм,Комплектация №2,720,600,315,Одна,Деревянная,Алюми</t>
  </si>
  <si>
    <t>EVG1D,Шкаф верхний,Левый,ЛДСП Дуб Кендал натуральный 16 мм,Комплектация №2,720,600,315,Одна,Деревянн</t>
  </si>
  <si>
    <t>EVG1D,Шкаф верхний,Левый,ЛДСП Дуб Кендал натуральный 16 мм,Комплектация №3,720,600,315,Одна,Стеклянн</t>
  </si>
  <si>
    <t>EVG1D,Шкаф верхний,Левый,ЛДСП Дуб Кендал натуральный 16 мм,Комплектация №3,960,150,315,Одна,Деревянн</t>
  </si>
  <si>
    <t>EVG1D,Шкаф верхний,Левый,ЛДСП Дуб Кендал натуральный 16 мм,Комплектация №3,960,150,315,Одна,Стеклянн</t>
  </si>
  <si>
    <t>EVG2D,Шкаф верхний,ЛДСП Белый базовый 16 мм,Комплектация №2,720,600,315,Одна,Деревянная,Алюминиевый</t>
  </si>
  <si>
    <t>EVG2D,Шкаф верхний,ЛДСП Белый базовый 16 мм,Комплектация №3,960,800,315,Одна,Деревянная,Алюминиевый</t>
  </si>
  <si>
    <t>EVG2V,Шкаф верхний,ЛДСП Белый базовый 16 мм,Комплектация №2,720,487,346,Складной,Одна,Деревянная,Алю</t>
  </si>
  <si>
    <t>EVG2V,Шкаф верхний,ЛДСП Белый базовый 16 мм,Комплектация №2,720,600,315,Складной,Одна,Деревянная,Алю</t>
  </si>
  <si>
    <t>Площадь</t>
  </si>
  <si>
    <t>Шкаф верхний</t>
  </si>
  <si>
    <t>Шкаф нижний</t>
  </si>
  <si>
    <t>Тип полки</t>
  </si>
  <si>
    <t>Кол-во полок</t>
  </si>
  <si>
    <t>Тип шкафа</t>
  </si>
  <si>
    <t>Цвет корпуса</t>
  </si>
  <si>
    <t>Цена БЗ</t>
  </si>
  <si>
    <t>Формула замены комплектации в столбце J</t>
  </si>
  <si>
    <t>Формула замены материала полок</t>
  </si>
  <si>
    <t>Шкаф</t>
  </si>
  <si>
    <t>Соединенное название</t>
  </si>
  <si>
    <t>EP1D,Пенал,Левый,ЛДСП Белый базовый 16 мм,Комплектация №2,1 220,600,560,Две,Деревянная,120</t>
  </si>
  <si>
    <t>EP1D,Пенал,Левый,ЛДСП Белый базовый 16 мм,Комплектация №2,1 500,600,560,Две,Деревянная,120</t>
  </si>
  <si>
    <t>EP2B1D,Пенал,Левый,ЛДСП Белый базовый 16 мм,2 040,600,560,Комплектация №2P,Две,Деревянная,120</t>
  </si>
  <si>
    <t>EP2B1D,Пенал,Левый,ЛДСП Белый базовый 16 мм,2 280,600,560,Комплектация №2P,Две,Деревянная,120</t>
  </si>
  <si>
    <t>EP3B1D,Пенал,Левый,ЛДСП Белый базовый 16 мм,2 040,600,560,Комплектация №2P,Две,Деревянная,120</t>
  </si>
  <si>
    <t>EPG1D,Пенал,Левый,ЛДСП Белый базовый 16 мм,Комплектация №2,1 320,600,560,Две,Деревянная,120</t>
  </si>
  <si>
    <t>EPG1D,Пенал,Левый,ЛДСП Белый базовый 16 мм,Комплектация №2,1 500,600,560,Две,Деревянная,120</t>
  </si>
  <si>
    <t>EPG2D,Пенал,Левый,ЛДСП Белый базовый 16 мм,2 280,600,560,Комплектация №2,Четыре,Деревянная,120</t>
  </si>
  <si>
    <t>EPS2D,Пенал,Левый,ЛДСП Белый базовый 16 мм,2 040,600,560,Комплектация №2,120</t>
  </si>
  <si>
    <t>EPS2D,Пенал,Левый,ЛДСП Белый базовый 16 мм,2 280,600,560,Комплектация №2,120</t>
  </si>
  <si>
    <t>EPSG2D,Пенал,Левый,ЛДСП Белый базовый 16 мм,2 040,600,560,Комплектация №2,120</t>
  </si>
  <si>
    <t>EPSP2D,Пенал,Левый,ЛДСП Белый базовый 16 мм,2280,600,560,Комплектация №2,120</t>
  </si>
  <si>
    <t>EPT1B,Пенал,ЛДСП Белый базовый 16 мм,760,600,560,Комплектация №2P,120</t>
  </si>
  <si>
    <t>EPT1B,Пенал,ЛДСП Белый базовый 16 мм,834,600,560,Комплектация №2P,120</t>
  </si>
  <si>
    <t>EPT1B,Пенал,ЛДСП Белый базовый 16 мм,963,600,560,Комплектация №2P,120</t>
  </si>
  <si>
    <t>EPT1B1D,Пенал,Левый,ЛДСП Белый базовый 16 мм,2 040,600,560,Комплектация №2P,Одна,Деревянная,595,120</t>
  </si>
  <si>
    <t>EPT1B1D,Пенал,Левый,ЛДСП Белый базовый 16 мм,2 280,600,560,Комплектация №2P,Одна,Деревянная,595,120</t>
  </si>
  <si>
    <t>EPT1D,Пенал,Левый,ЛДСП Белый базовый 16 мм,1187,600,560,Комплектация №2,455,Одна,Деревянная,120</t>
  </si>
  <si>
    <t>EPT1D,Пенал,Левый,ЛДСП Белый базовый 16 мм,1320,600,560,Комплектация №2,595,Одна,Деревянная,120</t>
  </si>
  <si>
    <t>EPT2D,Пенал,Левый,ЛДСП Белый базовый 16 мм,2 040,600,560,Комплектация №2,455,Две,Деревянная,120</t>
  </si>
  <si>
    <t>EPTP1D,Пенал,Левый,ЛДСП Белый базовый 16 мм,2 040,600,560,Комплектация №2,595,Одна,Деревянная,120</t>
  </si>
  <si>
    <t>EPTP1D,Пенал,Левый,ЛДСП Белый базовый 16 мм,2 280,600,560,Комплектация №2,595,Две,Деревянная,120</t>
  </si>
  <si>
    <t>EPT1B 760 600 560 0 №2 - Hettich ЛДСП Белый</t>
  </si>
  <si>
    <t>EPT1B 834 600 560 0 №2 - Hettich ЛДСП Белый</t>
  </si>
  <si>
    <t>EPT1B 963 600 560 0 №2 - Hettich ЛДСП Белый</t>
  </si>
  <si>
    <t>EPT1B1D 2040 600 560 1 №2 - Hettich ЛДСП Белый</t>
  </si>
  <si>
    <t>EPT1B1D 2280 600 560 1 №2 - Hettich ЛДСП Белый</t>
  </si>
  <si>
    <t>EPT1D 1187 600 560 1 №2 - Hettich ЛДСП Белый</t>
  </si>
  <si>
    <t>EPT1D 1320 600 560 1 №2 - Hettich ЛДСП Белый</t>
  </si>
  <si>
    <t>EPT2D 2040 600 560 2 №2 - Hettich ЛДСП Белый</t>
  </si>
  <si>
    <t>EPTG1B1D 2040 600 560 1 №2 - Hettich ЛДСП Белый</t>
  </si>
  <si>
    <t>EPTG2D 2040 600 560 2 №2 - Hettich ЛДСП Белый</t>
  </si>
  <si>
    <t>EPTG2D 2280 600 560 3 №2 - Hettich ЛДСП Белый</t>
  </si>
  <si>
    <t>EPTP1D 2040 600 560 1 №2 - Hettich ЛДСП Белый</t>
  </si>
  <si>
    <t>EPTP1D 2280 600 560 2 №2 - Hettich ЛДСП Белый</t>
  </si>
  <si>
    <t>EWV2D 720 596 315 0 №2 - Hettich ЛДСП Белый</t>
  </si>
  <si>
    <t>ENG1K 720 150 525 0 №2 - Hettich ЛДСП Белый</t>
  </si>
  <si>
    <t>EWV2D 867 596 333 1 №3 – Hafele Стекло Белый</t>
  </si>
  <si>
    <t>EWV2D 867 596 333 1 №3 – Hafele ЛДСП Белый</t>
  </si>
  <si>
    <t>EWV2D 867 596 333 1 №2 - Hettich ЛДСП Белый</t>
  </si>
  <si>
    <t>EWV2D 867 796 333 1 №2 - Hettich ЛДСП Белый</t>
  </si>
  <si>
    <t>EWV2D 1210 596 333 2 №2 - Hettich ЛДСП Белый</t>
  </si>
  <si>
    <t>АРЗадняя стенка 0.923*0.582 (№000, ХДФ Белый  3 мм, МД 00)N000</t>
  </si>
  <si>
    <t>АРБоковина правая 2.280*0.560 (№KWH419, ЛДСП Белый базовый 16 мм, МД 00)N000</t>
  </si>
  <si>
    <t>АРГоризонт 2 0.568*0.505 (№KWH419, ЛДСП Белый базовый 16 мм, МД 00)N000</t>
  </si>
  <si>
    <t>АРЗадняя стенка 0.482*0.582 (№000, ХДФ Белый  3 мм, МД 00)N000</t>
  </si>
  <si>
    <t>Гофрозаготовка,1280_3,401,1,724,509,64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</si>
  <si>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</si>
  <si>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</si>
  <si>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</si>
  <si>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АРЗадняя стенка 0.563*0.582 (№000, ХДФ Белый  3 мм, МД 00)N000</t>
  </si>
  <si>
    <t>АРБоковина левая 1.500*0.560 (№KWH419, ЛДСП Белый базовый 16 мм, МД 00)N000</t>
  </si>
  <si>
    <t>АРЗадняя стенка 1.498*0.582 (№000, ХДФ Белый  3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</si>
  <si>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</si>
  <si>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</si>
  <si>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</si>
  <si>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</si>
  <si>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</si>
  <si>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</si>
  <si>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</si>
  <si>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</si>
  <si>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</si>
  <si>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</si>
  <si>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</si>
  <si>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АРБоковина правая 1.500*0.548 (№KWH419, ЛДСП Белый базовый 16 мм, МД 00)N000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</si>
  <si>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</si>
  <si>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</si>
  <si>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Гофрозаготовка,1280_3,401,1,1 191,586,37</t>
  </si>
  <si>
    <t>АРБоковина правая 1.320*0.560 (№KWH419, ЛДСП Белый базовый 16 мм, МД 00)N000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</si>
  <si>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</si>
  <si>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</si>
  <si>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</si>
  <si>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</si>
  <si>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</si>
  <si>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</si>
  <si>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</si>
  <si>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</si>
  <si>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</si>
  <si>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</si>
  <si>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АРЗадняя стенка 2.278*0.582 (№000, ХДФ Белый  3 мм, МД 00)N000</t>
  </si>
  <si>
    <t>АРЗадняя стенка 0.242*0.582 (№000, ХДФ Белый  3 мм, МД 00)N000</t>
  </si>
  <si>
    <t>Гофрозаготовка,1280_3,401,1,2 044,564,37</t>
  </si>
  <si>
    <t>Гофрозаготовка,1280_3,401,1,2 284,564,37</t>
  </si>
  <si>
    <t>Гофрозаготовка,1280_3,401,1,724,544,96</t>
  </si>
  <si>
    <t>ДЛЯ ПЕНАЛА EP3B1D И EP2B1D</t>
  </si>
  <si>
    <t>EVG1D,Шкаф верхний,Левый,ЛДСП Белый базовый 16 мм,Комплектация №2,960,570,380,Две,Деревянная,Алюминиевый</t>
  </si>
  <si>
    <t>АРБоковина левая 0.960*0.380 (№KWH419, ЛДСП Белый базовый 16 мм, МД 00)N000</t>
  </si>
  <si>
    <t>АРБоковина правая 0.960*0.380 (№KWH419, ЛДСП Белый базовый 16 мм, МД 00)N000</t>
  </si>
  <si>
    <t>АРГоризонт верхний 0.538*0.360 (№KWH419, ЛДСП Белый базовый 16 мм, МД 00)N000</t>
  </si>
  <si>
    <t>АРГоризонт нижний 0.538*0.359 (№KWH419, ЛДСП Белый базовый 16 мм, МД 00)N000</t>
  </si>
  <si>
    <t>Гофрозаготовка,1280_3,401,1,1 084,556,67</t>
  </si>
  <si>
    <t>АРЗадняя стенка 0.950*0.552 (№000, ХДФ Белый  3 мм, МД 00)N000</t>
  </si>
  <si>
    <t>АРПолка 0.537*0.355 (№KWH419, ЛДСП Белый базовый 16 мм, МД 00)N000</t>
  </si>
  <si>
    <t>Профиль Gola для подвесных шкафов алюм.16 мм,538</t>
  </si>
  <si>
    <t>Глухая  0.956*0.566 (№501, МДФ белый 19 мм FE, АУРА 88)</t>
  </si>
  <si>
    <t>EVG1D,Шкаф верхний,Правый,ЛДСП Белый базовый 16 мм,Комплектация №2,960,450,380,Две,Деревянная,Алюминиевый</t>
  </si>
  <si>
    <t>АРГоризонт верхний 0.418*0.360 (№KWH419, ЛДСП Белый базовый 16 мм, МД 00)N000</t>
  </si>
  <si>
    <t>АРГоризонт нижний 0.418*0.359 (№KWH419, ЛДСП Белый базовый 16 мм, МД 00)N000</t>
  </si>
  <si>
    <t>Гофрозаготовка,1280_3,401,1,1 084,436,67</t>
  </si>
  <si>
    <t>АРЗадняя стенка 0.950*0.432 (№000, ХДФ Белый  3 мм, МД 00)N000</t>
  </si>
  <si>
    <t>АРПолка 0.417*0.355 (№KWH419, ЛДСП Белый базовый 16 мм, МД 00)N000</t>
  </si>
  <si>
    <t>Профиль Gola для подвесных шкафов алюм.16 мм,418</t>
  </si>
  <si>
    <t>Глухая  0.956*0.446 (№501, МДФ белый 19 мм FE, АУРА 88)</t>
  </si>
  <si>
    <t>EVG1D,Шкаф верхний,Левый,ЛДСП Белый базовый 16 мм,Комплектация №2,960,600,380,Две,Деревянная,Алюминиевый</t>
  </si>
  <si>
    <t>АРГоризонт верхний 0.568*0.360 (№KWH419, ЛДСП Белый базовый 16 мм, МД 00)N000</t>
  </si>
  <si>
    <t>АРГоризонт нижний 0.568*0.359 (№KWH419, ЛДСП Белый базовый 16 мм, МД 00)N000</t>
  </si>
  <si>
    <t>АРПолка 0.567*0.355 (№KWH419, ЛДСП Белый базовый 16 мм, МД 00)N000</t>
  </si>
  <si>
    <t>Глухая  0.956*0.596 (№501, МДФ белый 19 мм FE, АУРА 88)</t>
  </si>
  <si>
    <t>EMV1D,Шкаф верхний,Левый,ЛДСП Белый базовый 16 мм,Комплектация №3T,566,600,380,Одна,Деревянная</t>
  </si>
  <si>
    <t>АРБоковина левая 0.566*0.380 (№KWH419, ЛДСП Белый базовый 16 мм, МД 00)N000</t>
  </si>
  <si>
    <t>АРБоковина правая 0.566*0.380 (№KWH419, ЛДСП Белый базовый 16 мм, МД 00)N000</t>
  </si>
  <si>
    <t>АРГоризонт нижний 0.568*0.380 (№KWH419, ЛДСП Белый базовый 16 мм, МД 00)N000</t>
  </si>
  <si>
    <t>Гофрозаготовка,1280_3,401,1,692,586,83</t>
  </si>
  <si>
    <t>АРЗадняя стенка 0.556*0.582 (№000, ХДФ Белый  3 мм, МД 00)N000</t>
  </si>
  <si>
    <t>Глухая  0.562*0.596 (№501, МДФ белый 19 мм FE, АУРА 88)</t>
  </si>
  <si>
    <t>EMV1D,Шкаф верхний,Левый,ЛДСП Белый базовый 16 мм,Комплектация №3T,566,600,320,Одна,Деревянная</t>
  </si>
  <si>
    <t>АРБоковина левая 0.566*0.320 (№KWH419, ЛДСП Белый базовый 16 мм, МД 00)N000</t>
  </si>
  <si>
    <t>АРБоковина правая 0.566*0.320 (№KWH419, ЛДСП Белый базовый 16 мм, МД 00)N000</t>
  </si>
  <si>
    <t>АРГоризонт верхний 0.568*0.300 (№KWH419, ЛДСП Белый базовый 16 мм, МД 00)N000</t>
  </si>
  <si>
    <t>АРГоризонт нижний 0.568*0.320 (№KWH419, ЛДСП Белый базовый 16 мм, МД 00)N000</t>
  </si>
  <si>
    <t>Гофрозаготовка,1280_3,401,1,692,586,67</t>
  </si>
  <si>
    <t>АРПолка 0.567*0.295 (№KWH419, ЛДСП Белый базовый 16 мм, МД 00)N000</t>
  </si>
  <si>
    <t>EVO,Шкаф верхний,ЛДСП Белый базовый 16 мм,394,600,320</t>
  </si>
  <si>
    <t>АРБоковина левая 0.394*0.320 (№KWH419, ЛДСП Белый базовый 16 мм, МД 00)N000</t>
  </si>
  <si>
    <t>АРБоковина правая 0.394*0.320 (№KWH419, ЛДСП Белый базовый 16 мм, МД 00)N000</t>
  </si>
  <si>
    <t>Гофрозаготовка,1280_3,401,1,518,586,51</t>
  </si>
  <si>
    <t>АРЗадняя стенка 0.383*0.582 (№000, ХДФ Белый  3 мм, МД 00)N000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</si>
  <si>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</si>
  <si>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</si>
  <si>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</si>
  <si>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</si>
  <si>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</si>
  <si>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</si>
  <si>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</si>
  <si>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Наличие модуля в прайсе</t>
  </si>
  <si>
    <t>БЕЛЫЙ БАЗОВЫЙ SL35</t>
  </si>
  <si>
    <t>БЕЛЫЙ БАЗОВЫЙ SL36</t>
  </si>
  <si>
    <t>БЕЛЫЙ БАЗОВЫЙ SL37</t>
  </si>
  <si>
    <t>БЕЛЫЙ БАЗОВЫЙ SL38</t>
  </si>
  <si>
    <t>БЕЛЫЙ БАЗОВЫЙ SL39</t>
  </si>
  <si>
    <t>БЕЛЫЙ БАЗОВЫЙ SL40</t>
  </si>
  <si>
    <t>БЕЛЫЙ БАЗОВЫЙ SL41</t>
  </si>
  <si>
    <t>БЕЛЫЙ БАЗОВЫЙ SL42</t>
  </si>
  <si>
    <t>БЕЛЫЙ БАЗОВЫЙ SL43</t>
  </si>
  <si>
    <t>БЕЛЫЙ БАЗОВЫЙ SL44</t>
  </si>
  <si>
    <t>БЕЛЫЙ БАЗОВЫЙ SL45</t>
  </si>
  <si>
    <t>БЕЛЫЙ БАЗОВЫЙ SL46</t>
  </si>
  <si>
    <t>БЕЛЫЙ БАЗОВЫЙ SL47</t>
  </si>
  <si>
    <t>БЕЛЫЙ БАЗОВЫЙ SL48</t>
  </si>
  <si>
    <t>БЕЛЫЙ БАЗОВЫЙ SL49</t>
  </si>
  <si>
    <t>БЕЛЫЙ БАЗОВЫЙ SL50</t>
  </si>
  <si>
    <t>БЕЛЫЙ БАЗОВЫЙ SL51</t>
  </si>
  <si>
    <t>БЕЛЫЙ БАЗОВЫЙ SL52</t>
  </si>
  <si>
    <t>БЕЛЫЙ БАЗОВЫЙ SL53</t>
  </si>
  <si>
    <t>БЕЛЫЙ БАЗОВЫЙ SL54</t>
  </si>
  <si>
    <t>БЕЛЫЙ БАЗОВЫЙ SL55</t>
  </si>
  <si>
    <t>БЕЛЫЙ БАЗОВЫЙ SL56</t>
  </si>
  <si>
    <t>БЕЛЫЙ БАЗОВЫЙ SL57</t>
  </si>
  <si>
    <t>БЕЛЫЙ БАЗОВЫЙ SL58</t>
  </si>
  <si>
    <t>БЕЛЫЙ БАЗОВЫЙ SL59</t>
  </si>
  <si>
    <t>БЕЛЫЙ БАЗОВЫЙ SL60</t>
  </si>
  <si>
    <t>БЕЛЫЙ БАЗОВЫЙ SL61</t>
  </si>
  <si>
    <t>БЕЛЫЙ БАЗОВЫЙ SL62</t>
  </si>
  <si>
    <t>БЕЛЫЙ БАЗОВЫЙ SL63</t>
  </si>
  <si>
    <t>БЕЛЫЙ БАЗОВЫЙ SL64</t>
  </si>
  <si>
    <t>БЕЛЫЙ БАЗОВЫЙ SL65</t>
  </si>
  <si>
    <t>БЕЛЫЙ БАЗОВЫЙ SL66</t>
  </si>
  <si>
    <t>БЕЛЫЙ БАЗОВЫЙ SL67</t>
  </si>
  <si>
    <t>БЕЛЫЙ БАЗОВЫЙ SL68</t>
  </si>
  <si>
    <t>БЕЛЫЙ БАЗОВЫЙ SL69</t>
  </si>
  <si>
    <t>БЕЛЫЙ БАЗОВЫЙ SL70</t>
  </si>
  <si>
    <t>БЕЛЫЙ БАЗОВЫЙ SL71</t>
  </si>
  <si>
    <t>БЕЛЫЙ БАЗОВЫЙ SL72</t>
  </si>
  <si>
    <t>БЕЛЫЙ БАЗОВЫЙ SL73</t>
  </si>
  <si>
    <t>БЕЛЫЙ БАЗОВЫЙ SL74</t>
  </si>
  <si>
    <t>БЕЛЫЙ БАЗОВЫЙ SL75</t>
  </si>
  <si>
    <t>БЕЛЫЙ БАЗОВЫЙ SL76</t>
  </si>
  <si>
    <t>БЕЛЫЙ БАЗОВЫЙ SL77</t>
  </si>
  <si>
    <t>БЕЛЫЙ БАЗОВЫЙ SL78</t>
  </si>
  <si>
    <t>БЕЛЫЙ БАЗОВЫЙ SL79</t>
  </si>
  <si>
    <t>БЕЛЫЙ БАЗОВЫЙ SL80</t>
  </si>
  <si>
    <t>БЕЛЫЙ БАЗОВЫЙ SL81</t>
  </si>
  <si>
    <t>БЕЛЫЙ БАЗОВЫЙ SL82</t>
  </si>
  <si>
    <t>БЕЛЫЙ БАЗОВЫЙ SL83</t>
  </si>
  <si>
    <t>БЕЛЫЙ БАЗОВЫЙ SL84</t>
  </si>
  <si>
    <t>БЕЛЫЙ БАЗОВЫЙ SL85</t>
  </si>
  <si>
    <t>БЕЛЫЙ БАЗОВЫЙ SL86</t>
  </si>
  <si>
    <t>БЕЛЫЙ БАЗОВЫЙ SL87</t>
  </si>
  <si>
    <t>БЕЛЫЙ БАЗОВЫЙ SL88</t>
  </si>
  <si>
    <t>БЕЛЫЙ БАЗОВЫЙ SL89</t>
  </si>
  <si>
    <t>БЕЛЫЙ БАЗОВЫЙ SL90</t>
  </si>
  <si>
    <t>БЕЛЫЙ БАЗОВЫЙ SL91</t>
  </si>
  <si>
    <t>БЕЛЫЙ БАЗОВЫЙ SL92</t>
  </si>
  <si>
    <t>БЕЛЫЙ БАЗОВЫЙ SL93</t>
  </si>
  <si>
    <t>БЕЛЫЙ БАЗОВЫЙ SL94</t>
  </si>
  <si>
    <t>БЕЛЫЙ БАЗОВЫЙ SL95</t>
  </si>
  <si>
    <t>БЕЛЫЙ БАЗОВЫЙ SL96</t>
  </si>
  <si>
    <t>БЕЛЫЙ БАЗОВЫЙ SL97</t>
  </si>
  <si>
    <t>БЕЛЫЙ БАЗОВЫЙ SL98</t>
  </si>
  <si>
    <t>БЕЛЫЙ БАЗОВЫЙ SL99</t>
  </si>
  <si>
    <t>БЕЛЫЙ БАЗОВЫЙ SL100</t>
  </si>
  <si>
    <t>БЕЛЫЙ БАЗОВЫЙ SL101</t>
  </si>
  <si>
    <t>БЕЛЫЙ БАЗОВЫЙ SL102</t>
  </si>
  <si>
    <t>БЕЛЫЙ БАЗОВЫЙ SL103</t>
  </si>
  <si>
    <t>БЕЛЫЙ БАЗОВЫЙ SL104</t>
  </si>
  <si>
    <t>БЕЛЫЙ БАЗОВЫЙ SL105</t>
  </si>
  <si>
    <t>БЕЛЫЙ БАЗОВЫЙ SL106</t>
  </si>
  <si>
    <t>БЕЛЫЙ БАЗОВЫЙ SL107</t>
  </si>
  <si>
    <t>БЕЛЫЙ БАЗОВЫЙ SL108</t>
  </si>
  <si>
    <t>БЕЛЫЙ БАЗОВЫЙ SL109</t>
  </si>
  <si>
    <t>БЕЛЫЙ БАЗОВЫЙ SL110</t>
  </si>
  <si>
    <t>БЕЛЫЙ БАЗОВЫЙ SL111</t>
  </si>
  <si>
    <t>БЕЛЫЙ БАЗОВЫЙ SL112</t>
  </si>
  <si>
    <t>БЕЛЫЙ БАЗОВЫЙ SL113</t>
  </si>
  <si>
    <t>БЕЛЫЙ БАЗОВЫЙ SL114</t>
  </si>
  <si>
    <t>БЕЛЫЙ БАЗОВЫЙ SL115</t>
  </si>
  <si>
    <t>БЕЛЫЙ БАЗОВЫЙ SL116</t>
  </si>
  <si>
    <t>БЕЛЫЙ БАЗОВЫЙ SL117</t>
  </si>
  <si>
    <t>БЕЛЫЙ БАЗОВЫЙ SL118</t>
  </si>
  <si>
    <t>БЕЛЫЙ БАЗОВЫЙ SL119</t>
  </si>
  <si>
    <t>БЕЛЫЙ БАЗОВЫЙ SL120</t>
  </si>
  <si>
    <t>БЕЛЫЙ БАЗОВЫЙ SL121</t>
  </si>
  <si>
    <t>БЕЛЫЙ БАЗОВЫЙ SL122</t>
  </si>
  <si>
    <t>БЕЛЫЙ БАЗОВЫЙ SL123</t>
  </si>
  <si>
    <t>БЕЛЫЙ БАЗОВЫЙ SL124</t>
  </si>
  <si>
    <t>БЕЛЫЙ БАЗОВЫЙ SL125</t>
  </si>
  <si>
    <t>БЕЛЫЙ БАЗОВЫЙ SL126</t>
  </si>
  <si>
    <t>БЕЛЫЙ БАЗОВЫЙ SL127</t>
  </si>
  <si>
    <t>БЕЛЫЙ БАЗОВЫЙ SL128</t>
  </si>
  <si>
    <t>БЕЛЫЙ БАЗОВЫЙ SL129</t>
  </si>
  <si>
    <t>БЕЛЫЙ БАЗОВЫЙ SL130</t>
  </si>
  <si>
    <t>БЕЛЫЙ БАЗОВЫЙ SL131</t>
  </si>
  <si>
    <t>БЕЛЫЙ БАЗОВЫЙ SL132</t>
  </si>
  <si>
    <t>БЕЛЫЙ БАЗОВЫЙ SL133</t>
  </si>
  <si>
    <t>БЕЛЫЙ БАЗОВЫЙ SL134</t>
  </si>
  <si>
    <t>БЕЛЫЙ БАЗОВЫЙ SL135</t>
  </si>
  <si>
    <t>БЕЛЫЙ БАЗОВЫЙ SL136</t>
  </si>
  <si>
    <t>БЕЛЫЙ БАЗОВЫЙ SL137</t>
  </si>
  <si>
    <t>БЕЛЫЙ БАЗОВЫЙ SL138</t>
  </si>
  <si>
    <t>БЕЛЫЙ БАЗОВЫЙ SL139</t>
  </si>
  <si>
    <t>БЕЛЫЙ БАЗОВЫЙ SL140</t>
  </si>
  <si>
    <t>БЕЛЫЙ БАЗОВЫЙ SL141</t>
  </si>
  <si>
    <t>БЕЛЫЙ БАЗОВЫЙ SL142</t>
  </si>
  <si>
    <t>БЕЛЫЙ БАЗОВЫЙ SL143</t>
  </si>
  <si>
    <t>БЕЛЫЙ БАЗОВЫЙ SL144</t>
  </si>
  <si>
    <t>БЕЛЫЙ БАЗОВЫЙ SL145</t>
  </si>
  <si>
    <t>БЕЛЫЙ БАЗОВЫЙ SL146</t>
  </si>
  <si>
    <t>БЕЛЫЙ БАЗОВЫЙ SL147</t>
  </si>
  <si>
    <t>БЕЛЫЙ БАЗОВЫЙ SL148</t>
  </si>
  <si>
    <t>БЕЛЫЙ БАЗОВЫЙ SL149</t>
  </si>
  <si>
    <t>БЕЛЫЙ БАЗОВЫЙ SL150</t>
  </si>
  <si>
    <t>БЕЛЫЙ БАЗОВЫЙ SL151</t>
  </si>
  <si>
    <t>БЕЛЫЙ БАЗОВЫЙ SL152</t>
  </si>
  <si>
    <t>БЕЛЫЙ БАЗОВЫЙ SL153</t>
  </si>
  <si>
    <t>БЕЛЫЙ БАЗОВЫЙ SL154</t>
  </si>
  <si>
    <t>БЕЛЫЙ БАЗОВЫЙ SL155</t>
  </si>
  <si>
    <t>БЕЛЫЙ БАЗОВЫЙ SL156</t>
  </si>
  <si>
    <t>БЕЛЫЙ БАЗОВЫЙ SL157</t>
  </si>
  <si>
    <t>БЕЛЫЙ БАЗОВЫЙ SL158</t>
  </si>
  <si>
    <t>БЕЛЫЙ БАЗОВЫЙ SL159</t>
  </si>
  <si>
    <t>БЕЛЫЙ БАЗОВЫЙ SL160</t>
  </si>
  <si>
    <t>БЕЛЫЙ БАЗОВЫЙ SL161</t>
  </si>
  <si>
    <t>БЕЛЫЙ БАЗОВЫЙ SL162</t>
  </si>
  <si>
    <t>БЕЛЫЙ БАЗОВЫЙ SL163</t>
  </si>
  <si>
    <t>БЕЛЫЙ БАЗОВЫЙ SL164</t>
  </si>
  <si>
    <t>БЕЛЫЙ БАЗОВЫЙ SL165</t>
  </si>
  <si>
    <t>БЕЛЫЙ БАЗОВЫЙ SL166</t>
  </si>
  <si>
    <t>БЕЛЫЙ БАЗОВЫЙ SL167</t>
  </si>
  <si>
    <t>БЕЛЫЙ БАЗОВЫЙ SL168</t>
  </si>
  <si>
    <t>БЕЛЫЙ БАЗОВЫЙ SL169</t>
  </si>
  <si>
    <t>БЕЛЫЙ БАЗОВЫЙ SL170</t>
  </si>
  <si>
    <t>БЕЛЫЙ БАЗОВЫЙ SL171</t>
  </si>
  <si>
    <t>БЕЛЫЙ БАЗОВЫЙ SL172</t>
  </si>
  <si>
    <t>БЕЛЫЙ БАЗОВЫЙ SL173</t>
  </si>
  <si>
    <t>БЕЛЫЙ БАЗОВЫЙ SL174</t>
  </si>
  <si>
    <t>БЕЛЫЙ БАЗОВЫЙ SL175</t>
  </si>
  <si>
    <t>БЕЛЫЙ БАЗОВЫЙ SL176</t>
  </si>
  <si>
    <t>БЕЛЫЙ БАЗОВЫЙ SL177</t>
  </si>
  <si>
    <t>БЕЛЫЙ БАЗОВЫЙ SL178</t>
  </si>
  <si>
    <t>БЕЛЫЙ БАЗОВЫЙ SL179</t>
  </si>
  <si>
    <t>БЕЛЫЙ БАЗОВЫЙ SL180</t>
  </si>
  <si>
    <t>БЕЛЫЙ БАЗОВЫЙ SL181</t>
  </si>
  <si>
    <t>БЕЛЫЙ БАЗОВЫЙ SL182</t>
  </si>
  <si>
    <t>БЕЛЫЙ БАЗОВЫЙ SL183</t>
  </si>
  <si>
    <t>БЕЛЫЙ БАЗОВЫЙ SL184</t>
  </si>
  <si>
    <t>БЕЛЫЙ БАЗОВЫЙ SL185</t>
  </si>
  <si>
    <t>БЕЛЫЙ БАЗОВЫЙ SL186</t>
  </si>
  <si>
    <t>БЕЛЫЙ БАЗОВЫЙ SL187</t>
  </si>
  <si>
    <t>БЕЛЫЙ БАЗОВЫЙ SL188</t>
  </si>
  <si>
    <t>EP1D 1220 600 560 2 №2 – С доводчиками ЛДСП БЕЛЫЙ БАЗОВЫЙ SL162</t>
  </si>
  <si>
    <t>EP1D 1500 600 560 2 №2 – С доводчиками ЛДСП БЕЛЫЙ БАЗОВЫЙ SL162</t>
  </si>
  <si>
    <t>EP2B1D 2040 600 560 2 №2 - Hettich ЛДСП БЕЛЫЙ БАЗОВЫЙ SL162</t>
  </si>
  <si>
    <t>EP2B1D 2280 600 560 2 №2 - Hettich ЛДСП БЕЛЫЙ БАЗОВЫЙ SL162</t>
  </si>
  <si>
    <t>EP2D 2040 600 560 4 №2 - Hettich ЛДСП БЕЛЫЙ БАЗОВЫЙ SL162</t>
  </si>
  <si>
    <t>EP3B1D 2040 600 560 2 №2 - Hettich ЛДСП БЕЛЫЙ БАЗОВЫЙ SL162</t>
  </si>
  <si>
    <t>EPG1D 1320 600 560 2 №2 - Hettich ЛДСП БЕЛЫЙ БАЗОВЫЙ SL162</t>
  </si>
  <si>
    <t>EPG1D 1500 600 560 2 №2 - Hettich ЛДСП БЕЛЫЙ БАЗОВЫЙ SL162</t>
  </si>
  <si>
    <t>EPG2D 2040 600 560 4 №2 - Hettich ЛДСП БЕЛЫЙ БАЗОВЫЙ SL162</t>
  </si>
  <si>
    <t>EPG2D 2280 600 560 4 №2 - Hettich ЛДСП БЕЛЫЙ БАЗОВЫЙ SL162</t>
  </si>
  <si>
    <t>EPS2D 2040 600 560 0 №2 - Hettich ЛДСП БЕЛЫЙ БАЗОВЫЙ SL162</t>
  </si>
  <si>
    <t>EPS2D 2280 600 560 0 №2 - Hettich ЛДСП БЕЛЫЙ БАЗОВЫЙ SL162</t>
  </si>
  <si>
    <t>EPSG2D 2040 600 560 0 №2 - Hettich ЛДСП БЕЛЫЙ БАЗОВЫЙ SL162</t>
  </si>
  <si>
    <t>EPSP2D 2280 600 560 0 №2 - Hettich ЛДСП БЕЛЫЙ БАЗОВЫЙ SL162</t>
  </si>
  <si>
    <t>EMN1B1D,Шкаф нижний,Левый,ЛДСП Дуб Кендал коньяк 16 мм ,Комплектация №3,720,600,560,Одна,Деревянная,</t>
  </si>
  <si>
    <t>EMN1B1D,Шкаф нижний,Левый,ЛДСП Дуб Кендал натуральный 16 мм,Комплектация №2P,720,600,560,Одна,Деревя</t>
  </si>
  <si>
    <t>EMN1D,Шкаф нижний,Левый,ЛДСП Белый базовый 16 мм,Комплектация №2,720,600,560,Одна,Деревянная,120</t>
  </si>
  <si>
    <t>EMN1D,Шкаф нижний,Левый,ЛДСП Бетон Чикаго светло-серый 16 мм,Комплектация №2,720,600,560,Одна,Деревя</t>
  </si>
  <si>
    <t>EMN1D,Шкаф нижний,Левый,ЛДСП Бетон Чикаго светло-серый 16 мм,Комплектация №3,720,600,560,Одна,Деревя</t>
  </si>
  <si>
    <t>EMN1K,Шкаф нижний,ЛДСП Муссон 16 мм,Комплектация №2,720,150,560,120</t>
  </si>
  <si>
    <t>EMN1K,Шкаф нижний,ЛДСП Муссон 16 мм,Комплектация №2,720,450,560,120</t>
  </si>
  <si>
    <t>EMN1W1B,Шкаф нижний,ЛДСП серый 16 мм,Комплектация №2P,720,600,560,120</t>
  </si>
  <si>
    <t>EMN2B,Шкаф нижний,ЛДСП Бетон Чикаго светло-серый 16 мм,Комплектация №2P,720,600,560,120</t>
  </si>
  <si>
    <t>EMN2D,Шкаф нижний,ЛДСП Бетон Чикаго светло-серый 16 мм,Комплектация №2,844,837,627,Одна,Деревянная,1</t>
  </si>
  <si>
    <t>EMN2D,Шкаф нижний,ЛДСП Бетон Чикаго светло-серый 16 мм,Комплектация №3,844,837,627,Одна,Деревянная,1</t>
  </si>
  <si>
    <t>EMN2D,Шкаф нижний,ЛДСП Бетон Чикаго светло-серый 16 мм,Комплектация №3T,844,837,627,Одна,Деревянная,</t>
  </si>
  <si>
    <t>EMN4B,Шкаф нижний,ЛДСП Белый базовый 16 мм,Комплектация №2P,720,379,560,120</t>
  </si>
  <si>
    <t>EMN4B,Шкаф нижний,ЛДСП Белый базовый 16 мм,Комплектация №2T,720,379,560,120</t>
  </si>
  <si>
    <t>EMN4B,Шкаф нижний,ЛДСП Белый базовый 16 мм,Комплектация №3,720,379,560,120</t>
  </si>
  <si>
    <t>EMV1D,Шкаф верхний,Левый,ЛДСП серый 16 мм,Комплектация №2,983,433,441</t>
  </si>
  <si>
    <t>EMV1D,Шкаф верхний,Левый,ЛДСП серый 16 мм,Комплектация №3,1 111,333,333,Три,Стеклянная</t>
  </si>
  <si>
    <t>EMV1D,Шкаф верхний,Левый,ЛДСП серый 16 мм,Комплектация №3T,1 111,333,333,Три,Стеклянная</t>
  </si>
  <si>
    <t>ENG1D,Шкаф нижний,Левый,ЛДСП Дуб Кендал натуральный 16 мм,Комплектация №2,720,600,560,Одна,Деревянна</t>
  </si>
  <si>
    <t>ENG2B,Шкаф нижний,ЛДСП Маренго 16 мм,Комплектация №2P,720,600,560,120</t>
  </si>
  <si>
    <t>ENO,Шкаф нижний,ЛДСП Бетон Чикаго светло-серый 16 мм,1 280,600,560,Одна,Деревянная,120</t>
  </si>
  <si>
    <t>ENO,Шкаф нижний,ЛДСП Бетон Чикаго светло-серый 16 мм,720,600,560,Одна,Деревянная,120</t>
  </si>
  <si>
    <t>ENO,Шкаф нижний,ЛДСП Бетон Чикаго светло-серый 16 мм,960,600,560,Одна,Деревянная,120</t>
  </si>
  <si>
    <t>EP1D,Пенал,Левый,ЛДСП Серая галька 16 мм,Комплектация №2,1 421,444,560,Две,Деревянная,120</t>
  </si>
  <si>
    <t>EP1D,Пенал,Левый,ЛДСП Серая галька 16 мм,Комплектация №3,1 221,444,560,Две,Деревянная,120</t>
  </si>
  <si>
    <t>EP1D,Пенал,Левый,ЛДСП Серая галька 16 мм,Комплектация №3T,1 221,444,560,Две,Деревянная,120</t>
  </si>
  <si>
    <t>EPT2D,Пенал,Левый,ЛДСП Дуб Солсберри 16 мм,2 111,600,560,Комплектация №2,455,Три,Деревянная,150</t>
  </si>
  <si>
    <t>EPT2D,Пенал,Левый,ЛДСП Дуб Солсберри 16 мм,2 111,600,560,Комплектация №3,455,Три,Деревянная,150</t>
  </si>
  <si>
    <t>EPT2D,Пенал,Левый,ЛДСП Дуб Солсберри 16 мм,2 111,600,560,Комплектация №3T,455,Три,Деревянная,150</t>
  </si>
  <si>
    <t>EPTP1D,Пенал,Левый,ЛДСП Белый базовый 16 мм,2 040,600,560,Комплектация №3,595,Две,Деревянная,120</t>
  </si>
  <si>
    <t>EPTP1D,Пенал,Левый,ЛДСП Белый базовый 16 мм,2 280,600,560,Комплектация №3,595,Две,Деревянная,120</t>
  </si>
  <si>
    <t>EUG1D,Шкаф нижний,Левый,ЛДСП Дуб Солсберри 16 мм,Комплектация №2,720,850,560,Одна,Деревянная,120</t>
  </si>
  <si>
    <t>EUN1D,Шкаф нижний,Левый,ЛДСП Серая галька 16 мм,Комплектация №3,720,802,476,Одна,Деревянная,120</t>
  </si>
  <si>
    <t>EUN1D,Шкаф нижний,Левый,ЛДСП Серая галька 16 мм,Комплектация №3T,720,802,476,Одна,Деревянная,120</t>
  </si>
  <si>
    <t>EUN1D_150,Шкаф нижний,Левый,ЛДСП Оникс серый 16 мм,Комплектация №2,720,850,560,Одна,Деревянная,120</t>
  </si>
  <si>
    <t>EUN1D_150,Шкаф нижний,Левый,ЛДСП Оникс серый 16 мм,Комплектация №3,720,850,560,Одна,Деревянная,120</t>
  </si>
  <si>
    <t>EUN1D_150,Шкаф нижний,Левый,ЛДСП Оникс серый 16 мм,Комплектация №3T,720,900,560,Одна,Деревянная,120</t>
  </si>
  <si>
    <t>EWG1D,Шкаф нижний,Левый,ЛДСП Дуб Солсберри 16 мм,Комплектация №2,720,347,481,120</t>
  </si>
  <si>
    <t>EWG1D,Шкаф нижний,Левый,ЛДСП Дуб Солсберри 16 мм,Комплектация №2,720,600,560,120</t>
  </si>
  <si>
    <t>EWN1D,Шкаф нижний,Левый,ЛДСП Дуб Кендал коньяк 16 мм ,Комплектация №2,720,600,315,120</t>
  </si>
  <si>
    <t>EWN1D,Шкаф нижний,Левый,ЛДСП Дуб Кендал коньяк 16 мм ,Комплектация №3,720,600,315,120</t>
  </si>
  <si>
    <t>EWN1D,Шкаф нижний,Левый,ЛДСП Дуб Кендал коньяк 16 мм ,Комплектация №3T,720,600,315,120</t>
  </si>
  <si>
    <t>EWN2D,Шкаф нижний,ЛДСП Дуб Солсберри 16 мм,Комплектация №2,720,583,451,120</t>
  </si>
  <si>
    <t>EWN2D,Шкаф нижний,ЛДСП Дуб Солсберри 16 мм,Комплектация №3,720,583,451,120</t>
  </si>
  <si>
    <t>EWU1D,Шкаф нижний,Левый,ЛДСП Дуб Кендал коньяк 16 мм ,Комплектация №2,720,750,448,120</t>
  </si>
  <si>
    <t>EWU1D,Шкаф нижний,Левый,ЛДСП Дуб Кендал коньяк 16 мм ,Комплектация №3,720,750,448,120</t>
  </si>
  <si>
    <t>EWU1D,Шкаф нижний,Левый,ЛДСП Дуб Кендал коньяк 16 мм ,Комплектация №3T,720,864,448,120</t>
  </si>
  <si>
    <t>EWU1D_150,Шкаф нижний,Левый,ЛДСП Оникс серый 16 мм,Комплектация №2,720,954,481,120</t>
  </si>
  <si>
    <t>EWU1D_150,Шкаф нижний,Левый,ЛДСП Оникс серый 16 мм,Комплектация №3,720,954,481,120</t>
  </si>
  <si>
    <t>EWU1D_150,Шкаф нижний,Левый,ЛДСП Оникс серый 16 мм,Комплектация №3T,720,954,481,120</t>
  </si>
  <si>
    <t>ЛДСПнна</t>
  </si>
  <si>
    <t>ЛДСПнн</t>
  </si>
  <si>
    <t>EDV1D 720 600 600 2 №3 – Без доводчиков Стекло БЕЛЫЙ БАЗОВЫЙ SL34</t>
  </si>
  <si>
    <t>EDV1D 960 600 600 1 №3 – Без доводчиков Стекло БЕЛЫЙ БАЗОВЫЙ SL34</t>
  </si>
  <si>
    <t>EDV1D 960 600 600 3 №3 – Без доводчиков ЛДСП БЕЛЫЙ БАЗОВЫЙ SL34</t>
  </si>
  <si>
    <t>EDV1D 960 600 600 3 №3 – Без доводчиков Стекло БЕЛЫЙ БАЗОВЫЙ SL34</t>
  </si>
  <si>
    <t>EHV1D 1210 600 315 2 №2 – С доводчиками ЛДСП БЕЛЫЙ БАЗОВЫЙ SL34</t>
  </si>
  <si>
    <t>EHV1D 720 600 315 1 №2 – С доводчиками ЛДСП БЕЛЫЙ БАЗОВЫЙ SL34</t>
  </si>
  <si>
    <t>EHV1D 960 600 315 2 №2 – С доводчиками ЛДСП БЕЛЫЙ БАЗОВЫЙ SL34</t>
  </si>
  <si>
    <t>EHV2D 1210 600 315 2 №2 – С доводчиками ЛДСП БЕЛЫЙ БАЗОВЫЙ SL34</t>
  </si>
  <si>
    <t>EHV2D 720 600 315 1 №2 – С доводчиками ЛДСП БЕЛЫЙ БАЗОВЫЙ SL34</t>
  </si>
  <si>
    <t>EHV2D 960 600 315 2 №2 – С доводчиками ЛДСП БЕЛЫЙ БАЗОВЫЙ SL34</t>
  </si>
  <si>
    <t>EMN1B1D 720 600 560 1 №3 – Без доводчиков ЛДСП БЕЛЫЙ БАЗОВЫЙ SL34</t>
  </si>
  <si>
    <t>EMN1B1D 720 600 560 1 №3 – Без доводчиков ЛДСП ДУБ КЕНДАЛ КОНЬЯК SL36</t>
  </si>
  <si>
    <t>EMN1B2D 720 600 560 1 №3 – Без доводчиков ЛДСП БЕЛЫЙ БАЗОВЫЙ SL34</t>
  </si>
  <si>
    <t>EMN1D 720 600 560 1 №2 – С доводчиками ЛДСП БЕЛЫЙ БАЗОВЫЙ SL34</t>
  </si>
  <si>
    <t>EMN1D 960 550 640 2 №2 – С доводчиками ЛДСП БЕЛЫЙ БАЗОВЫЙ SL34</t>
  </si>
  <si>
    <t>EMN1D 960 600 560 2 №2 – С доводчиками ЛДСП БЕЛЫЙ БАЗОВЫЙ SL34</t>
  </si>
  <si>
    <t>EMN1D 720 600 560 1 №2 – С доводчиками ЛДСП СВЕТЛО-СЕРЫЙ SL38</t>
  </si>
  <si>
    <t>EMN1D 720 600 560 1 №3 – Без доводчиков ЛДСП СВЕТЛО-СЕРЫЙ SL38</t>
  </si>
  <si>
    <t>EMN2B 720 600 525 0 №3T – Открывание по нажатию ЛДСП БЕЛЫЙ БАЗОВЫЙ SL34</t>
  </si>
  <si>
    <t>EMN2B 720 600 560 0 №3T – Открывание по нажатию ЛДСП БЕЛЫЙ БАЗОВЫЙ SL34</t>
  </si>
  <si>
    <t>EMN2B 720 600 525 0 №3 – Без доводчиков ЛДСП БЕЛЫЙ БАЗОВЫЙ SL34</t>
  </si>
  <si>
    <t>EMN2B 720 600 560 0 №3 – Без доводчиков ЛДСП БЕЛЫЙ БАЗОВЫЙ SL34</t>
  </si>
  <si>
    <t>EMN2D 720 600 560 1 №2 – С доводчиками ЛДСП БЕЛЫЙ БАЗОВЫЙ SL34</t>
  </si>
  <si>
    <t>EMN2D 844 837 627 1 №2 – С доводчиками ЛДСП СВЕТЛО-СЕРЫЙ SL38</t>
  </si>
  <si>
    <t>EMN2D 844 837 627 1 №3 – Без доводчиков ЛДСП СВЕТЛО-СЕРЫЙ SL38</t>
  </si>
  <si>
    <t>EMN2D 844 837 627 1 №3T – Открывание по нажатию ЛДСП СВЕТЛО-СЕРЫЙ SL38</t>
  </si>
  <si>
    <t>EMN3B 720 600 560 0 №3T – Открывание по нажатию ЛДСП БЕЛЫЙ БАЗОВЫЙ SL34</t>
  </si>
  <si>
    <t>EMN3B 720 600 560 0 №3 – Без доводчиков ЛДСП БЕЛЫЙ БАЗОВЫЙ SL34</t>
  </si>
  <si>
    <t>EMN4B 720 379 560 0 №3T – Открывание по нажатию ЛДСП БЕЛЫЙ БАЗОВЫЙ SL34</t>
  </si>
  <si>
    <t>EMN4B 720 379 560 0 №3 – Без доводчиков ЛДСП БЕЛЫЙ БАЗОВЫЙ SL34</t>
  </si>
  <si>
    <t>EMV1D 720 150 315 1 №2 – С доводчиками ЛДСП БЕЛЫЙ БАЗОВЫЙ SL34</t>
  </si>
  <si>
    <t>EMV1D 720 600 315 1 №2 – С доводчиками ЛДСП БЕЛЫЙ БАЗОВЫЙ SL34</t>
  </si>
  <si>
    <t>EMV1D 720 150 315 1 №3T – Открывание по нажатию ЛДСП БЕЛЫЙ БАЗОВЫЙ SL34</t>
  </si>
  <si>
    <t>EMV1DN 800 600 350 1 №2 – С доводчиками ЛДСП БЕЛЫЙ БАЗОВЫЙ SL34</t>
  </si>
  <si>
    <t>EMV1DN 960 600 350 1 №2 – С доводчиками ЛДСП БЕЛЫЙ БАЗОВЫЙ SL34</t>
  </si>
  <si>
    <t>EMV1V 360 600 315 0 №2 – С доводчиками ЛДСП БЕЛЫЙ БАЗОВЫЙ SL34</t>
  </si>
  <si>
    <t>EMV1V 600 600 315 0 №2 – С доводчиками ЛДСП БЕЛЫЙ БАЗОВЫЙ SL34</t>
  </si>
  <si>
    <t>EMV1VN 600 600 350 0 №2 – С доводчиками ЛДСП БЕЛЫЙ БАЗОВЫЙ SL34</t>
  </si>
  <si>
    <t>EMV1VN 720 600 350 0 №2 – С доводчиками ЛДСП БЕЛЫЙ БАЗОВЫЙ SL34</t>
  </si>
  <si>
    <t>EMV1VN 800 600 350 0 №2 – С доводчиками ЛДСП БЕЛЫЙ БАЗОВЫЙ SL34</t>
  </si>
  <si>
    <t>EMV2D 1250 600 315 1 №2 – С доводчиками ЛДСП БЕЛЫЙ БАЗОВЫЙ SL34</t>
  </si>
  <si>
    <t>EMV2D 1250 600 315 3 №2 – С доводчиками ЛДСП БЕЛЫЙ БАЗОВЫЙ SL34</t>
  </si>
  <si>
    <t>EMV2D 720 600 315 1 №2 – С доводчиками ЛДСП БЕЛЫЙ БАЗОВЫЙ SL34</t>
  </si>
  <si>
    <t>EMV2D 960 600 315 1 №2 – С доводчиками ЛДСП БЕЛЫЙ БАЗОВЫЙ SL34</t>
  </si>
  <si>
    <t>EMV2V 720 600 315 1 №2 – С доводчиками ЛДСП БЕЛЫЙ БАЗОВЫЙ SL34</t>
  </si>
  <si>
    <t>ENG1D 720 600 560 1 №2 – С доводчиками ЛДСП БЕЛЫЙ БАЗОВЫЙ SL34</t>
  </si>
  <si>
    <t>ENG1D 720 600 560 1 №2 – С доводчиками ЛДСПнна ДУБ КЕНДАЛ НАТУРАЛЬНЫЙ SL35</t>
  </si>
  <si>
    <t>ENG2D 720 600 560 1 №2 – С доводчиками ЛДСП БЕЛЫЙ БАЗОВЫЙ SL34</t>
  </si>
  <si>
    <t>ENO 1280 550 640 1 №2 – С доводчиками ЛДСП БЕЛЫЙ БАЗОВЫЙ SL34</t>
  </si>
  <si>
    <t>ENO 1800 550 640 1 №2 – С доводчиками ЛДСП БЕЛЫЙ БАЗОВЫЙ SL34</t>
  </si>
  <si>
    <t>ENO 720 600 560 1 №2 – С доводчиками ЛДСП БЕЛЫЙ БАЗОВЫЙ SL34</t>
  </si>
  <si>
    <t>ENO 720 600 640 1 №2 – С доводчиками ЛДСП БЕЛЫЙ БАЗОВЫЙ SL34</t>
  </si>
  <si>
    <t>ENO 960 600 560 1 №2 – С доводчиками ЛДСП БЕЛЫЙ БАЗОВЫЙ SL34</t>
  </si>
  <si>
    <t>ENO 1280 600 560 1 №2 – С доводчиками ЛДСП СВЕТЛО-СЕРЫЙ SL38</t>
  </si>
  <si>
    <t>ENO 720 600 560 1 №2 – С доводчиками ЛДСП СВЕТЛО-СЕРЫЙ SL38</t>
  </si>
  <si>
    <t>ENO 960 600 560 1 №2 – С доводчиками ЛДСП СВЕТЛО-СЕРЫЙ SL38</t>
  </si>
  <si>
    <t>EP1D 1421 444 560 2 №2 – С доводчиками ЛДСП СЕРАЯ ГАЛЬКА SL44</t>
  </si>
  <si>
    <t>EP1D 1221 444 560 2 №3 – Без доводчиков ЛДСП СЕРАЯ ГАЛЬКА SL44</t>
  </si>
  <si>
    <t>EP1D 1221 444 560 2 №3T – Открывание по нажатию ЛДСП СЕРАЯ ГАЛЬКА SL44</t>
  </si>
  <si>
    <t>EP2D 2040 600 560 4 №2 – С доводчиками ЛДСП БЕЛЫЙ БАЗОВЫЙ SL34</t>
  </si>
  <si>
    <t>ERV1D 720 315 315 2 №2 – С доводчиками ЛДСП СВЕТЛО-СЕРЫЙ SL38</t>
  </si>
  <si>
    <t>ERV1D 960 315 315 3 №2 – С доводчиками ЛДСП СВЕТЛО-СЕРЫЙ SL38</t>
  </si>
  <si>
    <t>ESNX1D 720 230 600 0 №2 – С доводчиками ЛДСП БЕЛЫЙ БАЗОВЫЙ SL34</t>
  </si>
  <si>
    <t>ESNX1D 720 230 600 0 №3T – Открывание по нажатию ЛДСП БЕЛЫЙ БАЗОВЫЙ SL34</t>
  </si>
  <si>
    <t>ESVX1D 480 210 315 1 №2 – С доводчиками ЛДСП БЕЛЫЙ БАЗОВЫЙ SL34</t>
  </si>
  <si>
    <t>ESVX1D 720 210 315 2 №2 – С доводчиками ЛДСП БЕЛЫЙ БАЗОВЫЙ SL34</t>
  </si>
  <si>
    <t>ESVX1D 960 210 315 3 №2 – С доводчиками ЛДСП БЕЛЫЙ БАЗОВЫЙ SL34</t>
  </si>
  <si>
    <t>ESVX1D 480 210 467 1 №3T – Открывание по нажатию ЛДСП БЕЛЫЙ БАЗОВЫЙ SL34</t>
  </si>
  <si>
    <t>ETN1B 720 450 560 0 №3 – Без доводчиков ЛДСП БЕЛЫЙ БАЗОВЫЙ SL34</t>
  </si>
  <si>
    <t>ETN1B 720 600 560 0 №3 – Без доводчиков ЛДСП БЕЛЫЙ БАЗОВЫЙ SL34</t>
  </si>
  <si>
    <t>EUG1D 720 850 560 1 №2 – С доводчиками ЛДСП БЕЛЫЙ БАЗОВЫЙ SL34</t>
  </si>
  <si>
    <t>EUG1D 720 850 560 1 №2 – С доводчиками ЛДСП ДУБ СОЛСБЕРИ SL37</t>
  </si>
  <si>
    <t>EUG1D_150 720 850 560 1 №2 – С доводчиками ЛДСП БЕЛЫЙ БАЗОВЫЙ SL34</t>
  </si>
  <si>
    <t>EUN1D 720 850 560 1 №2 – С доводчиками ЛДСП БЕЛЫЙ БАЗОВЫЙ SL34</t>
  </si>
  <si>
    <t>EUN1D 720 850 560 1 №3T – Открывание по нажатию ЛДСП БЕЛЫЙ БАЗОВЫЙ SL34</t>
  </si>
  <si>
    <t>EUN1D 720 802 476 1 №3 – Без доводчиков ЛДСП СЕРАЯ ГАЛЬКА SL44</t>
  </si>
  <si>
    <t>EUN1D 720 802 476 1 №3T – Открывание по нажатию ЛДСП СЕРАЯ ГАЛЬКА SL44</t>
  </si>
  <si>
    <t>EUN1D_150 720 850 560 1 №2 – С доводчиками ЛДСП БЕЛЫЙ БАЗОВЫЙ SL34</t>
  </si>
  <si>
    <t>EUN1D_150 720 850 560 1 №2 – С доводчиками ЛДСП ОНИКС СЕРЫЙ SL39</t>
  </si>
  <si>
    <t>EUN1D_150 720 850 560 1 №3 – Без доводчиков ЛДСП ОНИКС СЕРЫЙ SL39</t>
  </si>
  <si>
    <t>EUN1D_150 720 900 560 1 №3T – Открывание по нажатию ЛДСП ОНИКС СЕРЫЙ SL39</t>
  </si>
  <si>
    <t>EUVG1D 720 600 315 1 №2 – С доводчиками ЛДСП БЕЛЫЙ БАЗОВЫЙ SL34</t>
  </si>
  <si>
    <t>EUVG1D 720 600 315 1 №2 – С доводчиками ЛДСП МАРЕНГО SL40</t>
  </si>
  <si>
    <t>EVG1D 720 600 315 1 №2 – С доводчиками ЛДСПнн ДУБ КЕНДАЛ НАТУРАЛЬНЫЙ SL35</t>
  </si>
  <si>
    <t>EVG1D 720 600 315 1 №3 – Без доводчиков Стекло ДУБ КЕНДАЛ НАТУРАЛЬНЫЙ SL35</t>
  </si>
  <si>
    <t>EVG1D 960 150 315 1 №3 – Без доводчиков ЛДСПнн ДУБ КЕНДАЛ НАТУРАЛЬНЫЙ SL35</t>
  </si>
  <si>
    <t>EVG1D 960 150 315 1 №3 – Без доводчиков Стекло ДУБ КЕНДАЛ НАТУРАЛЬНЫЙ SL35</t>
  </si>
  <si>
    <t>EVG2D 720 600 315 1 №2 – С доводчиками ЛДСП БЕЛЫЙ БАЗОВЫЙ SL34</t>
  </si>
  <si>
    <t>EVG2D 960 800 315 1 №3 – Без доводчиков ЛДСП БЕЛЫЙ БАЗОВЫЙ SL34</t>
  </si>
  <si>
    <t>EVG2V 720 487 346 1 №2 – С доводчиками ЛДСП БЕЛЫЙ БАЗОВЫЙ SL34</t>
  </si>
  <si>
    <t>EVG2V 720 600 315 1 №2 – С доводчиками ЛДСП БЕЛЫЙ БАЗОВЫЙ SL34</t>
  </si>
  <si>
    <t>EVO 720 600 315 0 №2 – С доводчиками ЛДСП БЕЛЫЙ БАЗОВЫЙ SL34</t>
  </si>
  <si>
    <t>EVO 720 600 315 1 №2 – С доводчиками ЛДСП БЕЛЫЙ БАЗОВЫЙ SL34</t>
  </si>
  <si>
    <t>EVO 960 600 315 1 №2 – С доводчиками ЛДСП БЕЛЫЙ БАЗОВЫЙ SL34</t>
  </si>
  <si>
    <t>EVU1D 1250 850 315 2 №2 – С доводчиками ЛДСП БЕЛЫЙ БАЗОВЫЙ SL34</t>
  </si>
  <si>
    <t>EVU1D 720 850 315 0 №2 – С доводчиками ЛДСП БЕЛЫЙ БАЗОВЫЙ SL34</t>
  </si>
  <si>
    <t>EVU1D 720 850 560 0 №2 – С доводчиками ЛДСП БЕЛЫЙ БАЗОВЫЙ SL34</t>
  </si>
  <si>
    <t>EVU1D 960 850 315 0 №2 – С доводчиками ЛДСП БЕЛЫЙ БАЗОВЫЙ SL34</t>
  </si>
  <si>
    <t>EWG1D 720 600 560 0 №2 – С доводчиками ЛДСП БЕЛЫЙ БАЗОВЫЙ SL34</t>
  </si>
  <si>
    <t>EWG1D 720 347 481 0 №2 – С доводчиками ЛДСП ДУБ СОЛСБЕРИ SL37</t>
  </si>
  <si>
    <t>EWG1D 720 600 560 0 №2 – С доводчиками ЛДСП ДУБ СОЛСБЕРИ SL37</t>
  </si>
  <si>
    <t>EWG2D 720 600 560 0 №2 – С доводчиками ЛДСП БЕЛЫЙ БАЗОВЫЙ SL34</t>
  </si>
  <si>
    <t>EWN1D 720 600 560 0 №2 – С доводчиками ЛДСП БЕЛЫЙ БАЗОВЫЙ SL34</t>
  </si>
  <si>
    <t>EWN1D 720 600 560 0 №3 – Без доводчиков ЛДСП БЕЛЫЙ БАЗОВЫЙ SL34</t>
  </si>
  <si>
    <t>EWN1D 720 600 560 0 №3T – Открывание по нажатию ЛДСП БЕЛЫЙ БАЗОВЫЙ SL34</t>
  </si>
  <si>
    <t>EWN1D 720 600 315 0 №2 – С доводчиками ЛДСП ДУБ КЕНДАЛ КОНЬЯК SL36</t>
  </si>
  <si>
    <t>EWN1D 720 600 315 0 №3 – Без доводчиков ЛДСП ДУБ КЕНДАЛ КОНЬЯК SL36</t>
  </si>
  <si>
    <t>EWN1D 720 600 315 0 №3T – Открывание по нажатию ЛДСП ДУБ КЕНДАЛ КОНЬЯК SL36</t>
  </si>
  <si>
    <t>EWN2D 720 600 315 0 №2 – С доводчиками ЛДСП БЕЛЫЙ БАЗОВЫЙ SL34</t>
  </si>
  <si>
    <t>EWN2D 720 583 451 0 №2 – С доводчиками ЛДСП ДУБ СОЛСБЕРИ SL37</t>
  </si>
  <si>
    <t>EWN2D 720 583 451 0 №3 – Без доводчиков ЛДСП ДУБ СОЛСБЕРИ SL37</t>
  </si>
  <si>
    <t>EWU1D 720 850 560 0 №2 – С доводчиками ЛДСП БЕЛЫЙ БАЗОВЫЙ SL34</t>
  </si>
  <si>
    <t>EWU1D 720 750 448 0 №2 – С доводчиками ЛДСП ДУБ КЕНДАЛ КОНЬЯК SL36</t>
  </si>
  <si>
    <t>EWU1D 720 750 448 0 №3 – Без доводчиков ЛДСП ДУБ КЕНДАЛ КОНЬЯК SL36</t>
  </si>
  <si>
    <t>EWU1D 720 864 448 0 №3T – Открывание по нажатию ЛДСП ДУБ КЕНДАЛ КОНЬЯК SL36</t>
  </si>
  <si>
    <t>EWU1D_150 720 850 560 0 №2 – С доводчиками ЛДСП БЕЛЫЙ БАЗОВЫЙ SL34</t>
  </si>
  <si>
    <t>EWU1D_150 720 954 481 0 №2 – С доводчиками ЛДСП ОНИКС СЕРЫЙ SL39</t>
  </si>
  <si>
    <t>EWU1D_150 720 954 481 0 №3 – Без доводчиков ЛДСП ОНИКС СЕРЫЙ SL39</t>
  </si>
  <si>
    <t>EWU1D_150 720 954 481 0 №3T – Открывание по нажатию ЛДСП ОНИКС СЕРЫЙ SL39</t>
  </si>
  <si>
    <t>Строка</t>
  </si>
  <si>
    <t>Измененное название</t>
  </si>
  <si>
    <t>EMN2B 720 600 525 0 №2 – С доводчиками ЛДСП БЕЛЫЙ БАЗОВЫЙ SL34</t>
  </si>
  <si>
    <t>EMN2B 720 800 560 0 №2 – С доводчиками ЛДСП БЕЛЫЙ БАЗОВЫЙ SL34</t>
  </si>
  <si>
    <t>EMN1B1D 720 600 560 1 №2 – С доводчиками ЛДСП БЕЛЫЙ БАЗОВЫЙ SL34</t>
  </si>
  <si>
    <t>EMN1B2D 720 600 560 1 №2 – С доводчиками ЛДСП БЕЛЫЙ БАЗОВЫЙ SL34</t>
  </si>
  <si>
    <t>EMN4B 720 600 560 0 №2 – С доводчиками ЛДСП БЕЛЫЙ БАЗОВЫЙ SL34</t>
  </si>
  <si>
    <t>EMN3B 720 600 560 0 №2 – С доводчиками ЛДСП БЕЛЫЙ БАЗОВЫЙ SL34</t>
  </si>
  <si>
    <t>ENG2B 720 600 560 0 №2 – С доводчиками ЛДСП БЕЛЫЙ БАЗОВЫЙ SL34</t>
  </si>
  <si>
    <t>ENG3B 720 600 560 0 №2 – С доводчиками ЛДСП БЕЛЫЙ БАЗОВЫЙ SL34</t>
  </si>
  <si>
    <t>EMN2B 720 950 525 0 №2 – С доводчиками ЛДСП БЕЛЫЙ БАЗОВЫЙ SL34</t>
  </si>
  <si>
    <t>АРБоковина левая 0.960*0.560 (№KWH419, ЛДСП Белый базовый 16 мм, МД 00)N000</t>
  </si>
  <si>
    <t>АРБоковина правая 0.960*0.560 (№KWH419, ЛДСП Белый базовый 16 мм, МД 00)N000</t>
  </si>
  <si>
    <t>АРЗадняя стенка 0.958*0.582 (№000, ХДФ Белый  3 мм, МД 00)N000</t>
  </si>
  <si>
    <t>АРПанель левая 0.568*0.300 (№KWH419, ЛДСП Белый базовый 16 мм, МД 00)N000</t>
  </si>
  <si>
    <t>КФ НСТ17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</si>
  <si>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</si>
  <si>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</si>
  <si>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Гофрозаготовка,1280_3,401,1,844,586,67</t>
  </si>
  <si>
    <t>АРБоковина левая 0.720*0.640 (№KWH419, ЛДСП Белый базовый 16 мм, МД 00)N000</t>
  </si>
  <si>
    <t>АРБоковина правая 0.720*0.640 (№KWH419, ЛДСП Белый базовый 16 мм, МД 00)N000</t>
  </si>
  <si>
    <t>АРГоризонт нижний 0.568*0.620 (№KWH419, ЛДСП Белый базовый 16 мм, МД 00)N000</t>
  </si>
  <si>
    <t>АРПолка 0.567*0.615 (№KWH419, ЛДСП Белый базовый 16 мм, МД 00)N000</t>
  </si>
  <si>
    <t>Гофрозаготовка,1280_3,401,1,844,644,67</t>
  </si>
  <si>
    <t>АРБоковина левая 1.280*0.640 (№KWH419, ЛДСП Белый базовый 16 мм, МД 00)N000</t>
  </si>
  <si>
    <t>АРБоковина правая 1.280*0.640 (№KWH419, ЛДСП Белый базовый 16 мм, МД 00)N000</t>
  </si>
  <si>
    <t>АРГоризонт нижний 0.518*0.620 (№KWH419, ЛДСП Белый базовый 16 мм, МД 00)N000</t>
  </si>
  <si>
    <t>АРЗадняя стенка 1.278*0.532 (№000, ХДФ Белый  3 мм, МД 00)N000</t>
  </si>
  <si>
    <t>АРПолка 0.517*0.615 (№KWH419, ЛДСП Белый базовый 16 мм, МД 00)N000</t>
  </si>
  <si>
    <t>Гофрозаготовка,1280_3,401,1,1 404,644,67</t>
  </si>
  <si>
    <t>АРГоризонт верхний 0.518*0.620 (№KWH419, ЛДСП Белый базовый 16 мм, МД 00)N000</t>
  </si>
  <si>
    <t>АРПанель левая 0.518*0.300 (№KWH419, ЛДСП Белый базовый 16 мм, МД 00)N000</t>
  </si>
  <si>
    <t>АРБоковина левая 1.800*0.640 (№KWH419, ЛДСП Белый базовый 16 мм, МД 00)N000</t>
  </si>
  <si>
    <t>АРБоковина правая 1.800*0.640 (№KWH419, ЛДСП Белый базовый 16 мм, МД 00)N000</t>
  </si>
  <si>
    <t>АРЗадняя стенка 1.798*0.532 (№000, ХДФ Белый  3 мм, МД 00)N000</t>
  </si>
  <si>
    <t>Гофрозаготовка,1280_3,401,1,1 924,644,51</t>
  </si>
  <si>
    <t>Гофрозаготовка,1280_3,401,1,1 084,586,83</t>
  </si>
  <si>
    <t>АРБоковина левая 0.960*0.640 (№KWH419, ЛДСП Белый базовый 16 мм, МД 00)N000</t>
  </si>
  <si>
    <t>АРБоковина правая 0.960*0.640 (№KWH419, ЛДСП Белый базовый 16 мм, МД 00)N000</t>
  </si>
  <si>
    <t>Гофрозаготовка,1280_3,401,1,1 084,644,83</t>
  </si>
  <si>
    <t>АРЗадняя стенка 0.958*0.532 (№000, ХДФ Белый  3 мм, МД 00)N000</t>
  </si>
  <si>
    <t>АРЦарга 0.518*0.096 (№KWH419, ЛДСП Белый базовый 16 мм, МД 00)N000</t>
  </si>
  <si>
    <t>АРГоризонт нижний 0.118*0.540 (№KWH419, ЛДСП Белый базовый 16 мм, МД 00)N000</t>
  </si>
  <si>
    <t>Гофрозаготовка,1280_3,401,1,844,564,67</t>
  </si>
  <si>
    <t>АРЗадняя стенка 0.718*0.132 (№000, ХДФ Белый  3 мм, МД 00)N000</t>
  </si>
  <si>
    <t>АРЦарга 0.118*0.096 (№KWH419, ЛДСП Белый базовый 16 мм, МД 00)N000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</si>
  <si>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</si>
  <si>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</si>
  <si>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</si>
  <si>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</si>
  <si>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АРБоковина левая 0.720*0.500 (№KWH419, ЛДСП Белый базовый 16 мм, МД 00)N000</t>
  </si>
  <si>
    <t>АРБоковина правая 0.720*0.500 (№KWH419, ЛДСП Белый базовый 16 мм, МД 00)N000</t>
  </si>
  <si>
    <t>АРГоризонт нижний 0.418*0.480 (№KWH419, ЛДСП Белый базовый 16 мм, МД 00)N000</t>
  </si>
  <si>
    <t>Гофрозаготовка,1280_3,401,1,844,504,67</t>
  </si>
  <si>
    <t>АРГоризонт нижний 0.568*0.560 (№KWH419, ЛДСП Белый базовый 16 мм, МД 00)N000</t>
  </si>
  <si>
    <t>Гофрозаготовка,1280_3,401,1,844,564,64</t>
  </si>
  <si>
    <t>КФ НСТ2</t>
  </si>
  <si>
    <t>АРПанель левая 0.568*0.075 (№KWH419, ЛДСП Белый базовый 16 мм, МД 00)N000</t>
  </si>
  <si>
    <t>АРГоризонт левый 0.818*0.540 (№KWH419, ЛДСП Белый базовый 16 мм, МД 00)N000</t>
  </si>
  <si>
    <t>АРФальшпанель 0.720*0.310 (№KWH419, ЛДСП Белый базовый 16 мм, МД 00)N000</t>
  </si>
  <si>
    <t>АРФальшпанель 0.716*0.024 (№000, МДФ22, МД 00)N000</t>
  </si>
  <si>
    <t>АРЦарга 0.818*0.096 (№KWH419, ЛДСП Белый базовый 16 мм, МД 00)N000</t>
  </si>
  <si>
    <t>АРПанель левая 0.818*0.096 (№KWH419, ЛДСП Белый базовый 16 мм, МД 00)N000</t>
  </si>
  <si>
    <t>АРПолка 0.817*0.535 (№KWH419, ЛДСП Белый базовый 16 мм, МД 00)N000</t>
  </si>
  <si>
    <t>АРЗадняя стенка 0.718*0.416 (№000, ХДФ Белый  3 мм, МД 00)N000</t>
  </si>
  <si>
    <t>Гофрозаготовка,1280_3,401,1,974,564,81</t>
  </si>
  <si>
    <t>Гофрозаготовка,1280_3,401,1,942,564,96</t>
  </si>
  <si>
    <t>АРФальшпанель 0.720*0.410 (№KWH419, ЛДСП Белый базовый 16 мм, МД 00)N000</t>
  </si>
  <si>
    <t>АРДно ящика 0.491*0.480 (№000, ЛДСП серый 16 мм, МД 00)N000</t>
  </si>
  <si>
    <t>Гофрозаготовка,1280_3,401,1,844,586,83</t>
  </si>
  <si>
    <t>АРДно ящика 0.537*0.498 (№KWH419, ЛДСП Белый базовый 16 мм, МД 00)N000</t>
  </si>
  <si>
    <t>АРЗадняя стенка ящика 0.537*0.070 (№KWH419, ЛДСП Белый базовый 16 мм, МД 00)N000</t>
  </si>
  <si>
    <t>Гофрозаготовка,1280_3,401,1,505,540,47</t>
  </si>
  <si>
    <t>Гофрозаготовка,1280_3,401,1,844,586,70</t>
  </si>
  <si>
    <t>Гофрозаготовка,1280_3,401,1,505,440,47</t>
  </si>
  <si>
    <t>Гофрозаготовка,1280_3,401,1,495,484,80</t>
  </si>
  <si>
    <t>Гофрозаготовка,1280_3,401,1,495,484,64</t>
  </si>
  <si>
    <t>Комплект для ящика Hettich ATIRA с PUSH TO OPEN Серый с реллингом, NL-470, H-176</t>
  </si>
  <si>
    <t>Комплект для ящика Hettich ATIRA с PUSH TO OPEN Серый, NL-470, H-70</t>
  </si>
  <si>
    <t>АРЗадняя стенка ящика 0.537*0.224 (№KWH419, ЛДСП Белый базовый 16 мм, МД 00)N000</t>
  </si>
  <si>
    <t>АРГоризонт 2 0.568*0.560 (№KWH419, ЛДСП Белый базовый 16 мм, МД 00)N000</t>
  </si>
  <si>
    <t>АРДно ящика 0.537*0.498 (№KWH419, ЛДСП белый 16 мм, МД 00)N000</t>
  </si>
  <si>
    <t>АРЗадняя стенка ящика 0.537*0.035 (№KWH419, ЛДСП белый 16 мм, МД 00)N000</t>
  </si>
  <si>
    <t>АРГоризонт нижний 0.418*0.560 (№KWH419, ЛДСП Белый базовый 16 мм, МД 00)N000</t>
  </si>
  <si>
    <t>АРГоризонт 2 0.418*0.560 (№KWH419, ЛДСП Белый базовый 16 мм, МД 00)N000</t>
  </si>
  <si>
    <t>АРДно ящика 0.387*0.498 (№KWH419, ЛДСП Белый базовый 16 мм, МД 00)N000</t>
  </si>
  <si>
    <t>АРЗадняя стенка ящика 0.387*0.035 (№KWH419, ЛДСП Белый базовый 16 мм, МД 00)N000</t>
  </si>
  <si>
    <t>Гофрозаготовка,1280_3,401,1,505,390,47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</si>
  <si>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</si>
  <si>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</si>
  <si>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</si>
  <si>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АРЗадняя стенка 0.718*0.208 (№000, ХДФ Белый  3 мм, МД 00)N000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</si>
  <si>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</si>
  <si>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</si>
  <si>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</si>
  <si>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</si>
  <si>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</si>
  <si>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</si>
  <si>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KFPr-SB-ZKKG-4</t>
  </si>
  <si>
    <t>Гофрозаготовка,1280_3,401,1,843,585,67</t>
  </si>
  <si>
    <t>АРГоризонт верхний 0.118*0.508 (№KWH419, ЛДСП Белый базовый 16 мм, МД 00)N000</t>
  </si>
  <si>
    <t>АРЦарга 0.568*0.064 (№KWH419, ЛДСП Белый базовый 16 мм, МД 00)N000</t>
  </si>
  <si>
    <t>Гофрозаготовка,1280_3,401,1,844,586,64</t>
  </si>
  <si>
    <t>АРПанель левая 0.720*0.310 (№KWH419, ЛДСП Белый базовый 16 мм, МД 00)N000</t>
  </si>
  <si>
    <t>АРФальшпанель 0.661*0.024 (№000, МДФ22, МД 00)N000</t>
  </si>
  <si>
    <t>Гофрозаготовка,1280_3,401,1,974,564,96</t>
  </si>
  <si>
    <t>АРПанель левая 0.720*0.410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</si>
  <si>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</si>
  <si>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</si>
  <si>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</si>
  <si>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Гофрозаготовка,1280_3,401,1,844,319,64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</si>
  <si>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</si>
  <si>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</si>
  <si>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ящика 0.830*0.176 (№KGR419, ЛДСП серый 16 мм, МД 00)N000</t>
  </si>
  <si>
    <t>Гофрозаготовка,1280_3,401,1,1 042,529,70</t>
  </si>
  <si>
    <t>АРЗадняя стенка 0.718*0.466 (№000, ХДФ Белый  3 мм, МД 00)N000</t>
  </si>
  <si>
    <t>АРДно ящика 0.841*0.480 (№KGR419, ЛДСП серый 16 мм, МД 00)N000</t>
  </si>
  <si>
    <t>АРГоризонт нижний 0.918*0.505 (№KWH419, ЛДСП Белый базовый 16 мм, МД 00)N000</t>
  </si>
  <si>
    <t>АРЦарга 0.918*0.096 (№KWH419, ЛДСП Белый базовый 16 мм, МД 00)N000</t>
  </si>
  <si>
    <t>Гофрозаготовка,1280_3,401,1,845,484,48</t>
  </si>
  <si>
    <t>АРГоризонт левый 0.818*0.560 (№KWH419, ЛДСП Белый базовый 16 мм, МД 00)N000</t>
  </si>
  <si>
    <t>АРЦарга 0.818*0.075 (№KWH419, ЛДСП Белый базовый 16 мм, МД 00)N000</t>
  </si>
  <si>
    <t>АРГоризонт верхний 0.568*0.295 (№KWH419, ЛДСП Белый базовый 16 мм, МД 00)N000</t>
  </si>
  <si>
    <t>Гофрозаготовка,1280_3,401,1,844,586,51</t>
  </si>
  <si>
    <t>АРЗадняя стенка 0.709*0.582 (№000, ХДФ Белый  3 мм, МД 00)N000</t>
  </si>
  <si>
    <t>АРПолка 0.567*0.290 (№KWH419, ЛДСП Белый базовый 16 мм, МД 00)N000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</si>
  <si>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</si>
  <si>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</si>
  <si>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АРЗадняя стенка 0.949*0.582 (№000, ХДФ Белый  3 мм, МД 00)N000</t>
  </si>
  <si>
    <t>АРЗадняя стенка 0.710*0.582 (№000, ХДФ Белый  3 мм, МД 00)N000</t>
  </si>
  <si>
    <t>АРГоризонт верхний 0.118*0.295 (№KWH419, ЛДСП Белый базовый 16 мм, МД 00)N000</t>
  </si>
  <si>
    <t>АРГоризонт нижний 0.118*0.315 (№KWH419, ЛДСП Белый базовый 16 мм, МД 00)N000</t>
  </si>
  <si>
    <t>Гофрозаготовка,970_3,401,1,844,136,67</t>
  </si>
  <si>
    <t>АРЗадняя стенка 0.710*0.132 (№000, ХДФ Белый  3 мм, МД 00)N000</t>
  </si>
  <si>
    <t>АРПолка 0.117*0.290 (№KWH419, ЛДСП Белый базовый 16 мм, МД 00)N000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</si>
  <si>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</si>
  <si>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</si>
  <si>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</si>
  <si>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</si>
  <si>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</si>
  <si>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</si>
  <si>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</si>
  <si>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</si>
  <si>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АРБоковина левая 0.960*0.350 (№KWH419, ЛДСП Белый базовый 16 мм, МД 00)N000</t>
  </si>
  <si>
    <t>АРБоковина правая 0.960*0.350 (№KWH419, ЛДСП Белый базовый 16 мм, МД 00)N000</t>
  </si>
  <si>
    <t>АРЗадняя стенка 0.598*0.582 (№000, ХДФ Белый  3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</si>
  <si>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</si>
  <si>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</si>
  <si>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Гофрозаготовка,1280_3,401,1,844,354,51</t>
  </si>
  <si>
    <t>АРЗадняя стенка 0.350*0.582 (№000, ХДФ Белый  3 мм, МД 00)N000</t>
  </si>
  <si>
    <t>АРБоковина левая 0.600*0.315 (№KWH419, ЛДСП Белый базовый 16 мм, МД 00)N000</t>
  </si>
  <si>
    <t>АРБоковина правая 0.600*0.315 (№KWH419, ЛДСП Белый базовый 16 мм, МД 00)N000</t>
  </si>
  <si>
    <t>Гофрозаготовка,1280_3,401,1,724,586,51</t>
  </si>
  <si>
    <t>АРЗадняя стенка 0.590*0.582 (№000, ХДФ Белый  3 мм, МД 00)N000</t>
  </si>
  <si>
    <t>АРПолка 0.567*0.263 (№KWH419, ЛДСП Белый базовый 16 мм, МД 00)N000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</si>
  <si>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</si>
  <si>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</si>
  <si>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</si>
  <si>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АРБоковина левая 0.600*0.350 (№KWH419, ЛДСП Белый базовый 16 мм, МД 00)N000</t>
  </si>
  <si>
    <t>Гофрозаготовка,1280_3,401,1,724,354,83</t>
  </si>
  <si>
    <t>АРЗадняя стенка 0.230*0.582 (№000, ХДФ Белый  3 мм, МД 00)N000</t>
  </si>
  <si>
    <t>АРБоковина правая 0.600*0.350 (№KWH419, ЛДСП Белый базовый 16 мм, МД 00)N000</t>
  </si>
  <si>
    <t>Гофрозаготовка,1280_3,401,1,924,354,83</t>
  </si>
  <si>
    <t>АРЗадняя стенка 0.430*0.582 (№000, ХДФ Белый  3 мм, МД 00)N000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</si>
  <si>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</si>
  <si>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</si>
  <si>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</si>
  <si>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</si>
  <si>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Гофрозаготовка,1280_3,401,1,942,836,102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</si>
  <si>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</si>
  <si>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</si>
  <si>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</si>
  <si>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</si>
  <si>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</si>
  <si>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</si>
  <si>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</si>
  <si>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</si>
  <si>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</si>
  <si>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Гофрозаготовка,1280_3,401,1,1 084,420,102</t>
  </si>
  <si>
    <t>АРЗадняя стенка 0.950*0.416 (№000, ХДФ Белый  3 мм, МД 00)N000</t>
  </si>
  <si>
    <t>АРЗадняя стенка правая 0.950*0.416 (№000, ХДФ Белый  3 мм, МД 00)N000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</si>
  <si>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</si>
  <si>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</si>
  <si>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Гофрозаготовка,1280_3,401,1,1 374,420,134</t>
  </si>
  <si>
    <t>АРЗадняя стенка 1.240*0.416 (№000, ХДФ Белый  3 мм, МД 00)N000</t>
  </si>
  <si>
    <t>АРЗадняя стенка правая 1.240*0.416 (№000, ХДФ Белый  3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</si>
  <si>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</si>
  <si>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</si>
  <si>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</si>
  <si>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Гофрозаготовка,1280_3,401,1,844,319,136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</si>
  <si>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</si>
  <si>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</si>
  <si>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</si>
  <si>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</si>
  <si>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</si>
  <si>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</si>
  <si>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КФ НСТ15</t>
  </si>
  <si>
    <t>Гофрозаготовка,1280_3,401,1,1 084,319,136</t>
  </si>
  <si>
    <t>АРЗадняя стенка 0.810*0.192 (№000, ХДФ Белый  3 мм, МД 00)N000</t>
  </si>
  <si>
    <t>АРЗадняя стенка правая 0.810*0.192 (№000, ХДФ Белый  3 мм, МД 00)N000</t>
  </si>
  <si>
    <t>АРФальшпанель 0.788*0.283 (№KWH419, ЛДСП Белый базовый 16 мм, МД 00)N000</t>
  </si>
  <si>
    <t>АРФальшпанель 0.788*0.212 (№KWH419, ЛДСП Белый базовый 16 мм, МД 00)N000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</si>
  <si>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</si>
  <si>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</si>
  <si>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</si>
  <si>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</si>
  <si>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</si>
  <si>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</si>
  <si>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</si>
  <si>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</si>
  <si>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</si>
  <si>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Гофрозаготовка,1280_3,401,1,844,587,74</t>
  </si>
  <si>
    <t>АРЗадняя стенка 0.710*0.491 (№000, ХДФ Белый  3 мм, МД 00)N000</t>
  </si>
  <si>
    <t>АРЗадняя стенка правая 0.710*0.491 (№000, ХДФ Белый  3 мм, МД 00)N000</t>
  </si>
  <si>
    <t>АРФальшпанель 0.688*0.143 (№KWH419, ЛДСП Белый базовый 16 мм, МД 00)N000</t>
  </si>
  <si>
    <t>Гофрозаготовка,970_3,403,1,603,603,60</t>
  </si>
  <si>
    <t>Стекло,6 мм,Прозрачное бесцветное 6 мм,6У_1,561,561</t>
  </si>
  <si>
    <t>Гофрозаготовка,1280_3,401,1,1 084,587,74</t>
  </si>
  <si>
    <t>Гофрозаготовка,970_3,403,1,603,603,54</t>
  </si>
  <si>
    <t>АРЗадняя стенка 0.950*0.491 (№000, ХДФ Белый  3 мм, МД 00)N000</t>
  </si>
  <si>
    <t>АРЗадняя стенка правая 0.950*0.491 (№000, ХДФ Белый  3 мм, МД 00)N000</t>
  </si>
  <si>
    <t>АРФальшпанель 0.928*0.143 (№KWH419, ЛДСП Белый базовый 16 мм, МД 00)N000</t>
  </si>
  <si>
    <t>Гофрозаготовка,970_3,403,1,603,603,66</t>
  </si>
  <si>
    <t>Гофрозаготовка,1280_3,401,1,1 084,587,122</t>
  </si>
  <si>
    <t>АРПолка 0.562*0.562 (№KWH419, ЛДСП Белый базовый 16 мм, МД 00)N000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</si>
  <si>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</si>
  <si>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</si>
  <si>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</si>
  <si>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НСТ14</t>
  </si>
  <si>
    <t>КФ сушка 60 двухуровневая</t>
  </si>
  <si>
    <t>Гофрозаготовка,970_3,401,1,605,290,110</t>
  </si>
  <si>
    <t>АРГоризонт верхний 0.418*0.295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</si>
  <si>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</si>
  <si>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</si>
  <si>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</si>
  <si>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Гофрозаготовка,1280_3,401,1,1 084,436,51</t>
  </si>
  <si>
    <t>АРЗадняя стенка 0.947*0.432 (№000, ХДФ Белый  3 мм, МД 00)N000</t>
  </si>
  <si>
    <t>АРПолка 0.417*0.290 (№KWH419, ЛДСП Белый базовый 16 мм, МД 00)N000</t>
  </si>
  <si>
    <t>Гофрозаготовка,1280_3,401,1,1 374,582,51</t>
  </si>
  <si>
    <t>АРЗадняя стенка 1.240*0.578 (№000, ХДФ Белый  3 мм, МД 00)N000</t>
  </si>
  <si>
    <t>АРПолка 0.563*0.290 (№KWH419, ЛДСП Белый базовый 16 мм, МД 00)N000</t>
  </si>
  <si>
    <t>Гофрозаготовка,970_3,403,1,604,332,60</t>
  </si>
  <si>
    <t>Стекло,6 мм,Прозрачное бесцветное 6 мм,ПР,562,290</t>
  </si>
  <si>
    <t>АРЗадняя стенка 0.710*0.432 (№000, ХДФ Белый  3 мм, МД 00)N000</t>
  </si>
  <si>
    <t>Гофрозаготовка,1280_3,401,1,844,436,54</t>
  </si>
  <si>
    <t>АРЦарга 0.418*0.100 (№KWH419, ЛДСП Белый базовый 16 мм, МД 00)N000</t>
  </si>
  <si>
    <t>АРГоризонт верхний 0.414*0.295 (№KWH419, ЛДСП Белый базовый 16 мм, МД 00)N000</t>
  </si>
  <si>
    <t>Гофрозаготовка,1280_3,401,1,724,432,51</t>
  </si>
  <si>
    <t>АРЗадняя стенка 0.590*0.428 (№000, ХДФ Белый  3 мм, МД 00)N000</t>
  </si>
  <si>
    <t>АРБоковина левая 0.480*0.315 (№KWH419, ЛДСП Белый базовый 16 мм, МД 00)N000</t>
  </si>
  <si>
    <t>АРБоковина правая 0.480*0.315 (№KWH419, ЛДСП Белый базовый 16 мм, МД 00)N000</t>
  </si>
  <si>
    <t>Гофрозаготовка,1280_3,401,1,604,432,51</t>
  </si>
  <si>
    <t>АРЗадняя стенка 0.470*0.428 (№000, ХДФ Белый  3 мм, МД 00)N000</t>
  </si>
  <si>
    <t>АРГоризонт верхний 0.864*0.295 (№KWH419, ЛДСП Белый базовый 16 мм, МД 00)N000</t>
  </si>
  <si>
    <t>Гофрозаготовка,1280_3,401,1,604,443,51</t>
  </si>
  <si>
    <t>АРЗадняя стенка 0.470*0.439 (№000, ХДФ Белый  3 мм, МД 00)N000</t>
  </si>
  <si>
    <t>АРЗадняя стенка правая 0.470*0.439 (№000, ХДФ Белый  3 мм, МД 00)N000</t>
  </si>
  <si>
    <t>АРБоковина правая 0.720*0.315 (№KGR419, ЛДСП серый 16 мм, МД 00)N000</t>
  </si>
  <si>
    <t>АРГоризонт правый 0.298*0.298 (№KGR419, ЛДСП серый 16 мм, МД 00)N000</t>
  </si>
  <si>
    <t>АРГоризонт левый 0.298*0.298 (№KGR419, ЛДСП серый 16 мм, МД 00)N000</t>
  </si>
  <si>
    <t>Гофрозаготовка,970_3,401,1,844,318,67</t>
  </si>
  <si>
    <t>АРПанель левая 0.720*0.299 (№KGR419, ЛДСП серый 16 мм, МД 00)N000</t>
  </si>
  <si>
    <t>АРЗадняя стенка ящика 0.680*0.176 (№KGR419, ЛДСП серый 16 мм, МД 00)N000</t>
  </si>
  <si>
    <t>Гофрозаготовка,1280_3,401,1,892,564,70</t>
  </si>
  <si>
    <t>АРЗадняя стенка 0.718*0.391 (№000, ХДФ Белый  3 мм, МД 00)N000</t>
  </si>
  <si>
    <t>АРДно ящика 0.691*0.480 (№KGR419, ЛДСП серый 16 мм, МД 00)N000</t>
  </si>
  <si>
    <t>АРГоризонт нижний 0.768*0.540 (№KWH419, ЛДСП Белый базовый 16 мм, МД 00)N000</t>
  </si>
  <si>
    <t>АРЦарга 0.768*0.096 (№KWH419, ЛДСП Белый базовый 16 мм, МД 00)N000</t>
  </si>
  <si>
    <t>Гофрозаготовка,1280_3,401,1,695,484,48</t>
  </si>
  <si>
    <t>Гофрозаготовка,1280_3,401,1,540,505,47</t>
  </si>
  <si>
    <t>Гофрозаготовка,1280_3,415,1,605,110,290</t>
  </si>
  <si>
    <t>АРБоковина левая 0.867*0.333 (№KWH419, ЛДСП Белый базовый 16 мм, МД 00)N000</t>
  </si>
  <si>
    <t>АРБоковина правая 0.867*0.333 (№KWH419, ЛДСП Белый базовый 16 мм, МД 00)N000</t>
  </si>
  <si>
    <t>АРГоризонт верхний 0.564*0.313 (№KWH419, ЛДСП Белый базовый 16 мм, МД 00)N000</t>
  </si>
  <si>
    <t>Гофрозаготовка,1280_3,401,1,991,582,67</t>
  </si>
  <si>
    <t>Гофрозаготовка,970_3,403,1,604,350,54</t>
  </si>
  <si>
    <t>АРЗадняя стенка 0.857*0.578 (№000, ХДФ Белый  3 мм, МД 00)N000</t>
  </si>
  <si>
    <t>Стекло,6 мм,Прозрачное бесцветное 6 мм,ПР,562,308</t>
  </si>
  <si>
    <t>АРПолка 0.563*0.308 (№KWH419, ЛДСП Белый базовый 16 мм, МД 00)N000</t>
  </si>
  <si>
    <t>АРГоризонт верхний 0.764*0.313 (№KWH419, ЛДСП Белый базовый 16 мм, МД 00)N000</t>
  </si>
  <si>
    <t>Гофрозаготовка,970_3,401,1,991,393,87</t>
  </si>
  <si>
    <t>АРЗадняя стенка 0.857*0.389 (№000, ХДФ Белый  3 мм, МД 00)N000</t>
  </si>
  <si>
    <t>АРЗадняя стенка правая 0.857*0.389 (№000, ХДФ Белый  3 мм, МД 00)N000</t>
  </si>
  <si>
    <t>АРПолка 0.763*0.308 (№KWH419, ЛДСП Белый базовый 16 мм, МД 00)N000</t>
  </si>
  <si>
    <t>Светодиодный комплект 764 мм</t>
  </si>
  <si>
    <t>КФ сушка 80 двухуровневая</t>
  </si>
  <si>
    <t>Гофрозаготовка,1280_3,415,1,805,110,290</t>
  </si>
  <si>
    <t>АРБоковина левая 1.210*0.333 (№KBCG419, ЛДСП Бетон Чикаго светло-серый 16 мм, МД 00)N000</t>
  </si>
  <si>
    <t>АРБоковина правая 1.210*0.333 (№KBCG419, ЛДСП Бетон Чикаго светло-серый 16 мм, МД 00)N000</t>
  </si>
  <si>
    <t>АРГоризонт верхний 0.564*0.313 (№KBCG419, ЛДСП Бетон Чикаго светло-серый 16 мм, МД 00)N000</t>
  </si>
  <si>
    <t>Гофрозаготовка,1280_3,401,1,1 334,582,83</t>
  </si>
  <si>
    <t>АРЗадняя стенка 1.200*0.578 (№000, ХДФ Серый 3 мм, МД 00)N000</t>
  </si>
  <si>
    <t>KFPr-SB-ZG5</t>
  </si>
  <si>
    <t>АРПолка 0.563*0.308 (№KBCG419, ЛДСП Бетон Чикаго светло-серый 16 мм, МД 00)N000</t>
  </si>
  <si>
    <t>Гофрозаготовка,970_3,403,1,604,350,60</t>
  </si>
  <si>
    <t>Гофрозаготовка,1280_3,401,1,724,582,51</t>
  </si>
  <si>
    <t>АРЗадняя стенка 0.590*0.578 (№000, ХДФ Белый  3 мм, МД 00)N000</t>
  </si>
  <si>
    <t>ERV1D,Шкаф верхний,Левый,ЛДСП Бетон Чикаго светло-серый 16 мм,Комплектация №2,720,315,315,Две,Деревянная</t>
  </si>
  <si>
    <t>АРБоковина правая 0.720*0.315 (№KBCG419, ЛДСП Бетон Чикаго светло-серый 16 мм, МД 00)N000</t>
  </si>
  <si>
    <t>АРГоризонт правый 0.298*0.298 (№KBCG419, ЛДСП Бетон Чикаго светло-серый 16 мм, МД 00)N000</t>
  </si>
  <si>
    <t>АРГоризонт левый 0.298*0.298 (№KBCG419, ЛДСП Бетон Чикаго светло-серый 16 мм, МД 00)N000</t>
  </si>
  <si>
    <t>АРПанель левая 0.720*0.299 (№KBCG419, ЛДСП Бетон Чикаго светло-серый 16 мм, МД 00)N000</t>
  </si>
  <si>
    <t>ERV1D,Шкаф верхний,Левый,ЛДСП Бетон Чикаго светло-серый 16 мм,Комплектация №2,480,315,315,Одна,Деревянная</t>
  </si>
  <si>
    <t>АРБоковина правая 0.480*0.315 (№KBCG419, ЛДСП Бетон Чикаго светло-серый 16 мм, МД 00)N000</t>
  </si>
  <si>
    <t>Гофрозаготовка,970_3,401,1,604,318,67</t>
  </si>
  <si>
    <t>АРПанель левая 0.480*0.299 (№KBCG419, ЛДСП Бетон Чикаго светло-серый 16 мм, МД 00)N000</t>
  </si>
  <si>
    <t>ERV1D,Шкаф верхний,Левый,ЛДСП Бетон Чикаго светло-серый 16 мм,Комплектация №2,600,315,315,Одна,Деревянная</t>
  </si>
  <si>
    <t>АРБоковина правая 0.600*0.315 (№KBCG419, ЛДСП Бетон Чикаго светло-серый 16 мм, МД 00)N000</t>
  </si>
  <si>
    <t>Гофрозаготовка,970_3,401,1,724,318,67</t>
  </si>
  <si>
    <t>АРПанель левая 0.600*0.299 (№KBCG419, ЛДСП Бетон Чикаго светло-серый 16 мм, МД 00)N000</t>
  </si>
  <si>
    <t>ERV1D,Шкаф верхний,Левый,ЛДСП Бетон Чикаго светло-серый 16 мм,Комплектация №2,960,315,315,Три,Деревянная</t>
  </si>
  <si>
    <t>АРБоковина правая 0.960*0.315 (№KBCG419, ЛДСП Бетон Чикаго светло-серый 16 мм, МД 00)N000</t>
  </si>
  <si>
    <t>Гофрозаготовка,1280_3,401,1,1 084,318,67</t>
  </si>
  <si>
    <t>АРПанель левая 0.960*0.299 (№KBCG419, ЛДСП Бетон Чикаго светло-серый 16 мм, МД 00)N000</t>
  </si>
  <si>
    <t>EVG1D,Шкаф верхний,Левый,ЛДСП Дуб Кендал натуральный 16 мм,Комплектация №2,720,600,315,Одна,Деревянная,Алюминиевый черный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</si>
  <si>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</si>
  <si>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</si>
  <si>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</si>
  <si>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</si>
  <si>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</si>
  <si>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</si>
  <si>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АРПолка 0.567*0.290 (№KDKN419, ЛДСП Дуб Кендал натуральный 16 мм, МД 00)N000</t>
  </si>
  <si>
    <t>Профиль Gola для подвесных шкафов алюм. черный 16 мм,568</t>
  </si>
  <si>
    <t>EVG1D,Шкаф верхний,Левый,ЛДСП Дуб Кендал натуральный 16 мм,Комплектация №3,720,600,315,Одна,Стеклянная,Алюминиевый</t>
  </si>
  <si>
    <t>Гофрозаготовка,970_3,403,1,608,332,54</t>
  </si>
  <si>
    <t>Стекло,6 мм,Прозрачное бесцветное 6 мм,ПР,566,290</t>
  </si>
  <si>
    <t>EVG1D,Шкаф верхний,Левый,ЛДСП Дуб Кендал натуральный 16 мм,Комплектация №3,960,150,315,Одна,Стеклянная,Алюминиевый</t>
  </si>
  <si>
    <t>АРБоковина левая 0.960*0.315 (№KDKN419, ЛДСП Дуб Кендал натуральный 16 мм, МД 00)N000</t>
  </si>
  <si>
    <t>АРБоковина правая 0.960*0.315 (№KDKN419, ЛДСП Дуб Кендал натуральный 16 мм, МД 00)N000</t>
  </si>
  <si>
    <t>АРГоризонт верхний 0.118*0.295 (№KDKN419, ЛДСП Дуб Кендал натуральный 16 мм, МД 00)N000</t>
  </si>
  <si>
    <t>АРГоризонт нижний 0.118*0.294 (№KDKN419, ЛДСП Дуб Кендал натуральный 16 мм, МД 00)N000</t>
  </si>
  <si>
    <t>Гофрозаготовка,970_3,401,1,1 084,319,51</t>
  </si>
  <si>
    <t>Гофрозаготовка,970_3,403,1,158,332,54</t>
  </si>
  <si>
    <t>АРЗадняя стенка 0.950*0.132 (№000, ХДФ Серый 3 мм, МД 00)N000</t>
  </si>
  <si>
    <t>Стекло,6 мм,Прозрачное бесцветное 6 мм,ПР,116,290</t>
  </si>
  <si>
    <t>Профиль Gola для подвесных шкафов алюм.16 мм,118</t>
  </si>
  <si>
    <t>EVG1D,Шкаф верхний,Левый,ЛДСП Дуб Кендал натуральный 16 мм,Комплектация №3,960,150,315,Одна,Деревянная,Алюминиевый</t>
  </si>
  <si>
    <t>Гофрозаготовка,970_3,401,1,1 084,319,67</t>
  </si>
  <si>
    <t>АРПолка 0.117*0.290 (№KDKN419, ЛДСП Дуб Кендал натуральный 16 мм, МД 00)N000</t>
  </si>
  <si>
    <t>EVG2D,Шкаф верхний,ЛДСП Белый базовый 16 мм,Комплектация №2,720,600,315,Одна,Деревянная,Алюминиевый черный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</si>
  <si>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</si>
  <si>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</si>
  <si>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</si>
  <si>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</si>
  <si>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</si>
  <si>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</si>
  <si>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</si>
  <si>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</si>
  <si>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</si>
  <si>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EVG2V,Шкаф верхний,ЛДСП Белый базовый 16 мм,Комплектация №2,720,600,315,Складной,Одна,Деревянная,Алюминиевый</t>
  </si>
  <si>
    <t>EVG2V,Шкаф верхний,ЛДСП Белый базовый 16 мм,Комплектация №2,720,487,346,Складной,Одна,Деревянная,Алюминиевый</t>
  </si>
  <si>
    <t>АРБоковина левая 0.720*0.346 (№KWH419, ЛДСП Белый базовый 16 мм, МД 00)N000</t>
  </si>
  <si>
    <t>АРБоковина правая 0.720*0.346 (№KWH419, ЛДСП Белый базовый 16 мм, МД 00)N000</t>
  </si>
  <si>
    <t>АРГоризонт верхний 0.455*0.326 (№KWH419, ЛДСП Белый базовый 16 мм, МД 00)N000</t>
  </si>
  <si>
    <t>АРГоризонт нижний 0.455*0.325 (№KWH419, ЛДСП Белый базовый 16 мм, МД 00)N000</t>
  </si>
  <si>
    <t>Гофрозаготовка,1280_3,401,1,844,473,67</t>
  </si>
  <si>
    <t>АРЗадняя стенка 0.710*0.469 (№000, ХДФ Белый  3 мм, МД 00)N000</t>
  </si>
  <si>
    <t>АРПолка 0.454*0.294 (№KWH419, ЛДСП Белый базовый 16 мм, МД 00)N000</t>
  </si>
  <si>
    <t>Профиль Gola для подвесных шкафов алюм.16 мм,455</t>
  </si>
  <si>
    <t>АРБоковина левая 0.720*0.315 (№KMAR419, ЛДСП Маренго 16 мм, МД 00)N000</t>
  </si>
  <si>
    <t>АРБоковина правая 0.720*0.315 (№KMAR419, ЛДСП Маренго 16 мм, МД 00)N000</t>
  </si>
  <si>
    <t>АРГоризонт левый 0.568*0.295 (№KMAR419, ЛДСП Маренго 16 мм, МД 00)N000</t>
  </si>
  <si>
    <t>АРГоризонт левый 0.568*0.315 (№KMAR419, ЛДСП Маренго 16 мм, МД 00)N000</t>
  </si>
  <si>
    <t>Гофрозаготовка,1280_3,401,1,844,604,118</t>
  </si>
  <si>
    <t>АРПанель_300 левая 0.310*0.069 (№KMAR419, ЛДСП Маренго 16 мм, МД 00)N000</t>
  </si>
  <si>
    <t>АРПолка 0.567*0.290 (№KMAR419, ЛДСП Маренго 16 мм, МД 00)N000</t>
  </si>
  <si>
    <t>Профиль Gola для подвесных шкафов алюм.16 мм,191</t>
  </si>
  <si>
    <t>АРФальшпанель 0.720*0.310 (№KMAR419, ЛДСП Маренго 16 мм, МД 00)N000</t>
  </si>
  <si>
    <t>АРФальшпанель 0.688*0.069 (№000, МДФ22, МД 00)N000</t>
  </si>
  <si>
    <t>EUVG1D,Шкаф верхний,Левый,ЛДСП Белый базовый 16 мм,Комплектация №2,720,600,315,Одна,Деревянная,Алюминиевый</t>
  </si>
  <si>
    <t>АРГоризонт левый 0.568*0.295 (№KWH419, ЛДСП Белый базовый 16 мм, МД 00)N000</t>
  </si>
  <si>
    <t>АРГоризонт левый 0.568*0.315 (№KWH419, ЛДСП Белый базовый 16 мм, МД 00)N000</t>
  </si>
  <si>
    <t>АРПанель_300 левая 0.310*0.069 (№KWH419, ЛДСП Белый базовый 16 мм, МД 00)N000</t>
  </si>
  <si>
    <t>АРБоковина правая 0.720*0.300 (№KWH419, ЛДСП Белый базовый 16 мм, МД 00)N000</t>
  </si>
  <si>
    <t>АРГоризонт правый 0.194*0.283 (№KWH419, ЛДСП Белый базовый 16 мм, МД 00)N000</t>
  </si>
  <si>
    <t>АРГоризонт левый 0.194*0.283 (№KWH419, ЛДСП Белый базовый 16 мм, МД 00)N000</t>
  </si>
  <si>
    <t>Гофрозаготовка,970_3,401,1,844,318,83</t>
  </si>
  <si>
    <t>АРПанель левая 0.720*0.194 (№KWH419, ЛДСП Белый базовый 16 мм, МД 00)N000</t>
  </si>
  <si>
    <t>АРБоковина левая 0.720*0.106 (№KWH419, ЛДСП Белый базовый 16 мм, МД 00)N000</t>
  </si>
  <si>
    <t>АРБоковина правая 0.960*0.300 (№KWH419, ЛДСП Белый базовый 16 мм, МД 00)N000</t>
  </si>
  <si>
    <t>Гофрозаготовка,1280_3,401,1,1 084,318,83</t>
  </si>
  <si>
    <t>АРПанель левая 0.960*0.194 (№KWH419, ЛДСП Белый базовый 16 мм, МД 00)N000</t>
  </si>
  <si>
    <t>АРБоковина левая 0.960*0.106 (№KWH419, ЛДСП Белый базовый 16 мм, МД 00)N000</t>
  </si>
  <si>
    <t>АРБоковина правая 0.480*0.300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</si>
  <si>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</si>
  <si>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</si>
  <si>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0.480*0.106 (№KWH419, ЛДСП Белый базовый 16 мм, МД 00)N000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</si>
  <si>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</si>
  <si>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</si>
  <si>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</si>
  <si>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АРБоковина левая 0.480*0.258 (№KWH419, ЛДСП Белый базовый 16 мм, МД 00)N000</t>
  </si>
  <si>
    <t>АРЗадняя стенка 0.960*0.582 (№000, ХДФ Белый  3 мм, МД 00)N000</t>
  </si>
  <si>
    <t>Глухая  1.000*0.950 (№22, МДФ белый 19 мм FE, АУ_ГР 88)_RK037.128.47_1</t>
  </si>
  <si>
    <t>ЛМДФ 2800*2070 MB Белый 19мм FE MixCredit</t>
  </si>
  <si>
    <t>Пленка Береза полированная  №22</t>
  </si>
  <si>
    <t>Ручка мебельная GROSSETO RK037.128.47</t>
  </si>
  <si>
    <t>Клей Аквенс FD 150/PERFOTAK 154.3</t>
  </si>
  <si>
    <t>Отвердитель Аквенс R397/PERFOHARD 100</t>
  </si>
  <si>
    <t>Глухая  0.716*0.596 (№22, МДФ белый 16 мм, МД_ГР 01)_RK037.128.47_1</t>
  </si>
  <si>
    <t>Глухая  0.716*0.446 (№22, МДФ белый 19 мм FE, МГ 25)</t>
  </si>
  <si>
    <t>Глухая  0.716*0.596 (№22, МДФ белый 19 мм FE, МГ_БЛД 25)_RK018.160.51_1</t>
  </si>
  <si>
    <t>Ручка мебельная BILD RK018.160.51</t>
  </si>
  <si>
    <t>Глухая  0.476*0.596 (№22, МДФ белый 16 мм, АЛ 184)</t>
  </si>
  <si>
    <t>АРБоковина левая 0.720*0.560 (№KBCG419, ЛДСП Бетон Чикаго светло-серый 16 мм, МД 00)N000</t>
  </si>
  <si>
    <t>АРБоковина правая 0.720*0.560 (№KBCG419, ЛДСП Бетон Чикаго светло-серый 16 мм, МД 00)N000</t>
  </si>
  <si>
    <t>АРГоризонт нижний 0.568*0.540 (№KBCG419, ЛДСП Бетон Чикаго светло-серый 16 мм, МД 00)N000</t>
  </si>
  <si>
    <t>АРЗадняя стенка 0.718*0.582 (№000, ХДФ Серый 3 мм, МД 00)N000</t>
  </si>
  <si>
    <t>АРПолка 0.567*0.535 (№KBCG419, ЛДСП Бетон Чикаго светло-серый 16 мм, МД 00)N000</t>
  </si>
  <si>
    <t>АРЦарга 0.568*0.096 (№KBCG419, ЛДСП Бетон Чикаго светло-серый 16 мм, МД 00)N000</t>
  </si>
  <si>
    <t>KFPr-SB-ZKKG-8</t>
  </si>
  <si>
    <t>АРБоковина левая 0.960*0.560 (№KBCG419, ЛДСП Бетон Чикаго светло-серый 16 мм, МД 00)N000</t>
  </si>
  <si>
    <t>АРБоковина правая 0.960*0.560 (№KBCG419, ЛДСП Бетон Чикаго светло-серый 16 мм, МД 00)N000</t>
  </si>
  <si>
    <t>АРЗадняя стенка 0.958*0.582 (№000, ХДФ Серый 3 мм, МД 00)N000</t>
  </si>
  <si>
    <t>АРГоризонт верхний 0.568*0.540 (№KBCG419, ЛДСП Бетон Чикаго светло-серый 16 мм, МД 00)N000</t>
  </si>
  <si>
    <t>АРПанель левая 0.568*0.300 (№KBCG419, ЛДСП Бетон Чикаго светло-серый 16 мм, МД 00)N000</t>
  </si>
  <si>
    <t>АРБоковина левая 1.280*0.560 (№KBCG419, ЛДСП Бетон Чикаго светло-серый 16 мм, МД 00)N000</t>
  </si>
  <si>
    <t>АРБоковина правая 1.280*0.560 (№KBCG419, ЛДСП Бетон Чикаго светло-серый 16 мм, МД 00)N000</t>
  </si>
  <si>
    <t>АРЗадняя стенка 1.278*0.582 (№000, ХДФ Серый 3 мм, МД 00)N000</t>
  </si>
  <si>
    <t>Гофрозаготовка,1280_3,401,1,1 404,586,67</t>
  </si>
  <si>
    <t>Глухая  0.716*0.596 (№22, МДФ белый 16 мм, АЛ 184)</t>
  </si>
  <si>
    <t>Глухая  0.716*0.596 (№22, МДФ белый 19 мм FE, АУРА 88)</t>
  </si>
  <si>
    <t>Глухая  0.716*0.596 (№501, МДФ белый 19 мм FE, АУ_ГР 88)_RK037.128.47_1</t>
  </si>
  <si>
    <t>Пленка Белый снег софт №501</t>
  </si>
  <si>
    <t>EMN1D,Шкаф нижний,Левый,ЛДСП Бетон Чикаго светло-серый 16 мм,Комплектация №2,720,600,560,Одна,Деревянная,120</t>
  </si>
  <si>
    <t>Глухая  0.716*0.596 (№501, МДФ белый 19 мм FE, БСТ 129)</t>
  </si>
  <si>
    <t>EMN1D,Шкаф нижний,Левый,ЛДСП Бетон Чикаго светло-серый 16 мм,Комплектация №3,720,600,560,Одна,Деревянная,120</t>
  </si>
  <si>
    <t>Глухая  0.716*0.596 (№22, МДФ белый 19 мм FE, МД_РФ 35)_RK018.160.51</t>
  </si>
  <si>
    <t>EMN2D,Шкаф нижний,ЛДСП Бетон Чикаго светло-серый 16 мм,Комплектация №2,844,837,627,Одна,Деревянная,120</t>
  </si>
  <si>
    <t>АРБоковина левая 0.844*0.627 (№KBCG419, ЛДСП Бетон Чикаго светло-серый 16 мм, МД 00)N000</t>
  </si>
  <si>
    <t>АРБоковина правая 0.844*0.627 (№KBCG419, ЛДСП Бетон Чикаго светло-серый 16 мм, МД 00)N000</t>
  </si>
  <si>
    <t>АРГоризонт нижний 0.805*0.607 (№KBCG419, ЛДСП Бетон Чикаго светло-серый 16 мм, МД 00)N000</t>
  </si>
  <si>
    <t>Гофрозаготовка,1280_3,401,1,968,631,86</t>
  </si>
  <si>
    <t>АРЗадняя стенка 0.842*0.410 (№000, ХДФ Серый 3 мм, МД 00)N000</t>
  </si>
  <si>
    <t>АРПолка 0.804*0.602 (№KBCG419, ЛДСП Бетон Чикаго светло-серый 16 мм, МД 00)N000</t>
  </si>
  <si>
    <t>АРЦарга 0.805*0.096 (№KBCG419, ЛДСП Бетон Чикаго светло-серый 16 мм, МД 00)N000</t>
  </si>
  <si>
    <t>Глухая  0.840*0.415 (№508, МДФ белый 16 мм, АР+ 07)</t>
  </si>
  <si>
    <t>EMN2D,Шкаф нижний,ЛДСП Бетон Чикаго светло-серый 16 мм,Комплектация №3,844,837,627,Одна,Деревянная,120</t>
  </si>
  <si>
    <t>Под стекло с/ч  0.840*0.415 (№504, МДФ белый 19 мм FE, АСВ 186)</t>
  </si>
  <si>
    <t>Стекло Кафедрал бесцветное</t>
  </si>
  <si>
    <t>EMN2D,Шкаф нижний,ЛДСП Бетон Чикаго светло-серый 16 мм,Комплектация №3T,844,837,627,Одна,Деревянная,120</t>
  </si>
  <si>
    <t>АРПанель левая 0.805*0.120 (№KBCG419, ЛДСП Бетон Чикаго светло-серый 16 мм, МД 00)N000</t>
  </si>
  <si>
    <t>Под стекло с/ч  0.840*0.415 (№513, МДФ белый 19 мм FE, МДГ_РФ 35)_RK018.160.51</t>
  </si>
  <si>
    <t>Стекло белый сатинат</t>
  </si>
  <si>
    <t>АРБоковина левая 0.720*0.560 (№KMUS419, ЛДСП Муссон 16 мм, МД 00)N000</t>
  </si>
  <si>
    <t>АРБоковина правая 0.720*0.560 (№KMUS419, ЛДСП Муссон 16 мм, МД 00)N000</t>
  </si>
  <si>
    <t>АРГоризонт нижний 0.118*0.540 (№KMUS419, ЛДСП Муссон 16 мм, МД 00)N000</t>
  </si>
  <si>
    <t>АРЗадняя стенка 0.718*0.132 (№000, ХДФ Серый 3 мм, МД 00)N000</t>
  </si>
  <si>
    <t>АРЦарга 0.118*0.096 (№KMUS419, ЛДСП Муссон 16 мм, МД 00)N000</t>
  </si>
  <si>
    <t>Глухая  0.716*0.146 (№520, МДФ белый 10 мм, ДКТ 185)</t>
  </si>
  <si>
    <t>АРГоризонт нижний 0.418*0.540 (№KMUS419, ЛДСП Муссон 16 мм, МД 00)N000</t>
  </si>
  <si>
    <t>АРЗадняя стенка 0.718*0.432 (№000, ХДФ Серый 3 мм, МД 00)N000</t>
  </si>
  <si>
    <t>АРЦарга 0.418*0.096 (№KMUS419, ЛДСП Муссон 16 мм, МД 00)N000</t>
  </si>
  <si>
    <t>Глухая  0.716*0.446 (№528, МДФ белый 19 мм FE, БРД+ 171)</t>
  </si>
  <si>
    <t>АРБоковина левая 0.720*0.560 (№KGR419, ЛДСП Серый 16 мм, МД 00)N000</t>
  </si>
  <si>
    <t>АРБоковина правая 0.720*0.560 (№KGR419, ЛДСП Серый 16 мм, МД 00)N000</t>
  </si>
  <si>
    <t>АРГоризонт нижний 0.568*0.540 (№KGR419, ЛДСП серый 16 мм, МД 00)N000</t>
  </si>
  <si>
    <t>Корзина выдв.посудосуш.600 мм + напр. L450 Hettich (ХРОМ)</t>
  </si>
  <si>
    <t>КФ НСТ19</t>
  </si>
  <si>
    <t>АРЦарга 0.568*0.096 (№KGR419, ЛДСП серый 16 мм, МД 00)N000</t>
  </si>
  <si>
    <t>Глухая  0.356*0.596 (№278, МДФ белый 19 мм FE, ВАЛ+ 45)</t>
  </si>
  <si>
    <t>АРБоковина левая 0.720*0.315 (№KDKK419, ЛДСП Дуб Кендал коньяк 16 мм , МД 00)N000</t>
  </si>
  <si>
    <t>АРБоковина правая 0.720*0.315 (№KDKK419, ЛДСП Дуб Кендал коньяк 16 мм , МД 00)N000</t>
  </si>
  <si>
    <t>АРГоризонт нижний 0.568*0.315 (№KDKK419, ЛДСП Дуб Кендал коньяк 16 мм , МД 00)N000</t>
  </si>
  <si>
    <t>АРПанель левая 0.568*0.075 (№KDKK419, ЛДСП Дуб Кендал коньяк 16 мм , МД 00)N000</t>
  </si>
  <si>
    <t>АРЦарга 0.568*0.096 (№KDKK419, ЛДСП Дуб Кендал коньяк 16 мм , МД 00)N000</t>
  </si>
  <si>
    <t>Решетчатая с/ч  0.716*0.596 (№226, МДФ белый 16 мм, ДКТ 185)</t>
  </si>
  <si>
    <t>Под стекло с/ч  0.716*0.596 (№547, МДФ белый 19 мм FE, КАМ+ 24)</t>
  </si>
  <si>
    <t>Стекло прозрачное бесцветное 4 мм</t>
  </si>
  <si>
    <t>Глухая  0.716*0.596 (№277, МДФ белый 19 мм FE, ВИЛ 107)</t>
  </si>
  <si>
    <t>АРБоковина левая 0.720*0.451 (№KDSO419, ЛДСП Дуб Солсберри 16 мм, МД 00)N000</t>
  </si>
  <si>
    <t>АРБоковина правая 0.720*0.451 (№KDSO419, ЛДСП Дуб Солсберри 16 мм, МД 00)N000</t>
  </si>
  <si>
    <t>АРГоризонт нижний 0.551*0.451 (№KDSO419, ЛДСП Дуб Солсберри 16 мм, МД 00)N000</t>
  </si>
  <si>
    <t>Гофрозаготовка,1280_3,401,1,844,455,64</t>
  </si>
  <si>
    <t>АРПанель левая 0.551*0.075 (№KDSO419, ЛДСП Дуб Солсберри 16 мм, МД 00)N000</t>
  </si>
  <si>
    <t>АРЦарга 0.551*0.096 (№KDSO419, ЛДСП Дуб Солсберри 16 мм, МД 00)N000</t>
  </si>
  <si>
    <t>Глухая  0.716*0.288 (№276, МДФ белый 19 мм FE, К9+ 24)</t>
  </si>
  <si>
    <t>Глухая  0.716*0.288 (№218, МДФ белый 19 мм FE, К2+ 13)</t>
  </si>
  <si>
    <t>АРБоковина левая 0.720*0.476 (№KGRG419, ЛДСП Серая галька 16 мм, МД 00)N000</t>
  </si>
  <si>
    <t>АРБоковина правая 0.720*0.476 (№KGRG419, ЛДСП Серая галька 16 мм, МД 00)N000</t>
  </si>
  <si>
    <t>АРГоризонт левый 0.770*0.456 (№KGRG419, ЛДСП Серая галька 16 мм, МД 00)N000</t>
  </si>
  <si>
    <t>АРФальшпанель 0.720*0.310 (№KGRG419, ЛДСП Серая галька 16 мм, МД 00)N000</t>
  </si>
  <si>
    <t>АРЦарга 0.770*0.096 (№KGRG419, ЛДСП Серая галька 16 мм, МД 00)N000</t>
  </si>
  <si>
    <t>АРПанель левая 0.770*0.096 (№KGRG419, ЛДСП Серая галька 16 мм, МД 00)N000</t>
  </si>
  <si>
    <t>АРПолка 0.769*0.451 (№KGRG419, ЛДСП Серая галька 16 мм, МД 00)N000</t>
  </si>
  <si>
    <t>АРЗадняя стенка 0.718*0.392 (№000, ХДФ Серый 3 мм, МД 00)N000</t>
  </si>
  <si>
    <t>Гофрозаготовка,1280_3,401,1,926,480,81</t>
  </si>
  <si>
    <t>Глухая  0.716*0.040 (№507, МДФ белый 16 мм, 416 35)</t>
  </si>
  <si>
    <t>Глухая  0.716*0.448 (№513, МДФ белый 19 мм FE, ЛД 171)</t>
  </si>
  <si>
    <t>Глухая  0.716*0.040 (№518, МДФ белый 16 мм, 417 01)</t>
  </si>
  <si>
    <t>Глухая  0.716*0.448 (№503, МДФ белый 19 мм FE, ЛАН 30)</t>
  </si>
  <si>
    <t>АРБоковина левая 0.720*0.560 (№KOGR419, ЛДСП Оникс серый 16 мм, МД 00)N000</t>
  </si>
  <si>
    <t>АРГоризонт левый 0.818*0.540 (№KOGR419, ЛДСП Оникс серый 16 мм, МД 00)N000</t>
  </si>
  <si>
    <t>АРФальшпанель 0.720*0.410 (№KOGR419, ЛДСП Оникс серый 16 мм, МД 00)N000</t>
  </si>
  <si>
    <t>АРПанель левая 0.818*0.096 (№KOGR419, ЛДСП Оникс серый 16 мм, МД 00)N000</t>
  </si>
  <si>
    <t>АРЦарга 0.818*0.096 (№KOGR419, ЛДСП Оникс серый 16 мм, МД 00)N000</t>
  </si>
  <si>
    <t>АРБоковина правая 0.720*0.560 (№KOGR419, ЛДСП Оникс серый 16 мм, МД 00)N000</t>
  </si>
  <si>
    <t>АРПолка 0.817*0.535 (№KOGR419, ЛДСП Оникс серый 16 мм, МД 00)N000</t>
  </si>
  <si>
    <t>АРЗадняя стенка 0.718*0.416 (№000, ХДФ Серый 3 мм, МД 00)N000</t>
  </si>
  <si>
    <t>Глухая  0.716*0.040 (№217, МДФ белый 18 мм, 416 35)</t>
  </si>
  <si>
    <t>Глухая  0.716*0.396 (№276, МДФ белый 16 мм, ЛЖ 18)</t>
  </si>
  <si>
    <t>Глухая  0.716*0.040 (№186, МДФ белый 18 мм, 417 01)</t>
  </si>
  <si>
    <t>Глухая  0.716*0.396 (№525, МДФ белый 16 мм, ЛЖГ 18)</t>
  </si>
  <si>
    <t>АРГоризонт левый 0.868*0.540 (№KOGR419, ЛДСП Оникс серый 16 мм, МД 00)N000</t>
  </si>
  <si>
    <t>Гофрозаготовка,1280_3,401,1,992,564,96</t>
  </si>
  <si>
    <t>АРПанель левая 0.868*0.096 (№KOGR419, ЛДСП Оникс серый 16 мм, МД 00)N000</t>
  </si>
  <si>
    <t>АРЦарга 0.868*0.096 (№KOGR419, ЛДСП Оникс серый 16 мм, МД 00)N000</t>
  </si>
  <si>
    <t>АРПолка 0.867*0.535 (№KOGR419, ЛДСП Оникс серый 16 мм, МД 00)N000</t>
  </si>
  <si>
    <t>АРЗадняя стенка 0.718*0.441 (№000, ХДФ Серый 3 мм, МД 00)N000</t>
  </si>
  <si>
    <t>Глухая  0.716*0.040 (№520, МДФ белый 18 мм, 416 35)</t>
  </si>
  <si>
    <t>Глухая  0.716*0.446 (№165, МДФ белый 19 мм FE, МГ 25)</t>
  </si>
  <si>
    <t>АРБоковина левая 0.720*0.448 (№KDKK419, ЛДСП Дуб Кендал коньяк 16 мм , МД 00)N000</t>
  </si>
  <si>
    <t>АРБоковина правая 0.720*0.448 (№KDKK419, ЛДСП Дуб Кендал коньяк 16 мм , МД 00)N000</t>
  </si>
  <si>
    <t>АРГоризонт левый 0.718*0.448 (№KDKK419, ЛДСП Дуб Кендал коньяк 16 мм , МД 00)N000</t>
  </si>
  <si>
    <t>АРЦарга 0.718*0.075 (№KDKK419, ЛДСП Дуб Кендал коньяк 16 мм , МД 00)N000</t>
  </si>
  <si>
    <t>АРФальшпанель 0.720*0.310 (№KDKK419, ЛДСП Дуб Кендал коньяк 16 мм , МД 00)N000</t>
  </si>
  <si>
    <t>АРЦарга 0.718*0.096 (№KDKK419, ЛДСП Дуб Кендал коньяк 16 мм , МД 00)N000</t>
  </si>
  <si>
    <t>Гофрозаготовка,1280_3,401,1,874,452,81</t>
  </si>
  <si>
    <t>Глухая  0.716*0.040 (№537, МДФ белый 16 мм, 416 01)</t>
  </si>
  <si>
    <t>Глухая  0.716*0.396 (№125, МДФ белый 19 мм FE, МГ 25)</t>
  </si>
  <si>
    <t>Глухая  0.716*0.040 (№285, МДФ белый 18 мм, 416 35)</t>
  </si>
  <si>
    <t>Глухая  0.716*0.396 (№528, МДФ белый 16 мм, МОД 177)</t>
  </si>
  <si>
    <t>АРГоризонт левый 0.832*0.448 (№KDKK419, ЛДСП Дуб Кендал коньяк 16 мм , МД 00)N000</t>
  </si>
  <si>
    <t>АРЦарга 0.832*0.075 (№KDKK419, ЛДСП Дуб Кендал коньяк 16 мм , МД 00)N000</t>
  </si>
  <si>
    <t>АРЦарга 0.832*0.096 (№KDKK419, ЛДСП Дуб Кендал коньяк 16 мм , МД 00)N000</t>
  </si>
  <si>
    <t>Гофрозаготовка,1280_3,401,1,988,452,81</t>
  </si>
  <si>
    <t>Глухая  0.716*0.040 (№505, МДФ белый 19 мм FE, 416 35)</t>
  </si>
  <si>
    <t>Глухая  0.716*0.510 (№505, МДФ белый 16 мм, МОД 177)</t>
  </si>
  <si>
    <t>АРБоковина левая 0.720*0.481 (№KOGR419, ЛДСП Оникс серый 16 мм, МД 00)N000</t>
  </si>
  <si>
    <t>АРБоковина правая 0.720*0.481 (№KOGR419, ЛДСП Оникс серый 16 мм, МД 00)N000</t>
  </si>
  <si>
    <t>АРГоризонт левый 0.922*0.481 (№KOGR419, ЛДСП Оникс серый 16 мм, МД 00)N000</t>
  </si>
  <si>
    <t>Гофрозаготовка,1280_3,401,1,1 078,485,81</t>
  </si>
  <si>
    <t>АРЦарга 0.922*0.075 (№KOGR419, ЛДСП Оникс серый 16 мм, МД 00)N000</t>
  </si>
  <si>
    <t>АРЦарга 0.922*0.096 (№KOGR419, ЛДСП Оникс серый 16 мм, МД 00)N000</t>
  </si>
  <si>
    <t>Глухая  0.716*0.040 (№524, МДФ белый 18 мм, 416 01)</t>
  </si>
  <si>
    <t>Глухая  0.716*0.500 (№524, МДФ белый 18 мм, МД 01)</t>
  </si>
  <si>
    <t>Глухая  0.716*0.040 (№307, МДФ белый 16 мм, 417 01)</t>
  </si>
  <si>
    <t>Глухая  0.716*0.500 (№307, МДФ белый 16 мм, МДГ 01)</t>
  </si>
  <si>
    <t>Глухая  0.716*0.040 (№218, МДФ белый 19 мм FE, 416 35)</t>
  </si>
  <si>
    <t>Глухая  0.716*0.500 (№218, МДФ белый 16 мм, МД_ГР 01)_RK037.128.47_7</t>
  </si>
  <si>
    <t>EMN1B1D,Шкаф нижний,Левый,ЛДСП Дуб Кендал натуральный 16 мм,Комплектация №2P,720,600,560,Одна,Деревянная,120</t>
  </si>
  <si>
    <t>АРБоковина левая 0.720*0.560 (№KDKN419, ЛДСП Дуб Кендал натуральный 16 мм, МД 00)N000</t>
  </si>
  <si>
    <t>АРБоковина правая 0.720*0.560 (№KDKN419, ЛДСП Дуб Кендал натуральный 16 мм, МД 00)N000</t>
  </si>
  <si>
    <t>АРГоризонт нижний 0.568*0.540 (№KDKN419, ЛДСП Дуб Кендал натуральный 16 мм, МД 00)N000</t>
  </si>
  <si>
    <t>АРПолка 0.567*0.535 (№KDKN419, ЛДСП Дуб Кендал натуральный 16 мм, МД 00)N000</t>
  </si>
  <si>
    <t>АРЦарга 0.568*0.096 (№KDKN419, ЛДСП Дуб Кендал натуральный 16 мм, МД 00)N000</t>
  </si>
  <si>
    <t>Глухая  0.176*0.596 (№510, МДФ белый 19 мм FE, МД_РФ04 01)</t>
  </si>
  <si>
    <t>Глухая  0.536*0.596 (№510, МДФ белый 19 мм FE, МД_РФ04 01)</t>
  </si>
  <si>
    <t>Ручка мебельная UNIVERSAL RK034.096.45</t>
  </si>
  <si>
    <t>EMN1B1D,Шкаф нижний,Левый,ЛДСП Дуб Кендал коньяк 16 мм ,Комплектация №3,720,600,560,Одна,Деревянная,120</t>
  </si>
  <si>
    <t>АРБоковина левая 0.720*0.560 (№KDKK419, ЛДСП Дуб Кендал коньяк 16 мм , МД 00)N000</t>
  </si>
  <si>
    <t>АРБоковина правая 0.720*0.560 (№KDKK419, ЛДСП Дуб Кендал коньяк 16 мм , МД 00)N000</t>
  </si>
  <si>
    <t>АРГоризонт нижний 0.568*0.540 (№KDKK419, ЛДСП Дуб Кендал коньяк 16 мм , МД 00)N000</t>
  </si>
  <si>
    <t>АРПолка 0.567*0.535 (№KDKK419, ЛДСП Дуб Кендал коньяк 16 мм , МД 00)N000</t>
  </si>
  <si>
    <t>Глухая  0.176*0.596 (№286, МДФ белый 19 мм FE, МБ 119)</t>
  </si>
  <si>
    <t>Глухая  0.536*0.596 (№286, МДФ белый 19 мм FE, МБ 135)</t>
  </si>
  <si>
    <t>АРГоризонт нижний 0.347*0.540 (№KWH419, ЛДСП Белый базовый 16 мм, МД 00)N000</t>
  </si>
  <si>
    <t>АРДно ящика 0.270*0.480 (№KGR419, ЛДСП серый 16 мм, МД 00)N000</t>
  </si>
  <si>
    <t>АРЗадняя стенка 0.718*0.361 (№000, ХДФ Белый  3 мм, МД 00)N000</t>
  </si>
  <si>
    <t>АРЗадняя стенка ящика 0.259*0.065 (№KGR419, ЛДСП серый 16 мм, МД 00)N000</t>
  </si>
  <si>
    <t>АРЦарга 0.347*0.096 (№KWH419, ЛДСП Белый базовый 16 мм, МД 00)N000</t>
  </si>
  <si>
    <t>Гофрозаготовка,970_3,401,1,274,484,80</t>
  </si>
  <si>
    <t>Глухая  0.176*0.375 (№237, МДФ белый 16 мм, КФК 125)</t>
  </si>
  <si>
    <t>Глухая  0.176*0.375 (№224, МДФ белый 19 мм FE, ПТГ 170)</t>
  </si>
  <si>
    <t>Гофрозаготовка,970_3,401,1,505,319,47</t>
  </si>
  <si>
    <t>АРДно ящика 0.316*0.498 (№KWH419, ЛДСП Белый базовый 16 мм, МД 00)N000</t>
  </si>
  <si>
    <t>АРЗадняя стенка ящика 0.316*0.070 (№KWH419, ЛДСП Белый базовый 16 мм, МД 00)N000</t>
  </si>
  <si>
    <t>Глухая  0.176*0.375 (№168, МДФ белый 19 мм FE, ПН+ 189)_1 - Верх</t>
  </si>
  <si>
    <t>ENG1D,Шкаф нижний,Левый,ЛДСП Дуб Кендал натуральный 16 мм,Комплектация №2,720,600,560,Одна,Деревянная,120</t>
  </si>
  <si>
    <t>Под стекло с/ч  0.678*0.596 (№285, МДФ белый 19 мм FE, П91 24)</t>
  </si>
  <si>
    <t>Стекло Зеркало бесцветное</t>
  </si>
  <si>
    <t>АРБоковина левая 0.720*0.560 (№KMAR419, ЛДСП Маренго 16 мм, МД 00)N000</t>
  </si>
  <si>
    <t>АРГоризонт нижний 0.568*0.540 (№KMAR419, ЛДСП Маренго 16 мм, МД 00)N000</t>
  </si>
  <si>
    <t>АРЦарга 0.568*0.096 (№KMAR419, ЛДСП Маренго 16 мм, МД 00)N000</t>
  </si>
  <si>
    <t>АРБоковина правая 0.720*0.560 (№KMAR419, ЛДСП Маренго 16 мм, МД 00)N000</t>
  </si>
  <si>
    <t>Под стекло с/ч  0.319*0.596 (№218, МДФ белый 19 мм FE, ПФК 126)</t>
  </si>
  <si>
    <t>АРБоковина левая 0.720*0.560 (№KDSO419, ЛДСП Дуб Солсберри 16 мм, МД 00)N000</t>
  </si>
  <si>
    <t>АРГоризонт нижний 0.568*0.560 (№KDSO419, ЛДСП Дуб Солсберри 16 мм, МД 00)N000</t>
  </si>
  <si>
    <t>АРЦарга 0.568*0.096 (№KDSO419, ЛДСП Дуб Солсберри 16 мм, МД 00)N000</t>
  </si>
  <si>
    <t>АРБоковина правая 0.720*0.560 (№KDSO419, ЛДСП Дуб Солсберри 16 мм, МД 00)N000</t>
  </si>
  <si>
    <t>АРЦарга 0.568*0.064 (№KDSO419, ЛДСП Дуб Солсберри 16 мм, МД 00)N000</t>
  </si>
  <si>
    <t>Под стекло с/ч  0.678*0.596 (№300, МДФ белый 16 мм, ПФК 126)</t>
  </si>
  <si>
    <t>АРБоковина левая 0.720*0.481 (№KDSO419, ЛДСП Дуб Солсберри 16 мм, МД 00)N000</t>
  </si>
  <si>
    <t>АРГоризонт нижний 0.315*0.481 (№KDSO419, ЛДСП Дуб Солсберри 16 мм, МД 00)N000</t>
  </si>
  <si>
    <t>Гофрозаготовка,1280_3,401,1,844,485,64</t>
  </si>
  <si>
    <t>АРЦарга 0.315*0.096 (№KDSO419, ЛДСП Дуб Солсберри 16 мм, МД 00)N000</t>
  </si>
  <si>
    <t>АРБоковина правая 0.720*0.481 (№KDSO419, ЛДСП Дуб Солсберри 16 мм, МД 00)N000</t>
  </si>
  <si>
    <t>АРЦарга 0.315*0.064 (№KDSO419, ЛДСП Дуб Солсберри 16 мм, МД 00)N000</t>
  </si>
  <si>
    <t>Решетчатая с/ч  0.678*0.343 (№515, МДФ белый 19 мм FE, ПР+ 13)</t>
  </si>
  <si>
    <t>АРГоризонт левый 0.818*0.540 (№KDSO419, ЛДСП Дуб Солсберри 16 мм, МД 00)N000</t>
  </si>
  <si>
    <t>АРПолка 0.817*0.535 (№KDSO419, ЛДСП Дуб Солсберри 16 мм, МД 00)N000</t>
  </si>
  <si>
    <t>АРПанель левая 0.720*0.310 (№KDSO419, ЛДСП Дуб Солсберри 16 мм, МД 00)N000</t>
  </si>
  <si>
    <t>АРЦарга 0.818*0.096 (№KDSO419, ЛДСП Дуб Солсберри 16 мм, МД 00)N000</t>
  </si>
  <si>
    <t>Глухая  0.678*0.040 (№224, МДФ белый 18 мм, 416 01)</t>
  </si>
  <si>
    <t>Под стекло с/ч  0.678*0.496 (№224, МДФ белый 19 мм FE, РИФ 01)</t>
  </si>
  <si>
    <t>АРБоковина левая 0.983*0.441 (№KGR419, ЛДСП серый 16 мм, МД 00)N000</t>
  </si>
  <si>
    <t>АРБоковина правая 0.983*0.441 (№KGR419, ЛДСП серый 16 мм, МД 00)N000</t>
  </si>
  <si>
    <t>АРГоризонт верхний 0.401*0.421 (№KGR419, ЛДСП серый 16 мм, МД 00)N000</t>
  </si>
  <si>
    <t>АРГоризонт нижний 0.401*0.441 (№KGR419, ЛДСП серый 16 мм, МД 00)N000</t>
  </si>
  <si>
    <t>Гофрозаготовка,1280_3,401,1,1 107,419,51</t>
  </si>
  <si>
    <t>АРЗадняя стенка 0.973*0.415 (№000, ХДФ Серый 3 мм, МД 00)N000</t>
  </si>
  <si>
    <t>Глухая  0.979*0.429 (№229, МДФ белый 16 мм, СК 52)</t>
  </si>
  <si>
    <t>АРБоковина левая 1.111*0.333 (№KGR419, ЛДСП серый 16 мм, МД 00)N000</t>
  </si>
  <si>
    <t>АРБоковина правая 1.111*0.333 (№KGR419, ЛДСП серый 16 мм, МД 00)N000</t>
  </si>
  <si>
    <t>АРГоризонт верхний 0.301*0.313 (№KGR419, ЛДСП серый 16 мм, МД 00)N000</t>
  </si>
  <si>
    <t>АРГоризонт нижний 0.301*0.333 (№KGR419, ЛДСП серый 16 мм, МД 00)N000</t>
  </si>
  <si>
    <t>Гофрозаготовка,1280_3,401,1,1 235,319,51</t>
  </si>
  <si>
    <t>Гофрозаготовка,970_3,403,1,341,350,66</t>
  </si>
  <si>
    <t>АРЗадняя стенка 1.101*0.315 (№000, ХДФ Серый 3 мм, МД 00)N000</t>
  </si>
  <si>
    <t>Стекло,6 мм,Прозрачное бесцветное 6 мм,ПР,299,308</t>
  </si>
  <si>
    <t>Глухая  1.107*0.329 (№174, МДФ белый 19 мм FE, СК 52)</t>
  </si>
  <si>
    <t>Под стекло с/ч  1.107*0.329 (№64, МДФ белый 19 мм FE, СОР+ 45)</t>
  </si>
  <si>
    <t>АРБоковина левая 1.421*0.560 (№KGRG419, ЛДСП Серая галька 16 мм, МД 00)N000</t>
  </si>
  <si>
    <t>АРГоризонт верхний 0.412*0.540 (№KGRG419, ЛДСП Серая галька 16 мм, МД 00)N000</t>
  </si>
  <si>
    <t>АРГоризонт нижний 0.412*0.540 (№KGRG419, ЛДСП Серая галька 16 мм, МД 00)N000</t>
  </si>
  <si>
    <t>АРЗадняя стенка 1.419*0.426 (№000, ХДФ Серый 3 мм, МД 00)N000</t>
  </si>
  <si>
    <t>АРПолка 0.411*0.535 (№KGRG419, ЛДСП Серая галька 16 мм, МД 00)N000</t>
  </si>
  <si>
    <t>АРБоковина правая 1.421*0.560 (№KGRG419, ЛДСП Серая галька 16 мм, МД 00)N000</t>
  </si>
  <si>
    <t>Гофрозаготовка,1280_3,401,1,1 425,564,37</t>
  </si>
  <si>
    <t>Гофрозаготовка,1280_3,401,1,684,448,80</t>
  </si>
  <si>
    <t>Глухая  1.417*0.440 (№538, МДФ белый 19 мм FE, ЧТ 62)</t>
  </si>
  <si>
    <t>АРБоковина левая 1.221*0.560 (№KGRG419, ЛДСП Серая галька 16 мм, МД 00)N000</t>
  </si>
  <si>
    <t>АРЗадняя стенка 1.219*0.426 (№000, ХДФ Серый 3 мм, МД 00)N000</t>
  </si>
  <si>
    <t>АРБоковина правая 1.221*0.560 (№KGRG419, ЛДСП Серая галька 16 мм, МД 00)N000</t>
  </si>
  <si>
    <t>Гофрозаготовка,1280_3,401,1,1 225,564,37</t>
  </si>
  <si>
    <t>Под стекло с/ч  1.217*0.440 (№504, МДФ белый 19 мм FE, ЧТ 134)</t>
  </si>
  <si>
    <t>Глухая  1.217*0.440 (№196, МДФ белый 19 мм FE, ШФД 150)</t>
  </si>
  <si>
    <t>АРБоковина левая 2.111*0.560 (№KDSO419, ЛДСП Дуб Солсберри 16 мм, МД 00)N000</t>
  </si>
  <si>
    <t>АРГоризонт верхний 0.568*0.505 (№KDSO419, ЛДСП Дуб Солсберри 16 мм, МД 00)N000</t>
  </si>
  <si>
    <t>АРГоризонт нижний 0.568*0.505 (№KDSO419, ЛДСП Дуб Солсберри 16 мм, МД 00)N000</t>
  </si>
  <si>
    <t>АРЗадняя стенка 0.931*0.582 (№000, ХДФ Серый 3 мм, МД 00)N000</t>
  </si>
  <si>
    <t>АРБоковина правая 2.111*0.560 (№KDSO419, ЛДСП Дуб Солсберри 16 мм, МД 00)N000</t>
  </si>
  <si>
    <t>АРЗадняя стенка 0.721*0.582 (№000, ХДФ Серый 3 мм, МД 00)N000</t>
  </si>
  <si>
    <t>Гофрозаготовка,1280_3,401,1,2 115,586,37</t>
  </si>
  <si>
    <t>АРПолка 0.567*0.500 (№KDSO419, ЛДСП Дуб Солсберри 16 мм, МД 00)N000</t>
  </si>
  <si>
    <t>Глухая  0.927*0.596 (№540, МДФ белый 16 мм, МД 05)</t>
  </si>
  <si>
    <t>Глухая  0.716*0.596 (№540, МДФ белый 16 мм, МД 01)</t>
  </si>
  <si>
    <t>Под стекло с/ч  0.927*0.596 (№509, МДФ белый 16 мм, МД 05)</t>
  </si>
  <si>
    <t>Глухая  0.716*0.596 (№509, МДФ белый 16 мм, МД 04)</t>
  </si>
  <si>
    <t>Глухая  0.927*0.596 (№224, МДФ белый 18 мм, МД 01)</t>
  </si>
  <si>
    <t>Глухая  0.716*0.596 (№224, МДФ белый 18 мм, МД 03)</t>
  </si>
  <si>
    <t>EWV1D_600 1250 596 315 2 №2 – С доводчиками ЛДСП БЕЛЫЙ БАЗОВЫЙ SL34</t>
  </si>
  <si>
    <t>EWV1D_600 1250 596 315 2 №2 – С доводчиками Стекло БЕЛЫЙ БАЗОВЫЙ SL34</t>
  </si>
  <si>
    <t>EWV1D_600 720 596 315 0 №2 – С доводчиками ЛДСП БЕЛЫЙ БАЗОВЫЙ SL34</t>
  </si>
  <si>
    <t>EWV1D_450 960 450 315 1 №2 – С доводчиками ЛДСП БЕЛЫЙ БАЗОВЫЙ SL34</t>
  </si>
  <si>
    <t>EWV1V_450 480 446 315 0 №2 – С доводчиками ЛДСП БЕЛЫЙ БАЗОВЫЙ SL34</t>
  </si>
  <si>
    <t>EWV1V_450 600 446 315 0 №2 – С доводчиками ЛДСП БЕЛЫЙ БАЗОВЫЙ SL34</t>
  </si>
  <si>
    <t>EWV2D_600 720 596 315 0 №2 – С доводчиками ЛДСП БЕЛЫЙ БАЗОВЫЙ SL34</t>
  </si>
  <si>
    <t>EWV2D_600 867 596 333 1 №2 – С доводчиками ЛДСП БЕЛЫЙ БАЗОВЫЙ SL34</t>
  </si>
  <si>
    <t>EWV2D_800 867 796 333 1 №2 – С доводчиками ЛДСП БЕЛЫЙ БАЗОВЫЙ SL34</t>
  </si>
  <si>
    <t>EWV2D_600 867 596 333 1 №3 – Без доводчиков ЛДСП БЕЛЫЙ БАЗОВЫЙ SL34</t>
  </si>
  <si>
    <t>EWV2D_600 867 596 333 1 №3 – Без доводчиков Стекло БЕЛЫЙ БАЗОВЫЙ SL34</t>
  </si>
  <si>
    <t>EWV2D_600 1210 596 333 2 №2 – С доводчиками ЛДСП СВЕТЛО-СЕРЫЙ SL38</t>
  </si>
  <si>
    <t>EWV2D_600 1210 596 333 2 №2 – С доводчиками Стекло СВЕТЛО-СЕРЫЙ SL38</t>
  </si>
  <si>
    <t>EDV1D 720 600 600 0 №2 – С доводчиками ЛДСП БЕЛЫЙ БАЗОВЫЙ SL34</t>
  </si>
  <si>
    <t>EMV1D 983 433 441 0 №2 – С доводчиками ЛДСП СВЕТЛО-СЕРЫЙ SL38</t>
  </si>
  <si>
    <t>EMV1D 1111 333 333 3 №3 – Без доводчиков Стекло СВЕТЛО-СЕРЫЙ SL38</t>
  </si>
  <si>
    <t>EMV1D 1111 333 333 3 №3T – Открывание по нажатию Стекло СВЕТЛО-СЕРЫЙ SL38</t>
  </si>
  <si>
    <t>ERN 720 315 600 1 №2 – С доводчиками ЛДСП СВЕТЛО-СЕРЫЙ SL38</t>
  </si>
  <si>
    <t>ERN1D 720 315 600 1 №2 – С доводчиками ЛДСП СВЕТЛО-СЕРЫЙ SL38</t>
  </si>
  <si>
    <t>EPTG1B1D_595</t>
  </si>
  <si>
    <t>EPTP1D_595</t>
  </si>
  <si>
    <t>EPT2D_455 2111 600 560 3 №2 – С доводчиками ЛДСП ДУБ СОЛСБЕРИ SL37</t>
  </si>
  <si>
    <t>EPT2D_455 2111 600 560 3 №3 – Без доводчиков ЛДСП ДУБ СОЛСБЕРИ SL37</t>
  </si>
  <si>
    <t>EPT2D_455 2111 600 560 3 №3T – Открывание по нажатию ЛДСП ДУБ СОЛСБЕРИ SL37</t>
  </si>
  <si>
    <t>EPTG2D_455 2040 600 560 2 №2 – С доводчиками ЛДСП БЕЛЫЙ БАЗОВЫЙ SL34</t>
  </si>
  <si>
    <t>EPTG2D_595 2040 600 560 2 №2 – С доводчиками ЛДСП БЕЛЫЙ БАЗОВЫЙ SL34</t>
  </si>
  <si>
    <t>EPTG2D_455 2280 600 560 3 №2 – С доводчиками ЛДСП БЕЛЫЙ БАЗОВЫЙ SL34</t>
  </si>
  <si>
    <t>EPTG2D_595 2280 600 560 3 №2 – С доводчиками ЛДСП БЕЛЫЙ БАЗОВЫЙ SL34</t>
  </si>
  <si>
    <t>EPTP1D_595 2040 600 560 1 №2 – С доводчиками ЛДСП БЕЛЫЙ БАЗОВЫЙ SL34</t>
  </si>
  <si>
    <t>EPTP1D_595 2040 600 560 2 №3 – Без доводчиков ЛДСП БЕЛЫЙ БАЗОВЫЙ SL34</t>
  </si>
  <si>
    <t>EPTP1D_595 2280 600 560 2 №3 – Без доводчиков ЛДСП БЕЛЫЙ БАЗОВЫЙ SL34</t>
  </si>
  <si>
    <t>EPT1B1D_595</t>
  </si>
  <si>
    <t>EMN1K_150 720 150 560 0 №2 – С доводчиками ЛДСП БЕЛЫЙ БАЗОВЫЙ SL34</t>
  </si>
  <si>
    <t>EMN1K_450 720 450 500 0 №2 – С доводчиками ЛДСП БЕЛЫЙ БАЗОВЫЙ SL34</t>
  </si>
  <si>
    <t>EMN1K_450 720 450 560 0 №2 – С доводчиками ЛДСП БЕЛЫЙ БАЗОВЫЙ SL34</t>
  </si>
  <si>
    <t>EMN1K_150 720 150 560 0 №2 – С доводчиками ЛДСП МУССОН SL41</t>
  </si>
  <si>
    <t>EMN1K_450 720 450 560 0 №2 – С доводчиками ЛДСП МУССОН SL41</t>
  </si>
  <si>
    <t>ENG1K_150 720 150 560 0 №2 – С доводчиками ЛДСП БЕЛЫЙ БАЗОВЫЙ SL34</t>
  </si>
  <si>
    <t>ENG1K_450 720 450 560 0 №2 – С доводчиками ЛДСП БЕЛЫЙ БАЗОВЫЙ SL34</t>
  </si>
  <si>
    <t>EPG2D_EPG2DM 2040 600 560 4 №2 – С доводчиками ЛДСП БЕЛЫЙ БАЗОВЫЙ SL34</t>
  </si>
  <si>
    <t>EWV1V_900 480 896 315 0 №2 – С доводчиками ЛДСП БЕЛЫЙ БАЗОВЫЙ SL34</t>
  </si>
  <si>
    <t>EWV1V_600 600 596 315 0 №2 – С доводчиками ЛДСП БЕЛЫЙ БАЗОВЫЙ SL34</t>
  </si>
  <si>
    <t>EMN1B1D 720 600 560 1 №2 – С доводчиками ЛДСП ДУБ КЕНДАЛ НАТУРАЛЬНЫЙ SL35</t>
  </si>
  <si>
    <t>EMN2B 720 600 560 0 №2 – С доводчиками ЛДСП СВЕТЛО-СЕРЫЙ SL38</t>
  </si>
  <si>
    <t>EMN4B 720 379 560 0 №2 – С доводчиками ЛДСП БЕЛЫЙ БАЗОВЫЙ SL34</t>
  </si>
  <si>
    <t>ENG2B 720 600 560 0 №2 – С доводчиками ЛДСП МАРЕНГО SL40</t>
  </si>
  <si>
    <t>EPTG1B1D_595 2040 600 560 1 №2 – С доводчиками ЛДСП БЕЛЫЙ БАЗОВЫЙ SL34</t>
  </si>
  <si>
    <t>EWV2V_450 720 450 315 0 №2 – С доводчиками ЛДСП БЕЛЫЙ БАЗОВЫЙ SL34</t>
  </si>
  <si>
    <t>ERV1D 480 315 315 1 №2 – С доводчиками ЛДСП СВЕТЛО-СЕРЫЙ SL38</t>
  </si>
  <si>
    <t>ERV1D 600 315 315 1 №2 – С доводчиками ЛДСП СВЕТЛО-СЕРЫЙ SL38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</si>
</sst>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  <numFmt numFmtId="173" formatCode="0.000000"/>
  </numFmts>
  <fonts count="75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8" fillId="0" borderId="0"/>
    <xf numFmtId="0" fontId="54" fillId="18" borderId="0" applyNumberFormat="0" applyBorder="0" applyAlignment="0" applyProtection="0"/>
    <xf numFmtId="0" fontId="8" fillId="0" borderId="0"/>
    <xf numFmtId="0" fontId="62" fillId="0" borderId="0"/>
    <xf numFmtId="0" fontId="63" fillId="0" borderId="0"/>
    <xf numFmtId="0" fontId="62" fillId="0" borderId="0"/>
    <xf numFmtId="0" fontId="2" fillId="0" borderId="0"/>
    <xf numFmtId="0" fontId="9" fillId="0" borderId="0"/>
  </cellStyleXfs>
  <cellXfs count="47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6" xfId="5" applyNumberFormat="1" applyFont="1" applyFill="1" applyBorder="1" applyAlignment="1">
      <alignment vertical="center" wrapText="1"/>
    </xf>
    <xf numFmtId="165" fontId="13" fillId="14" borderId="27" xfId="6" applyFont="1" applyFill="1" applyBorder="1" applyAlignment="1">
      <alignment vertical="center"/>
    </xf>
    <xf numFmtId="2" fontId="13" fillId="14" borderId="28" xfId="5" applyNumberFormat="1" applyFont="1" applyFill="1" applyBorder="1" applyAlignment="1">
      <alignment vertical="center" wrapText="1"/>
    </xf>
    <xf numFmtId="165" fontId="13" fillId="14" borderId="29" xfId="6" applyFont="1" applyFill="1" applyBorder="1" applyAlignment="1">
      <alignment vertical="center"/>
    </xf>
    <xf numFmtId="2" fontId="13" fillId="14" borderId="30" xfId="5" applyNumberFormat="1" applyFont="1" applyFill="1" applyBorder="1" applyAlignment="1">
      <alignment vertical="center" wrapText="1"/>
    </xf>
    <xf numFmtId="165" fontId="13" fillId="14" borderId="31" xfId="6" applyFont="1" applyFill="1" applyBorder="1" applyAlignment="1">
      <alignment vertical="center"/>
    </xf>
    <xf numFmtId="165" fontId="38" fillId="14" borderId="29" xfId="6" applyFont="1" applyFill="1" applyBorder="1" applyAlignment="1">
      <alignment vertical="center"/>
    </xf>
    <xf numFmtId="165" fontId="38" fillId="5" borderId="29" xfId="6" applyFont="1" applyFill="1" applyBorder="1" applyAlignment="1">
      <alignment vertical="center"/>
    </xf>
    <xf numFmtId="165" fontId="13" fillId="5" borderId="27" xfId="6" applyFont="1" applyFill="1" applyBorder="1" applyAlignment="1">
      <alignment vertical="center"/>
    </xf>
    <xf numFmtId="165" fontId="13" fillId="5" borderId="2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1" fontId="0" fillId="0" borderId="0" xfId="0" applyNumberFormat="1" applyAlignment="1">
      <alignment horizontal="center" vertical="center"/>
    </xf>
    <xf numFmtId="0" fontId="43" fillId="0" borderId="0" xfId="5" applyFont="1" applyAlignment="1">
      <alignment horizontal="center" vertical="center" wrapText="1"/>
    </xf>
    <xf numFmtId="0" fontId="42" fillId="0" borderId="36" xfId="9" applyFont="1" applyBorder="1" applyAlignment="1">
      <alignment horizontal="center" vertical="center" wrapText="1"/>
    </xf>
    <xf numFmtId="0" fontId="42" fillId="0" borderId="37" xfId="9" applyFont="1" applyBorder="1" applyAlignment="1">
      <alignment horizontal="center" vertical="center" wrapText="1"/>
    </xf>
    <xf numFmtId="1" fontId="42" fillId="0" borderId="40" xfId="9" applyNumberFormat="1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2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5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49" fontId="3" fillId="5" borderId="0" xfId="0" applyNumberFormat="1" applyFont="1" applyFill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0" applyNumberFormat="1" applyFont="1" applyAlignment="1">
      <alignment horizontal="center" vertical="center" wrapText="1" shrinkToFit="1"/>
    </xf>
    <xf numFmtId="0" fontId="47" fillId="0" borderId="0" xfId="2" applyFont="1" applyAlignment="1">
      <alignment horizontal="center" vertical="center" wrapText="1"/>
    </xf>
    <xf numFmtId="49" fontId="3" fillId="0" borderId="43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8" fillId="0" borderId="0" xfId="11"/>
    <xf numFmtId="1" fontId="50" fillId="17" borderId="44" xfId="11" applyNumberFormat="1" applyFont="1" applyFill="1" applyBorder="1" applyAlignment="1">
      <alignment horizontal="right"/>
    </xf>
    <xf numFmtId="0" fontId="50" fillId="17" borderId="44" xfId="11" applyFont="1" applyFill="1" applyBorder="1" applyAlignment="1">
      <alignment horizontal="left"/>
    </xf>
    <xf numFmtId="0" fontId="51" fillId="17" borderId="44" xfId="11" applyFont="1" applyFill="1" applyBorder="1" applyAlignment="1">
      <alignment horizontal="left"/>
    </xf>
    <xf numFmtId="4" fontId="50" fillId="17" borderId="44" xfId="11" applyNumberFormat="1" applyFont="1" applyFill="1" applyBorder="1" applyAlignment="1">
      <alignment horizontal="right"/>
    </xf>
    <xf numFmtId="0" fontId="48" fillId="0" borderId="44" xfId="11" applyBorder="1" applyAlignment="1">
      <alignment horizontal="left"/>
    </xf>
    <xf numFmtId="0" fontId="51" fillId="0" borderId="44" xfId="11" applyFont="1" applyBorder="1" applyAlignment="1">
      <alignment horizontal="left"/>
    </xf>
    <xf numFmtId="1" fontId="48" fillId="0" borderId="44" xfId="11" applyNumberFormat="1" applyBorder="1" applyAlignment="1">
      <alignment horizontal="right"/>
    </xf>
    <xf numFmtId="2" fontId="48" fillId="0" borderId="44" xfId="11" applyNumberFormat="1" applyBorder="1" applyAlignment="1">
      <alignment horizontal="right"/>
    </xf>
    <xf numFmtId="0" fontId="48" fillId="0" borderId="44" xfId="11" applyBorder="1" applyAlignment="1">
      <alignment horizontal="right"/>
    </xf>
    <xf numFmtId="3" fontId="48" fillId="0" borderId="44" xfId="11" applyNumberFormat="1" applyBorder="1" applyAlignment="1">
      <alignment horizontal="right"/>
    </xf>
    <xf numFmtId="0" fontId="48" fillId="0" borderId="0" xfId="11" applyAlignment="1">
      <alignment horizontal="left"/>
    </xf>
    <xf numFmtId="4" fontId="49" fillId="16" borderId="44" xfId="11" applyNumberFormat="1" applyFont="1" applyFill="1" applyBorder="1" applyAlignment="1">
      <alignment horizontal="right"/>
    </xf>
    <xf numFmtId="3" fontId="50" fillId="17" borderId="44" xfId="11" applyNumberFormat="1" applyFont="1" applyFill="1" applyBorder="1" applyAlignment="1">
      <alignment horizontal="right"/>
    </xf>
    <xf numFmtId="171" fontId="50" fillId="17" borderId="44" xfId="11" applyNumberFormat="1" applyFont="1" applyFill="1" applyBorder="1" applyAlignment="1">
      <alignment horizontal="right"/>
    </xf>
    <xf numFmtId="171" fontId="49" fillId="16" borderId="44" xfId="11" applyNumberFormat="1" applyFont="1" applyFill="1" applyBorder="1" applyAlignment="1">
      <alignment horizontal="right"/>
    </xf>
    <xf numFmtId="0" fontId="49" fillId="16" borderId="44" xfId="11" applyFont="1" applyFill="1" applyBorder="1" applyAlignment="1">
      <alignment horizontal="right"/>
    </xf>
    <xf numFmtId="1" fontId="55" fillId="0" borderId="0" xfId="12" applyNumberFormat="1" applyFont="1" applyFill="1" applyBorder="1" applyAlignment="1">
      <alignment horizontal="center" vertical="center" wrapText="1"/>
    </xf>
    <xf numFmtId="1" fontId="55" fillId="0" borderId="8" xfId="12" applyNumberFormat="1" applyFont="1" applyFill="1" applyBorder="1" applyAlignment="1">
      <alignment horizontal="center" vertical="center" wrapText="1"/>
    </xf>
    <xf numFmtId="0" fontId="55" fillId="0" borderId="8" xfId="12" applyFont="1" applyFill="1" applyBorder="1" applyAlignment="1">
      <alignment vertical="center" wrapText="1"/>
    </xf>
    <xf numFmtId="0" fontId="55" fillId="0" borderId="32" xfId="12" applyFont="1" applyFill="1" applyBorder="1" applyAlignment="1">
      <alignment vertical="center" wrapText="1"/>
    </xf>
    <xf numFmtId="1" fontId="55" fillId="0" borderId="0" xfId="0" applyNumberFormat="1" applyFont="1" applyAlignment="1">
      <alignment horizontal="center" vertical="center"/>
    </xf>
    <xf numFmtId="1" fontId="55" fillId="0" borderId="8" xfId="0" applyNumberFormat="1" applyFont="1" applyBorder="1" applyAlignment="1">
      <alignment horizontal="center" vertical="center"/>
    </xf>
    <xf numFmtId="1" fontId="55" fillId="0" borderId="0" xfId="0" applyNumberFormat="1" applyFont="1" applyAlignment="1">
      <alignment horizontal="center" vertical="center" wrapText="1"/>
    </xf>
    <xf numFmtId="1" fontId="56" fillId="0" borderId="0" xfId="0" applyNumberFormat="1" applyFont="1" applyAlignment="1">
      <alignment horizontal="center" vertical="center"/>
    </xf>
    <xf numFmtId="0" fontId="55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5" fillId="0" borderId="0" xfId="14" applyFont="1" applyAlignment="1">
      <alignment horizontal="left" vertical="center" wrapText="1"/>
    </xf>
    <xf numFmtId="0" fontId="55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vertical="center" wrapText="1"/>
    </xf>
    <xf numFmtId="0" fontId="42" fillId="0" borderId="45" xfId="5" applyFont="1" applyBorder="1" applyAlignment="1">
      <alignment horizontal="center" vertical="center" wrapText="1"/>
    </xf>
    <xf numFmtId="0" fontId="55" fillId="0" borderId="0" xfId="12" applyFont="1" applyFill="1" applyBorder="1" applyAlignment="1">
      <alignment vertical="center" wrapText="1"/>
    </xf>
    <xf numFmtId="0" fontId="56" fillId="0" borderId="0" xfId="12" applyFont="1" applyFill="1" applyBorder="1" applyAlignment="1">
      <alignment vertical="center" wrapText="1"/>
    </xf>
    <xf numFmtId="0" fontId="57" fillId="0" borderId="0" xfId="12" applyFont="1" applyFill="1" applyBorder="1" applyAlignment="1">
      <alignment vertical="center" wrapText="1"/>
    </xf>
    <xf numFmtId="1" fontId="55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4" fillId="13" borderId="35" xfId="9" applyFont="1" applyFill="1" applyBorder="1" applyAlignment="1">
      <alignment horizontal="center" vertical="center" wrapText="1"/>
    </xf>
    <xf numFmtId="44" fontId="64" fillId="13" borderId="32" xfId="10" applyFont="1" applyFill="1" applyBorder="1" applyAlignment="1">
      <alignment horizontal="center" vertical="center" wrapText="1"/>
    </xf>
    <xf numFmtId="44" fontId="64" fillId="13" borderId="0" xfId="10" applyFont="1" applyFill="1" applyBorder="1" applyAlignment="1">
      <alignment horizontal="center" vertical="center" wrapText="1"/>
    </xf>
    <xf numFmtId="44" fontId="64" fillId="13" borderId="35" xfId="10" applyFont="1" applyFill="1" applyBorder="1" applyAlignment="1">
      <alignment horizontal="center" vertical="center" wrapText="1"/>
    </xf>
    <xf numFmtId="44" fontId="64" fillId="14" borderId="32" xfId="10" applyFont="1" applyFill="1" applyBorder="1" applyAlignment="1">
      <alignment horizontal="center" vertical="center" wrapText="1"/>
    </xf>
    <xf numFmtId="44" fontId="64" fillId="14" borderId="42" xfId="10" applyFont="1" applyFill="1" applyBorder="1" applyAlignment="1">
      <alignment horizontal="center" vertical="center" wrapText="1"/>
    </xf>
    <xf numFmtId="44" fontId="64" fillId="14" borderId="8" xfId="10" applyFont="1" applyFill="1" applyBorder="1" applyAlignment="1">
      <alignment horizontal="center" vertical="center" wrapText="1"/>
    </xf>
    <xf numFmtId="44" fontId="64" fillId="14" borderId="39" xfId="10" applyFont="1" applyFill="1" applyBorder="1" applyAlignment="1">
      <alignment horizontal="center" vertical="center" wrapText="1"/>
    </xf>
    <xf numFmtId="44" fontId="64" fillId="13" borderId="39" xfId="10" applyFont="1" applyFill="1" applyBorder="1" applyAlignment="1">
      <alignment horizontal="center" vertical="center" wrapText="1"/>
    </xf>
    <xf numFmtId="44" fontId="64" fillId="14" borderId="41" xfId="10" applyFont="1" applyFill="1" applyBorder="1" applyAlignment="1">
      <alignment horizontal="center" vertical="center" wrapText="1"/>
    </xf>
    <xf numFmtId="44" fontId="64" fillId="13" borderId="38" xfId="10" applyFont="1" applyFill="1" applyBorder="1" applyAlignment="1">
      <alignment horizontal="center" vertical="center" wrapText="1"/>
    </xf>
    <xf numFmtId="2" fontId="65" fillId="6" borderId="0" xfId="0" applyNumberFormat="1" applyFont="1" applyFill="1" applyAlignment="1">
      <alignment horizontal="center" vertical="center"/>
    </xf>
    <xf numFmtId="0" fontId="52" fillId="0" borderId="45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8" fillId="13" borderId="0" xfId="0" applyFont="1" applyFill="1" applyAlignment="1">
      <alignment horizontal="center" vertical="center"/>
    </xf>
    <xf numFmtId="0" fontId="58" fillId="14" borderId="0" xfId="0" applyFont="1" applyFill="1" applyAlignment="1">
      <alignment horizontal="center" vertical="center"/>
    </xf>
    <xf numFmtId="0" fontId="55" fillId="0" borderId="0" xfId="0" applyFont="1" applyAlignment="1">
      <alignment vertical="center"/>
    </xf>
    <xf numFmtId="37" fontId="66" fillId="0" borderId="0" xfId="4" applyNumberFormat="1" applyFont="1" applyFill="1" applyBorder="1" applyAlignment="1">
      <alignment horizontal="center" vertical="center" wrapText="1"/>
    </xf>
    <xf numFmtId="37" fontId="60" fillId="0" borderId="0" xfId="4" applyNumberFormat="1" applyFont="1" applyFill="1" applyBorder="1" applyAlignment="1">
      <alignment vertical="center" wrapText="1"/>
    </xf>
    <xf numFmtId="0" fontId="66" fillId="0" borderId="0" xfId="0" applyFont="1" applyAlignment="1">
      <alignment horizontal="center" vertical="center"/>
    </xf>
    <xf numFmtId="0" fontId="58" fillId="0" borderId="0" xfId="0" applyFont="1" applyAlignment="1">
      <alignment vertical="center"/>
    </xf>
    <xf numFmtId="0" fontId="60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37" fontId="60" fillId="0" borderId="0" xfId="4" applyNumberFormat="1" applyFont="1" applyFill="1" applyBorder="1" applyAlignment="1">
      <alignment horizontal="center" vertical="center" wrapText="1"/>
    </xf>
    <xf numFmtId="0" fontId="60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9" fillId="0" borderId="0" xfId="9" applyFont="1" applyAlignment="1">
      <alignment vertical="center" wrapText="1"/>
    </xf>
    <xf numFmtId="0" fontId="55" fillId="0" borderId="0" xfId="9" applyFont="1" applyAlignment="1">
      <alignment horizontal="center" vertical="center" wrapText="1"/>
    </xf>
    <xf numFmtId="0" fontId="55" fillId="0" borderId="0" xfId="9" applyFont="1" applyAlignment="1">
      <alignment vertical="center" wrapText="1"/>
    </xf>
    <xf numFmtId="37" fontId="58" fillId="0" borderId="0" xfId="4" applyNumberFormat="1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/>
    </xf>
    <xf numFmtId="0" fontId="55" fillId="0" borderId="32" xfId="0" applyFont="1" applyBorder="1" applyAlignment="1">
      <alignment horizontal="center" vertical="center"/>
    </xf>
    <xf numFmtId="0" fontId="58" fillId="0" borderId="0" xfId="5" applyFont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2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1" fillId="0" borderId="0" xfId="9" applyFont="1" applyAlignment="1">
      <alignment vertical="center" wrapText="1"/>
    </xf>
    <xf numFmtId="0" fontId="55" fillId="0" borderId="0" xfId="8" applyFont="1" applyAlignment="1">
      <alignment vertical="center" wrapText="1"/>
    </xf>
    <xf numFmtId="1" fontId="58" fillId="0" borderId="0" xfId="9" applyNumberFormat="1" applyFont="1" applyAlignment="1">
      <alignment horizontal="center" vertical="center" wrapText="1"/>
    </xf>
    <xf numFmtId="1" fontId="58" fillId="0" borderId="0" xfId="4" applyNumberFormat="1" applyFont="1" applyFill="1" applyBorder="1" applyAlignment="1">
      <alignment horizontal="center" vertical="center" wrapText="1"/>
    </xf>
    <xf numFmtId="49" fontId="55" fillId="0" borderId="0" xfId="0" applyNumberFormat="1" applyFont="1" applyAlignment="1">
      <alignment vertical="center"/>
    </xf>
    <xf numFmtId="0" fontId="58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9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8" fillId="0" borderId="0" xfId="5" applyNumberFormat="1" applyFont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37" fontId="55" fillId="0" borderId="25" xfId="4" applyNumberFormat="1" applyFont="1" applyFill="1" applyBorder="1" applyAlignment="1">
      <alignment vertical="center" wrapText="1"/>
    </xf>
    <xf numFmtId="37" fontId="55" fillId="0" borderId="32" xfId="4" applyNumberFormat="1" applyFont="1" applyFill="1" applyBorder="1" applyAlignment="1">
      <alignment vertical="center" wrapText="1"/>
    </xf>
    <xf numFmtId="37" fontId="55" fillId="0" borderId="8" xfId="4" applyNumberFormat="1" applyFont="1" applyFill="1" applyBorder="1" applyAlignment="1">
      <alignment vertical="center" wrapText="1"/>
    </xf>
    <xf numFmtId="1" fontId="55" fillId="0" borderId="8" xfId="4" applyNumberFormat="1" applyFont="1" applyFill="1" applyBorder="1" applyAlignment="1">
      <alignment horizontal="center" vertical="center" wrapText="1"/>
    </xf>
    <xf numFmtId="1" fontId="55" fillId="0" borderId="25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5" xfId="5" applyFont="1" applyBorder="1" applyAlignment="1">
      <alignment horizontal="center" vertical="center"/>
    </xf>
    <xf numFmtId="0" fontId="68" fillId="0" borderId="0" xfId="0" applyFont="1" applyAlignment="1">
      <alignment horizontal="left" vertical="center" wrapText="1"/>
    </xf>
    <xf numFmtId="0" fontId="68" fillId="0" borderId="0" xfId="0" applyFont="1" applyAlignment="1">
      <alignment horizontal="center" vertical="center" wrapText="1"/>
    </xf>
    <xf numFmtId="37" fontId="60" fillId="0" borderId="0" xfId="4" applyNumberFormat="1" applyFont="1" applyFill="1" applyAlignment="1">
      <alignment horizontal="center" vertical="center" wrapText="1"/>
    </xf>
    <xf numFmtId="37" fontId="66" fillId="0" borderId="0" xfId="4" applyNumberFormat="1" applyFont="1" applyFill="1" applyAlignment="1">
      <alignment horizontal="center" vertical="center" wrapText="1"/>
    </xf>
    <xf numFmtId="1" fontId="58" fillId="0" borderId="0" xfId="4" applyNumberFormat="1" applyFont="1" applyFill="1" applyAlignment="1">
      <alignment horizontal="center" vertical="center" wrapText="1"/>
    </xf>
    <xf numFmtId="164" fontId="43" fillId="0" borderId="0" xfId="5" applyNumberFormat="1" applyFont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4" fontId="49" fillId="16" borderId="44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69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171" fontId="49" fillId="16" borderId="44" xfId="0" applyNumberFormat="1" applyFont="1" applyFill="1" applyBorder="1" applyAlignment="1">
      <alignment horizontal="right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6" borderId="0" xfId="2" applyNumberFormat="1" applyFont="1" applyFill="1" applyAlignment="1">
      <alignment horizontal="center" vertical="center" wrapText="1" shrinkToFit="1"/>
    </xf>
    <xf numFmtId="0" fontId="3" fillId="6" borderId="0" xfId="2" applyFont="1" applyFill="1" applyAlignment="1">
      <alignment horizontal="center" vertical="center" wrapTex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0" fontId="47" fillId="15" borderId="0" xfId="2" applyFont="1" applyFill="1" applyAlignment="1">
      <alignment horizontal="center" vertical="center" wrapText="1"/>
    </xf>
    <xf numFmtId="49" fontId="3" fillId="20" borderId="0" xfId="2" applyNumberFormat="1" applyFont="1" applyFill="1" applyAlignment="1">
      <alignment horizontal="center" vertical="center" wrapText="1" shrinkToFit="1"/>
    </xf>
    <xf numFmtId="49" fontId="5" fillId="20" borderId="0" xfId="2" applyNumberFormat="1" applyFont="1" applyFill="1" applyAlignment="1">
      <alignment horizontal="center" vertical="center" wrapText="1" shrinkToFit="1"/>
    </xf>
    <xf numFmtId="49" fontId="3" fillId="19" borderId="0" xfId="2" applyNumberFormat="1" applyFont="1" applyFill="1" applyAlignment="1">
      <alignment horizontal="center" vertical="center" wrapText="1" shrinkToFit="1"/>
    </xf>
    <xf numFmtId="0" fontId="70" fillId="0" borderId="46" xfId="0" applyFont="1" applyBorder="1" applyAlignment="1">
      <alignment horizontal="center" vertical="center" wrapText="1"/>
    </xf>
    <xf numFmtId="1" fontId="65" fillId="15" borderId="0" xfId="0" applyNumberFormat="1" applyFont="1" applyFill="1" applyAlignment="1">
      <alignment horizontal="center" vertical="center"/>
    </xf>
    <xf numFmtId="1" fontId="65" fillId="19" borderId="0" xfId="0" applyNumberFormat="1" applyFont="1" applyFill="1" applyAlignment="1">
      <alignment horizontal="center" vertical="center"/>
    </xf>
    <xf numFmtId="1" fontId="65" fillId="6" borderId="0" xfId="0" applyNumberFormat="1" applyFont="1" applyFill="1" applyAlignment="1">
      <alignment horizontal="center" vertical="center"/>
    </xf>
    <xf numFmtId="1" fontId="65" fillId="5" borderId="0" xfId="0" applyNumberFormat="1" applyFont="1" applyFill="1" applyAlignment="1">
      <alignment horizontal="center" vertical="center"/>
    </xf>
    <xf numFmtId="1" fontId="65" fillId="13" borderId="0" xfId="0" applyNumberFormat="1" applyFont="1" applyFill="1" applyAlignment="1">
      <alignment horizontal="center" vertical="center"/>
    </xf>
    <xf numFmtId="1" fontId="65" fillId="20" borderId="0" xfId="0" applyNumberFormat="1" applyFont="1" applyFill="1" applyAlignment="1">
      <alignment horizontal="center" vertical="center"/>
    </xf>
    <xf numFmtId="1" fontId="65" fillId="0" borderId="0" xfId="0" applyNumberFormat="1" applyFont="1" applyAlignment="1">
      <alignment horizontal="center" vertical="center"/>
    </xf>
    <xf numFmtId="1" fontId="65" fillId="0" borderId="43" xfId="0" applyNumberFormat="1" applyFont="1" applyBorder="1" applyAlignment="1">
      <alignment horizontal="center" vertical="center"/>
    </xf>
    <xf numFmtId="2" fontId="65" fillId="20" borderId="0" xfId="0" applyNumberFormat="1" applyFont="1" applyFill="1" applyAlignment="1">
      <alignment horizontal="center" vertical="center"/>
    </xf>
    <xf numFmtId="2" fontId="65" fillId="0" borderId="0" xfId="0" applyNumberFormat="1" applyFont="1" applyAlignment="1">
      <alignment horizontal="center" vertical="center"/>
    </xf>
    <xf numFmtId="2" fontId="65" fillId="19" borderId="0" xfId="0" applyNumberFormat="1" applyFont="1" applyFill="1" applyAlignment="1">
      <alignment horizontal="center" vertical="center"/>
    </xf>
    <xf numFmtId="2" fontId="65" fillId="0" borderId="43" xfId="0" applyNumberFormat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9" fillId="16" borderId="44" xfId="11" applyFont="1" applyFill="1" applyBorder="1" applyAlignment="1">
      <alignment horizontal="left"/>
    </xf>
    <xf numFmtId="4" fontId="48" fillId="0" borderId="44" xfId="11" applyNumberFormat="1" applyBorder="1" applyAlignment="1">
      <alignment horizontal="right"/>
    </xf>
    <xf numFmtId="1" fontId="0" fillId="0" borderId="0" xfId="0" applyNumberFormat="1"/>
    <xf numFmtId="0" fontId="41" fillId="2" borderId="0" xfId="0" applyFont="1" applyFill="1"/>
    <xf numFmtId="0" fontId="41" fillId="2" borderId="45" xfId="0" applyFont="1" applyFill="1" applyBorder="1"/>
    <xf numFmtId="0" fontId="7" fillId="2" borderId="0" xfId="0" applyFont="1" applyFill="1"/>
    <xf numFmtId="0" fontId="7" fillId="2" borderId="45" xfId="0" applyFont="1" applyFill="1" applyBorder="1"/>
    <xf numFmtId="0" fontId="13" fillId="21" borderId="0" xfId="5" applyFont="1" applyFill="1"/>
    <xf numFmtId="0" fontId="48" fillId="21" borderId="44" xfId="11" applyFill="1" applyBorder="1" applyAlignment="1">
      <alignment horizontal="left"/>
    </xf>
    <xf numFmtId="3" fontId="48" fillId="21" borderId="44" xfId="11" applyNumberFormat="1" applyFill="1" applyBorder="1" applyAlignment="1">
      <alignment horizontal="right"/>
    </xf>
    <xf numFmtId="165" fontId="13" fillId="21" borderId="7" xfId="6" applyFont="1" applyFill="1" applyBorder="1" applyAlignment="1">
      <alignment vertical="center"/>
    </xf>
    <xf numFmtId="0" fontId="71" fillId="22" borderId="7" xfId="18" applyFont="1" applyFill="1" applyBorder="1"/>
    <xf numFmtId="0" fontId="9" fillId="0" borderId="0" xfId="18"/>
    <xf numFmtId="1" fontId="72" fillId="23" borderId="7" xfId="18" applyNumberFormat="1" applyFont="1" applyFill="1" applyBorder="1" applyAlignment="1">
      <alignment horizontal="right"/>
    </xf>
    <xf numFmtId="0" fontId="72" fillId="23" borderId="7" xfId="18" applyFont="1" applyFill="1" applyBorder="1"/>
    <xf numFmtId="0" fontId="73" fillId="23" borderId="7" xfId="18" applyFont="1" applyFill="1" applyBorder="1"/>
    <xf numFmtId="4" fontId="72" fillId="23" borderId="7" xfId="18" applyNumberFormat="1" applyFont="1" applyFill="1" applyBorder="1" applyAlignment="1">
      <alignment horizontal="right"/>
    </xf>
    <xf numFmtId="0" fontId="9" fillId="0" borderId="7" xfId="18" applyBorder="1"/>
    <xf numFmtId="0" fontId="73" fillId="0" borderId="7" xfId="18" applyFont="1" applyBorder="1"/>
    <xf numFmtId="0" fontId="74" fillId="0" borderId="7" xfId="18" applyFont="1" applyBorder="1"/>
    <xf numFmtId="1" fontId="74" fillId="0" borderId="7" xfId="18" applyNumberFormat="1" applyFont="1" applyBorder="1" applyAlignment="1">
      <alignment horizontal="right"/>
    </xf>
    <xf numFmtId="2" fontId="74" fillId="0" borderId="7" xfId="18" applyNumberFormat="1" applyFont="1" applyBorder="1" applyAlignment="1">
      <alignment horizontal="right"/>
    </xf>
    <xf numFmtId="3" fontId="74" fillId="0" borderId="7" xfId="18" applyNumberFormat="1" applyFont="1" applyBorder="1" applyAlignment="1">
      <alignment horizontal="right"/>
    </xf>
    <xf numFmtId="0" fontId="74" fillId="0" borderId="7" xfId="18" applyFont="1" applyBorder="1" applyAlignment="1">
      <alignment horizontal="right"/>
    </xf>
    <xf numFmtId="164" fontId="74" fillId="0" borderId="7" xfId="18" applyNumberFormat="1" applyFont="1" applyBorder="1" applyAlignment="1">
      <alignment horizontal="right"/>
    </xf>
    <xf numFmtId="4" fontId="71" fillId="22" borderId="7" xfId="18" applyNumberFormat="1" applyFont="1" applyFill="1" applyBorder="1" applyAlignment="1">
      <alignment horizontal="right"/>
    </xf>
    <xf numFmtId="0" fontId="71" fillId="22" borderId="7" xfId="18" applyFont="1" applyFill="1" applyBorder="1" applyAlignment="1">
      <alignment horizontal="right"/>
    </xf>
    <xf numFmtId="171" fontId="72" fillId="23" borderId="7" xfId="18" applyNumberFormat="1" applyFont="1" applyFill="1" applyBorder="1" applyAlignment="1">
      <alignment horizontal="right"/>
    </xf>
    <xf numFmtId="164" fontId="72" fillId="23" borderId="7" xfId="18" applyNumberFormat="1" applyFont="1" applyFill="1" applyBorder="1" applyAlignment="1">
      <alignment horizontal="right"/>
    </xf>
    <xf numFmtId="3" fontId="72" fillId="23" borderId="7" xfId="18" applyNumberFormat="1" applyFont="1" applyFill="1" applyBorder="1" applyAlignment="1">
      <alignment horizontal="right"/>
    </xf>
    <xf numFmtId="164" fontId="71" fillId="22" borderId="7" xfId="18" applyNumberFormat="1" applyFont="1" applyFill="1" applyBorder="1" applyAlignment="1">
      <alignment horizontal="right"/>
    </xf>
    <xf numFmtId="3" fontId="71" fillId="22" borderId="7" xfId="18" applyNumberFormat="1" applyFont="1" applyFill="1" applyBorder="1" applyAlignment="1">
      <alignment horizontal="right"/>
    </xf>
    <xf numFmtId="165" fontId="40" fillId="0" borderId="0" xfId="6" applyFont="1" applyFill="1" applyBorder="1" applyAlignment="1">
      <alignment horizontal="center" vertical="center"/>
    </xf>
    <xf numFmtId="165" fontId="20" fillId="0" borderId="0" xfId="6" applyFont="1" applyFill="1" applyBorder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164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0" xfId="2" applyFont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0" fontId="3" fillId="0" borderId="0" xfId="1" applyFont="1" applyAlignment="1">
      <alignment horizontal="center" vertical="center"/>
    </xf>
    <xf numFmtId="0" fontId="3" fillId="15" borderId="0" xfId="1" applyFont="1" applyFill="1" applyAlignment="1">
      <alignment horizontal="center" vertical="center"/>
    </xf>
    <xf numFmtId="0" fontId="3" fillId="15" borderId="0" xfId="1" applyFont="1" applyFill="1" applyAlignment="1">
      <alignment horizontal="center" vertical="center" wrapText="1" shrinkToFit="1"/>
    </xf>
    <xf numFmtId="0" fontId="43" fillId="15" borderId="0" xfId="5" applyFont="1" applyFill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0" borderId="45" xfId="5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13" fillId="13" borderId="22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3" fontId="0" fillId="0" borderId="0" xfId="0" applyNumberFormat="1"/>
    <xf numFmtId="1" fontId="49" fillId="16" borderId="44" xfId="11" applyNumberFormat="1" applyFont="1" applyFill="1" applyBorder="1" applyAlignment="1">
      <alignment horizontal="right"/>
    </xf>
    <xf numFmtId="3" fontId="49" fillId="16" borderId="44" xfId="11" applyNumberFormat="1" applyFont="1" applyFill="1" applyBorder="1" applyAlignment="1">
      <alignment horizontal="right"/>
    </xf>
    <xf numFmtId="164" fontId="48" fillId="0" borderId="44" xfId="11" applyNumberFormat="1" applyBorder="1" applyAlignment="1">
      <alignment horizontal="right"/>
    </xf>
    <xf numFmtId="2" fontId="50" fillId="17" borderId="44" xfId="11" applyNumberFormat="1" applyFont="1" applyFill="1" applyBorder="1" applyAlignment="1">
      <alignment horizontal="right"/>
    </xf>
    <xf numFmtId="0" fontId="0" fillId="7" borderId="0" xfId="0" applyFill="1"/>
    <xf numFmtId="173" fontId="0" fillId="7" borderId="0" xfId="0" applyNumberFormat="1" applyFill="1" applyAlignment="1">
      <alignment horizontal="center" vertical="center"/>
    </xf>
    <xf numFmtId="2" fontId="0" fillId="7" borderId="0" xfId="0" applyNumberFormat="1" applyFill="1" applyAlignment="1">
      <alignment horizontal="center" vertical="center"/>
    </xf>
  </cellXfs>
  <cellStyles count="19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91"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numFmt numFmtId="2" formatCode="0.00"/>
    </dxf>
    <dxf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3" formatCode="0.00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0.emf"/><Relationship Id="rId39" Type="http://schemas.openxmlformats.org/officeDocument/2006/relationships/image" Target="../media/image13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5" Type="http://schemas.openxmlformats.org/officeDocument/2006/relationships/image" Target="../media/image22.emf"/><Relationship Id="rId61" Type="http://schemas.openxmlformats.org/officeDocument/2006/relationships/image" Target="../media/image72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6.emf"/><Relationship Id="rId51" Type="http://schemas.openxmlformats.org/officeDocument/2006/relationships/image" Target="../media/image62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20" Type="http://schemas.openxmlformats.org/officeDocument/2006/relationships/image" Target="../media/image35.emf"/><Relationship Id="rId41" Type="http://schemas.openxmlformats.org/officeDocument/2006/relationships/image" Target="../media/image1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4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4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4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4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B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B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B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B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B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B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B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B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B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B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B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B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B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B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B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B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B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B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B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B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B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B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B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B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B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B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B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B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B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B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B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B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B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B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B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B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B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B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B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B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B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B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B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B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B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B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B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B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B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B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B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B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B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B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B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B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B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B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B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B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B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B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B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B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B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B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B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B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B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B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B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B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B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B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B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B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B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21D8E13-FA63-4B5D-BE09-C05E0E7C98E5}" name="Заказ_из_БЗ" displayName="Заказ_из_БЗ" ref="L1:M178" totalsRowShown="0">
  <autoFilter ref="L1:M178" xr:uid="{6AAD835B-701B-46A5-A380-42CFDBFA49B9}"/>
  <tableColumns count="2">
    <tableColumn id="1" xr3:uid="{E070ABF9-0CC3-4A73-912D-94B5B15C1A01}" name="Строка"/>
    <tableColumn id="2" xr3:uid="{CF533773-2178-4464-A04F-101DF3DDAF01}" name="Цена БЗ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L1:AS2" insertRow="1" totalsRowShown="0" headerRowDxfId="390" dataDxfId="389">
  <autoFilter ref="AL1:AS2" xr:uid="{50882B67-AB0E-4D1D-8D9B-BE8647CCB6FD}"/>
  <tableColumns count="8">
    <tableColumn id="1" xr3:uid="{962CC0D1-8897-4E23-80D6-6C43B85D509B}" name="Производитель" dataDxfId="388"/>
    <tableColumn id="2" xr3:uid="{7CC25ABE-DE07-4A47-B0E8-215761F7BB52}" name="Цвет столешницы" dataDxfId="387"/>
    <tableColumn id="3" xr3:uid="{02706A5A-3241-4915-A470-9CE1224669E1}" name="Толщина столешницы" dataDxfId="386"/>
    <tableColumn id="4" xr3:uid="{DF4CEEA3-2F4D-44A6-91CC-4413EDA49840}" name="Высота" dataDxfId="385"/>
    <tableColumn id="5" xr3:uid="{0FB631AF-3678-45E2-93DA-927A54E37630}" name="Ширина" dataDxfId="384"/>
    <tableColumn id="6" xr3:uid="{25B0E2DC-597E-4CAC-9F65-BCA1270680F0}" name="Кол-во" dataDxfId="383"/>
    <tableColumn id="7" xr3:uid="{8D455528-A68B-42AF-9FE4-BACA36AF6E57}" name="Стоимость" dataDxfId="382"/>
    <tableColumn id="8" xr3:uid="{F088565C-54FC-4E92-9474-475D515A691D}" name="Тип изделия" dataDxfId="38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I283" totalsRowShown="0" headerRowDxfId="380" dataDxfId="379">
  <autoFilter ref="A1:AI283" xr:uid="{D4F3A028-0284-448B-B761-F4C0DA488444}"/>
  <tableColumns count="35">
    <tableColumn id="1" xr3:uid="{39D9C31B-7DA2-46D6-9F0B-68FC0131ABF6}" name="Номенклатура" dataDxfId="378"/>
    <tableColumn id="2" xr3:uid="{C7C69AFF-FA90-41CC-A9E2-058EBD7D77CD}" name="Высота" dataDxfId="377"/>
    <tableColumn id="3" xr3:uid="{B7EE3C42-A968-4FEC-88D8-BC496D839D62}" name="Ширина" dataDxfId="376"/>
    <tableColumn id="4" xr3:uid="{98E13676-95F6-4CF2-86C8-F66F2DD26EB4}" name="Глубина" dataDxfId="375"/>
    <tableColumn id="5" xr3:uid="{AB63E985-C950-4885-A9F9-FC55B6FCFC53}" name="Кол-во" dataDxfId="374"/>
    <tableColumn id="6" xr3:uid="{AFE1B10A-AF7D-4798-92CE-5CB9CC64B0C5}" name="Цена корпуса" dataDxfId="373"/>
    <tableColumn id="7" xr3:uid="{928E6D7D-507E-4E4E-8E2D-6B96B2D34BFB}" name="Фасады,м2" dataDxfId="372"/>
    <tableColumn id="8" xr3:uid="{61CD4F81-3C7F-4615-A4AE-C5C068FE6DC8}" name="Полки,шт." dataDxfId="371"/>
    <tableColumn id="9" xr3:uid="{771CB635-6A0A-4512-A84D-09B5616255EB}" name="Полки,м2" dataDxfId="370"/>
    <tableColumn id="10" xr3:uid="{E97FFA62-D0DC-467E-A915-006730AD0246}" name="Цена фасадов" dataDxfId="369"/>
    <tableColumn id="11" xr3:uid="{B7B56644-7D45-42D3-8A92-E3E88AFBCD9A}" name="Цена полок" dataDxfId="368"/>
    <tableColumn id="12" xr3:uid="{E2586CEE-2BA9-436E-9A9D-189C01091482}" name="Цена Gola" dataDxfId="367"/>
    <tableColumn id="13" xr3:uid="{8EDEEE16-2F5D-40C5-8E51-F027E433FCC8}" name="Базовая цена корпуса" dataDxfId="366"/>
    <tableColumn id="14" xr3:uid="{733A331D-D3D6-4C5C-B4C6-81F6E38B42EB}" name="Базовая ширина" dataDxfId="365"/>
    <tableColumn id="15" xr3:uid="{C37697EF-1C5C-4B12-9A58-18EF102E18BA}" name="Тип фасада" dataDxfId="364"/>
    <tableColumn id="16" xr3:uid="{BFAEE921-17D1-482D-8AFE-BCA4592043E3}" name="Комплектация" dataDxfId="363"/>
    <tableColumn id="17" xr3:uid="{901710DC-FA92-41CD-B020-B9B0376A2708}" name="Тип модуля" dataDxfId="362"/>
    <tableColumn id="18" xr3:uid="{71747269-4698-4393-83B1-D40344E3371D}" name="Коллекция" dataDxfId="361"/>
    <tableColumn id="19" xr3:uid="{0FE39BAE-6813-4443-98AC-D1B44EDC361B}" name="Цвет" dataDxfId="360"/>
    <tableColumn id="20" xr3:uid="{CA43E0ED-5159-4517-AE60-3D90A6BD3FD5}" name="Фрезеровка" dataDxfId="359"/>
    <tableColumn id="21" xr3:uid="{4A1B7060-A702-426C-9672-3B4FD0B688DE}" name="Толщина" dataDxfId="358"/>
    <tableColumn id="22" xr3:uid="{AA477E39-2A7C-4888-A82A-496365A4ED5C}" name="Уровень модуля" dataDxfId="357"/>
    <tableColumn id="24" xr3:uid="{CA26B4F5-5FB6-48B5-A418-813B9214416B}" name="Базовый комплект" dataDxfId="356"/>
    <tableColumn id="25" xr3:uid="{83C11B05-70B6-4F6E-B25F-7B11FED70746}" name="Добавочная цена от комплектации" dataDxfId="355"/>
    <tableColumn id="26" xr3:uid="{4658F6F2-B364-4E9A-9BE2-441A2EB91753}" name="Цвет стекла для витрины" dataDxfId="354"/>
    <tableColumn id="27" xr3:uid="{FA51153F-6894-4041-B908-9F5A18CF9C53}" name="Цена стекла для витрины" dataDxfId="353"/>
    <tableColumn id="28" xr3:uid="{1BCE5EAA-2E71-4052-9224-582430B773C6}" name="Материал полок" dataDxfId="352"/>
    <tableColumn id="23" xr3:uid="{EFA5485C-D295-45EF-B2A8-69C25D9A3AE1}" name="Цена корпус + полки" dataDxfId="351"/>
    <tableColumn id="29" xr3:uid="{7E65EACD-05DE-4DE0-8B73-4C452A046CA7}" name="Материал корпуса" dataDxfId="350"/>
    <tableColumn id="33" xr3:uid="{B6DF640D-A787-44A7-A451-B090F3F5016D}" name="Тип фрезеровки" dataDxfId="349"/>
    <tableColumn id="34" xr3:uid="{A2E45BD5-A22F-43A2-97D7-C77278E28845}" name="Скидка для фрезеровки" dataDxfId="348"/>
    <tableColumn id="30" xr3:uid="{1561DF15-64C1-40BE-BC0E-B97BD0E16133}" name="Соединенное название" dataDxfId="347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C21CABA7-D1BC-4D86-8937-0E89D42E303B}" name="Измененное название" dataDxfId="0"/>
    <tableColumn id="31" xr3:uid="{334DD18A-14BF-493C-B032-C62DD5579EAB}" name="Цена БЗ" dataDxfId="346">
      <calculatedColumnFormula>VLOOKUP(Корзина[[#This Row],[Измененное название]],#REF!,2,0)</calculatedColumnFormula>
    </tableColumn>
    <tableColumn id="32" xr3:uid="{C7AAF2DF-0C32-4D07-BF46-B0122329E994}" name="Разница" dataDxfId="345">
      <calculatedColumnFormula>AB2-AH2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V1:BF5" totalsRowShown="0" headerRowDxfId="344" dataDxfId="342" headerRowBorderDxfId="343" tableBorderDxfId="341">
  <autoFilter ref="AV1:BF5" xr:uid="{57F00D2F-AA0C-4156-915B-B306A91597A5}"/>
  <tableColumns count="11">
    <tableColumn id="1" xr3:uid="{48948D67-825B-4852-A86B-D819F254F35E}" name="Коллекция" dataDxfId="340"/>
    <tableColumn id="2" xr3:uid="{48B564FD-3615-4B58-A148-CAD48DAD8DB7}" name="Цвет" dataDxfId="339"/>
    <tableColumn id="3" xr3:uid="{C755535E-3F47-42EC-8475-0947E7D6E5AA}" name="Фрезеровка" dataDxfId="338"/>
    <tableColumn id="4" xr3:uid="{310DE785-7C85-4A76-A776-A271F72A8DB3}" name="Толщина" dataDxfId="337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336"/>
    <tableColumn id="6" xr3:uid="{7D4A6826-94EB-416F-A133-8E4B18BF5352}" name="Цена стекла для витрины" dataDxfId="335"/>
    <tableColumn id="7" xr3:uid="{4D447D47-E156-4D46-B0B6-E6DCB769B70F}" name="Кол-во" dataDxfId="334"/>
    <tableColumn id="8" xr3:uid="{CC4C2AC0-4070-46AB-92C3-14ED9D649A84}" name="Стоимость" dataDxfId="33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H1:BM2" insertRow="1" totalsRowShown="0" headerRowDxfId="332" tableBorderDxfId="331">
  <autoFilter ref="BH1:BM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O1:BR2" insertRow="1" totalsRowShown="0">
  <autoFilter ref="BO1:BR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2" totalsRowShown="0" headerRowDxfId="216" dataDxfId="215">
  <autoFilter ref="A1:CE82" xr:uid="{B6A411DD-54E4-4F8A-8614-345EC598C3AB}"/>
  <tableColumns count="83">
    <tableColumn id="1" xr3:uid="{244EF146-2FB2-42B0-89AD-BC68C073628F}" name="Артикул" dataDxfId="214"/>
    <tableColumn id="2" xr3:uid="{E9E197D6-D015-400F-BBF0-C74C736B39E0}" name="Тип" dataDxfId="213"/>
    <tableColumn id="4" xr3:uid="{C373308D-47ED-427E-88F8-A9B3AEC5889F}" name="Варианты наполнения" dataDxfId="212"/>
    <tableColumn id="16" xr3:uid="{3526EDBE-4544-46B2-904E-78713571F802}" name="Вид модуля" dataDxfId="211"/>
    <tableColumn id="15" xr3:uid="{259A8B8F-A346-4065-8898-BE7B616DA4DC}" name="Профиль Gola" dataDxfId="210"/>
    <tableColumn id="3" xr3:uid="{9487BA3B-B8B3-423B-BBA1-A7C3B0201659}" name="Признаки для фильтров" dataDxfId="209"/>
    <tableColumn id="6" xr3:uid="{6657D323-708D-490F-934C-D93CA8D44D3D}" name="Высота min" dataDxfId="208"/>
    <tableColumn id="7" xr3:uid="{2EFED285-F303-4C73-A938-4E18FE85EFAD}" name="Высота max" dataDxfId="207"/>
    <tableColumn id="8" xr3:uid="{B0E436A3-EEA3-4496-822A-D979DCE166F6}" name="Ширина min" dataDxfId="206"/>
    <tableColumn id="9" xr3:uid="{B9B1EF59-46D8-418E-9C90-4AF710E40F22}" name="Ширина max" dataDxfId="205"/>
    <tableColumn id="10" xr3:uid="{DFC2098D-52BC-4A64-8019-99B30228E5C0}" name="Глубина min" dataDxfId="204"/>
    <tableColumn id="11" xr3:uid="{0F631E4C-75A0-4051-8353-40DDE4FB0D0C}" name="Глубина max" dataDxfId="203"/>
    <tableColumn id="14" xr3:uid="{7CEDF3A3-1C3F-4BE6-B422-A3497D28B60F}" name="Количество полок" dataDxfId="202"/>
    <tableColumn id="12" xr3:uid="{CDFC7975-1F4A-4D16-8354-E26DDCD4397C}" name="Комментарий" dataDxfId="201"/>
    <tableColumn id="5" xr3:uid="{491DC64E-1A6E-4844-B503-C2C858B48F8F}" name="Базовая цена" dataDxfId="200"/>
    <tableColumn id="28" xr3:uid="{EBB80AFB-D155-4FEC-AFA8-5CA38369E072}" name="КФ НСТ11" dataDxfId="199"/>
    <tableColumn id="27" xr3:uid="{CBFCC08D-435F-4D14-9237-DBC966484E7C}" name="КФ НСТ1" dataDxfId="198"/>
    <tableColumn id="13" xr3:uid="{ED748688-578F-4B70-BED3-DF69514981F0}" name="КФ крепежа корпуса 1" dataDxfId="197">
      <calculatedColumnFormula>'комплекты фурнитуры'!C9</calculatedColumnFormula>
    </tableColumn>
    <tableColumn id="18" xr3:uid="{C97A5013-CBEE-487D-951B-6C81E4A7AC55}" name="КФ крепежа корпуса 2" dataDxfId="196"/>
    <tableColumn id="19" xr3:uid="{E76E0229-FD99-460D-A6DC-512E0BF4E97A}" name="КФ крепежа корпуса 4" dataDxfId="195"/>
    <tableColumn id="20" xr3:uid="{F25E07D8-C520-4467-8FE7-E89C5DB70B0F}" name="КФ крепежа корпуса 6" dataDxfId="194"/>
    <tableColumn id="21" xr3:uid="{2DAD658B-F7CB-4A20-B265-0005D6437D71}" name="КФ крепежа корпуса 7" dataDxfId="193"/>
    <tableColumn id="23" xr3:uid="{1B2375D3-DCC7-47E9-80B6-2C8B369001C5}" name="КФ крепежа корпуса 9" dataDxfId="192"/>
    <tableColumn id="32" xr3:uid="{5FC4BD95-7026-4728-9321-54AD821DB1D0}" name="КФ крепежа корпуса 10" dataDxfId="191"/>
    <tableColumn id="22" xr3:uid="{D1EED17F-DA10-4FC1-992B-84A2473F1A07}" name="КФ крепежа корпуса 11" dataDxfId="190"/>
    <tableColumn id="33" xr3:uid="{A691C489-3513-434E-B8C3-4D39E2A158AB}" name="КФ крепежа корпуса 12" dataDxfId="189"/>
    <tableColumn id="29" xr3:uid="{76F3AFCC-4E23-405B-89AE-8D6FDFA3FF11}" name="КФ крепежа корпуса 13" dataDxfId="188"/>
    <tableColumn id="31" xr3:uid="{F07D89AA-E635-4965-8AA3-57D02FB91704}" name="КФ НСТ 14" dataDxfId="187"/>
    <tableColumn id="30" xr3:uid="{80FADF67-BF3A-4DAB-913C-EA9BA1C84CD9}" name="КФ крепежа корпуса 15" dataDxfId="186"/>
    <tableColumn id="24" xr3:uid="{87B6078A-6FAD-4498-A328-FD81FC7FD510}" name="КФ крепежа корпуса 16" dataDxfId="185"/>
    <tableColumn id="17" xr3:uid="{5B2E565F-938F-4C78-BB65-1F2802A24FC5}" name="КФ опора пластиковая 120" dataDxfId="184"/>
    <tableColumn id="25" xr3:uid="{6F8FCB9B-78F7-4E72-A350-4BB3A20C8EB3}" name="KFPr-SB-POD" dataDxfId="183"/>
    <tableColumn id="26" xr3:uid="{D5E1C33E-3342-477B-8544-E7A79E3BBC5E}" name="KFPr-SB-ZPG" dataDxfId="182"/>
    <tableColumn id="34" xr3:uid="{290E297F-71F1-4EF2-8A6F-94B834943A03}" name="КФ корпуса" dataDxfId="181">
      <calculatedColumnFormula>SUM(Прайс[[#This Row],[КФ НСТ11]:[KFPr-SB-ZPG]])</calculatedColumnFormula>
    </tableColumn>
    <tableColumn id="65" xr3:uid="{CCE4C4AA-FDC1-4A4C-A6D6-59B6ABF07D40}" name=" KFPr-SB-StK " dataDxfId="180"/>
    <tableColumn id="67" xr3:uid="{F04C1A69-1B5A-450B-8ACD-CF6240A49F46}" name="KFPr-SB-SPL" dataDxfId="179"/>
    <tableColumn id="66" xr3:uid="{8855FBE2-EA1B-412E-967A-04B7EEF0D462}" name="KFPr-SB-SMRZ_16мм" dataDxfId="178"/>
    <tableColumn id="68" xr3:uid="{CD98CCBA-39DF-4E4D-B751-90857AE86D0D}" name="КФ KEKU" dataDxfId="177"/>
    <tableColumn id="38" xr3:uid="{0B3A342F-ACDA-4E8C-A3BB-272F0EAD3983}" name="КФ петли SENS накл.110 гр. с крестообр. Планкой" dataDxfId="176"/>
    <tableColumn id="39" xr3:uid="{D8E42B09-DA91-43E3-88E2-3744E9609331}" name="KFP-SB-N110" dataDxfId="175"/>
    <tableColumn id="43" xr3:uid="{0C08449F-84E9-4D52-9A34-A9E6F062A42B}" name="КФ петли вклад. 95 гр. с крестообр. планкой" dataDxfId="174"/>
    <tableColumn id="44" xr3:uid="{20740129-5689-4ADA-BC82-18601D41BE66}" name="KFP-SB-PY94" dataDxfId="173"/>
    <tableColumn id="45" xr3:uid="{C58A7BD9-7F27-4E2A-8A7D-8993CF9D1B44}" name="КKFP-SB-GT45" dataDxfId="172"/>
    <tableColumn id="46" xr3:uid="{EA47B16B-24E3-4669-BCC6-4D10352115BD}" name="KFP-SB-N45" dataDxfId="171"/>
    <tableColumn id="61" xr3:uid="{77162D3C-DEBF-41ED-8D9C-6B324B0B34D6}" name="KFS-SB-45 (посудосушители)" dataDxfId="170"/>
    <tableColumn id="62" xr3:uid="{60DFC635-EC03-4DA5-9F1F-A274C5F766BE}" name="КФ Сушка AFF 600" dataDxfId="169"/>
    <tableColumn id="64" xr3:uid="{3218371B-081C-4144-9490-2129F71749B7}" name="КФ Сушка AFF 800" dataDxfId="168"/>
    <tableColumn id="63" xr3:uid="{3EA2A3F9-E872-4B9A-A20E-57B5568F095B}" name="КФ Сушка AFF 900" dataDxfId="167"/>
    <tableColumn id="56" xr3:uid="{4E28104D-EF7B-4E2E-8C57-FEB3C8A5F956}" name="KFP-SP-PPGK" dataDxfId="166"/>
    <tableColumn id="57" xr3:uid="{211F9D6D-49D0-464F-88C1-85C7CBE083C0}" name="KFP-SP-PPGK_71_x000a_" dataDxfId="165"/>
    <tableColumn id="58" xr3:uid="{3DCAA265-92DB-4B37-8C89-B111F9805E4C}" name="KFP-SP-PPA" dataDxfId="164"/>
    <tableColumn id="59" xr3:uid="{FE70647D-4BEA-43C9-B3B1-73D6E0E4A61C}" name="KFP-SB-PPHF_W" dataDxfId="163"/>
    <tableColumn id="55" xr3:uid="{81594DF4-0602-442D-AE34-AF4382DF367E}" name="KFN-SB-M54" dataDxfId="162"/>
    <tableColumn id="47" xr3:uid="{5E0D24F4-DA20-452E-825D-868422F8FB68}" name="Комплект для ящика Hettich ATIRA Серый, NL-470, H-70" dataDxfId="161"/>
    <tableColumn id="53" xr3:uid="{A0024684-C217-429E-AEBF-4AA1AAB1B938}" name="Комплект для ящика Hettich ATIRA Серый с реллингом, NL-470, H-176" dataDxfId="160"/>
    <tableColumn id="48" xr3:uid="{236E32BD-08D6-45FD-BF28-6DE93E881417}" name="KFN-SB-M86" dataDxfId="159"/>
    <tableColumn id="54" xr3:uid="{6D92F505-EC53-45E7-9F83-9FC8CF81B4EA}" name="KFN-SB-M15" dataDxfId="158"/>
    <tableColumn id="49" xr3:uid="{0BA15EFC-0C23-4EEF-89A3-788F5A1DA22A}" name="KFN-SB-MD" dataDxfId="157"/>
    <tableColumn id="50" xr3:uid="{B10F5262-24B7-495A-97A3-3715D959BA79}" name="КФ ящика Matrix (H=89 мм)_450_GR" dataDxfId="156"/>
    <tableColumn id="69" xr3:uid="{91FEF492-7357-4261-8FE8-93815647308F}" name="КФ ящика Matrix (H=175 мм)_450_GR" dataDxfId="155"/>
    <tableColumn id="51" xr3:uid="{E039F1AB-9656-4B47-869C-9EFC55626F41}" name="Комплект ящика INNOTECH ATIRA полного выдв. с  PUSH TO OPEN , Н70,NL470,цвет серебристый" dataDxfId="154"/>
    <tableColumn id="52" xr3:uid="{5EDCABD0-79AC-4437-8001-4AFC273FD9E7}" name="Комплект короба INNOTECH ATIRA полного выдв. с Push to open, Н176,NL470,рейлинги, цвет серебристый" dataDxfId="153"/>
    <tableColumn id="40" xr3:uid="{F1A933F2-08F8-4B70-91DB-3D28AB3BE3AF}" name="KFS-SB-BYT" dataDxfId="152"/>
    <tableColumn id="41" xr3:uid="{51C1E380-2E1D-451E-83A2-CBA0D818E63F}" name="Корзина с держателем для бутылок 414*500*520 мм" dataDxfId="151"/>
    <tableColumn id="42" xr3:uid="{D01A7E27-37CF-4158-BCF6-8D8ACC6AB5FA}" name="КФ евровинт" dataDxfId="150"/>
    <tableColumn id="60" xr3:uid="{F2C1507E-22CE-4A77-936E-2CE24901A3C5}" name="КФ  крепления профиля Gola" dataDxfId="149"/>
    <tableColumn id="70" xr3:uid="{1272954A-E182-4AE9-BB28-E27FBBD2F571}" name="Профиль Gola для подвесных шкафов алюм.16 мм" dataDxfId="148"/>
    <tableColumn id="35" xr3:uid="{A5B4233C-7C06-4820-B9A4-FA20195C8570}" name="Комплектация №2" dataDxfId="147"/>
    <tableColumn id="36" xr3:uid="{79D7852F-F7B6-4FE6-8058-4623A193C92E}" name="Комплектация №3" dataDxfId="146"/>
    <tableColumn id="37" xr3:uid="{178FF18E-2D49-4276-86AC-A7734F248861}" name="Комплектация №3Т" dataDxfId="145"/>
    <tableColumn id="72" xr3:uid="{0A128738-86E4-4853-B8A7-DB48EABDA6F3}" name="Базовая ширина" dataDxfId="144"/>
    <tableColumn id="73" xr3:uid="{65C4BD3E-E790-4D49-997C-1E56669D4E98}" name="Базовая высота" dataDxfId="143"/>
    <tableColumn id="71" xr3:uid="{7EC0296C-2955-4E3D-9A5F-10337ACB371C}" name="Базовая глубина" dataDxfId="142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41"/>
    <tableColumn id="78" xr3:uid="{D4F38851-262A-4693-8AD8-0C7FDA55E619}" name="Коэфф.ширина" dataDxfId="140"/>
    <tableColumn id="77" xr3:uid="{26F7B0FF-A98D-4C8D-96D6-9D12D73C3164}" name="Коэфф.глубина" dataDxfId="139"/>
    <tableColumn id="74" xr3:uid="{9C9D74FE-06DD-465B-9EC4-526E0AD42851}" name="Полки min,шт." dataDxfId="138"/>
    <tableColumn id="75" xr3:uid="{F6ACCF36-12D1-4AD7-8C04-71E8A7C3B7A8}" name="Полки max,шт." dataDxfId="137"/>
    <tableColumn id="80" xr3:uid="{43422F97-A6DC-4549-ACB1-3D312C38A5D2}" name="Tip-on" dataDxfId="136"/>
    <tableColumn id="79" xr3:uid="{A330CEAF-C3AA-40D5-86FB-2FEBF5EF4E97}" name="Инфо о комплектации" dataDxfId="135"/>
    <tableColumn id="81" xr3:uid="{B843A559-15F9-440A-8849-081FC64687B8}" name="Полки по умолчанию" dataDxfId="134"/>
    <tableColumn id="82" xr3:uid="{0B1FB40A-CD49-4F2E-817D-0D8EDA07ADEC}" name="Доступ к стеклянным полкам" dataDxfId="133"/>
    <tableColumn id="83" xr3:uid="{F771F382-683B-4AFB-8BD6-4CF199BF211B}" name="Базовая цена цветной корпус" dataDxfId="132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330" dataDxfId="329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328"/>
    <tableColumn id="2" xr3:uid="{CBCBEDBF-B07D-49DC-A647-FE89CED753BC}" name="Тип Фрезеровки" dataDxfId="327"/>
    <tableColumn id="3" xr3:uid="{04779E58-2E79-41D0-993D-E64BBDB80A08}" name="Толщина 1" dataDxfId="326"/>
    <tableColumn id="4" xr3:uid="{AFC3B80D-B2E7-403E-B0DA-CE217404C6BD}" name="Толщина 2" dataDxfId="325"/>
    <tableColumn id="10" xr3:uid="{6B17B2C9-6D21-4078-BE99-77C241E7DC55}" name="Min Высота" dataDxfId="324" dataCellStyle="Обычный 2"/>
    <tableColumn id="9" xr3:uid="{91E43A86-B770-4455-94D9-491992DB11F2}" name="Max  Высота" dataDxfId="323" dataCellStyle="Обычный 2"/>
    <tableColumn id="8" xr3:uid="{1E8C328D-3CF7-4E03-BB4F-B7980BB99223}" name="Min Ширина" dataDxfId="322" dataCellStyle="Обычный 2"/>
    <tableColumn id="6" xr3:uid="{CF8039AA-23E6-418E-A0A5-312D9E2944AB}" name="Max Ширина2" dataDxfId="321" dataCellStyle="Обычный 2"/>
    <tableColumn id="7" xr3:uid="{800E6F5F-1CE0-4D8F-A3B4-140DEB6CCFDC}" name="Наличие витрин" dataDxfId="320"/>
    <tableColumn id="5" xr3:uid="{F4A035AC-4E9A-49DC-B7BF-8FE6F8C235B4}" name="Наличие решеток" dataDxfId="319"/>
    <tableColumn id="11" xr3:uid="{FD207359-7DA0-4E26-AEE1-458FD1D4493A}" name="Скидка на фрезеровку" dataDxfId="318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317" dataDxfId="316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315"/>
    <tableColumn id="2" xr3:uid="{73BD45F6-34D0-43B6-98BE-5052519D3482}" name="Коллекция пленок" dataDxfId="314"/>
    <tableColumn id="3" xr3:uid="{70E4A86D-1E11-4D3B-B850-03CC3DC4EA8B}" name="Категория пленки" dataDxfId="313"/>
    <tableColumn id="4" xr3:uid="{0B4C060F-475F-46B8-8CE5-F3C7BC874AFA}" name="Цена 16 мм" dataDxfId="312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311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310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309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308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307" dataDxfId="306">
  <autoFilter ref="K3:P10" xr:uid="{F3C19AC2-AE15-4B07-BE4B-6E76B9B89693}"/>
  <tableColumns count="6">
    <tableColumn id="1" xr3:uid="{8E2A4EC6-52B7-4CF2-92DD-1EF56E80EFBD}" name="Коллекция" dataDxfId="305"/>
    <tableColumn id="2" xr3:uid="{060F59E6-9C05-42D3-BC91-8938AB99CC63}" name="Ценовая категория пленки" dataDxfId="304"/>
    <tableColumn id="3" xr3:uid="{E314DE90-CBD4-4FE9-A2D0-CD6F677BF3DE}" name="МДФ 16 мм" dataDxfId="303"/>
    <tableColumn id="4" xr3:uid="{8AF271A8-AFDB-4F65-BDF2-3DB16886F0C5}" name="МДФ 18/19 мм" dataDxfId="302"/>
    <tableColumn id="5" xr3:uid="{5C5591AE-C1DF-473C-B2DE-E2649E3D3375}" name="МДФ 22+ мм" dataDxfId="301"/>
    <tableColumn id="6" xr3:uid="{11B36507-9711-4DD9-9202-10F6B61EB8A3}" name="Скидка" dataDxfId="300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299" dataDxfId="298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297" dataCellStyle="Обычный 2"/>
    <tableColumn id="2" xr3:uid="{0E0EE42C-FE7B-4F0D-A337-37F464CFF87E}" name="Цена,м2" dataDxfId="296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295" dataDxfId="294" headerRowCellStyle="Обычный 2" dataCellStyle="Обычный 2">
  <autoFilter ref="CT2:DB31" xr:uid="{72587AEE-084F-47E0-B5D9-96B21BCCDCAF}"/>
  <tableColumns count="9">
    <tableColumn id="1" xr3:uid="{C1CBEB58-D72D-4E94-9E7C-F9416D019626}" name="Название" dataDxfId="293"/>
    <tableColumn id="2" xr3:uid="{8EA293B5-92F1-4759-ADEF-C848180BDA6F}" name="Производитель" dataDxfId="292" dataCellStyle="Обычный 2"/>
    <tableColumn id="3" xr3:uid="{739B6914-4D3B-484E-AA74-696EAB757DDE}" name="Толщина" dataDxfId="291" dataCellStyle="Обычный 2"/>
    <tableColumn id="4" xr3:uid="{F76DA758-DCCA-4505-8475-85C54FB91E82}" name="Макс.длина" dataDxfId="290" dataCellStyle="Обычный 2"/>
    <tableColumn id="5" xr3:uid="{CC701F50-3C0E-479E-9F3F-DC9E52223198}" name="Макс Ширина" dataDxfId="289" dataCellStyle="Обычный 2"/>
    <tableColumn id="6" xr3:uid="{4920F4E6-ADAB-4B95-8E58-15D8D9E72C77}" name="600 х 1200" dataDxfId="288" dataCellStyle="Обычный 2"/>
    <tableColumn id="7" xr3:uid="{04B77FC8-EB4D-4C3E-A8E4-E1895151CB1E}" name="600 х 2100" dataDxfId="287" dataCellStyle="Обычный 2"/>
    <tableColumn id="8" xr3:uid="{F7AE2FF9-1B2F-4EDC-99A9-EB7CB8551D99}" name="600 х 3000" dataDxfId="286" dataCellStyle="Обычный 2"/>
    <tableColumn id="9" xr3:uid="{8CBECB23-2811-4DB4-B52F-11824BE49841}" name="600 х 4200" dataDxfId="285" dataCellStyle="Обычный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284" dataDxfId="283" tableBorderDxfId="282" headerRowCellStyle="Обычный 2">
  <autoFilter ref="A41:B54" xr:uid="{2EDDD9FE-F82A-4CE3-9033-0059070A82A9}"/>
  <tableColumns count="2">
    <tableColumn id="1" xr3:uid="{FD66DD94-70F7-4270-9602-EC1F380D35D4}" name="Цвет стекла" dataDxfId="281" dataCellStyle="Денежный 2 4"/>
    <tableColumn id="2" xr3:uid="{9BE30F06-5833-4665-9CB0-2D4DD0173678}" name="Цена за м2" dataDxfId="280" dataCellStyle="Обычный 4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279" dataDxfId="278" headerRowCellStyle="Обычный 2">
  <autoFilter ref="BK2:BL10" xr:uid="{EF6E01D4-F17B-46D6-9C74-1A91633991E6}"/>
  <tableColumns count="2">
    <tableColumn id="1" xr3:uid="{6566BA5A-6251-4507-B4C5-91CA5FB36F9B}" name="Изделие" dataDxfId="277"/>
    <tableColumn id="2" xr3:uid="{7AFC3AD3-8460-444E-B461-2DC3FD886EBF}" name="Цена" dataDxfId="276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275" headerRowBorderDxfId="274" tableBorderDxfId="273" headerRowCellStyle="Обычный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272"/>
    <tableColumn id="2" xr3:uid="{3E974E66-E055-415D-BC78-AEBB3835C359}" name="Ценовая группа" dataDxfId="271"/>
    <tableColumn id="5" xr3:uid="{5D17A2A5-506D-4CEC-9605-81E9B46464BB}" name="Цена Глухих" dataDxfId="270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269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268"/>
    <tableColumn id="7" xr3:uid="{4CB3D8A8-D90F-40E8-A61F-27018681CD97}" name="Наличие витрин" dataDxfId="267"/>
    <tableColumn id="8" xr3:uid="{EAAAAB93-BF90-43F4-BEDC-0BC0EBD8D051}" name="Наличие решеток" dataDxfId="266"/>
    <tableColumn id="3" xr3:uid="{40FACEFC-8654-4602-A05A-9C0032AB18D1}" name="Сортировка" dataDxfId="265" dataCellStyle="Обычный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264" dataDxfId="263">
  <autoFilter ref="AW2:AZ6" xr:uid="{CDF8988B-80D7-4023-A44A-60A6C121CA19}"/>
  <tableColumns count="4">
    <tableColumn id="1" xr3:uid="{8B7A635E-A92E-4959-9B30-034CA4E495CA}" name="Ценовая группа" dataDxfId="262"/>
    <tableColumn id="3" xr3:uid="{199557CE-0391-4EB5-9FA0-31A44870D2B2}" name="Фасад глухой, фасад под врезную ручку Grosseto    кв.м" dataDxfId="261"/>
    <tableColumn id="4" xr3:uid="{A1682A37-C212-466F-8C8D-2A0D2039CF51}" name="Фасад витрина,   кв.м" dataDxfId="260"/>
    <tableColumn id="2" xr3:uid="{12783B52-1834-4A3C-B278-087F0043C2B7}" name="Наличие витрин" dataDxfId="259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258" dataDxfId="257" headerRowCellStyle="Обычный 4 2" dataCellStyle="Финансовый">
  <autoFilter ref="CH2:CI11" xr:uid="{78F22871-9A7D-4E92-8393-BCC02454D1B5}"/>
  <tableColumns count="2">
    <tableColumn id="1" xr3:uid="{DBC91464-3C3F-4F38-BBAA-89F388048E0F}" name="Ценовая группа" dataDxfId="256" dataCellStyle="Финансовый"/>
    <tableColumn id="2" xr3:uid="{04C85D3B-608A-4808-89A3-B6E61150D6DB}" name="Цена" dataDxfId="255" dataCellStyle="Финансовый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254" tableBorderDxfId="253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252" dataCellStyle="Финансовый"/>
    <tableColumn id="2" xr3:uid="{FECC5A88-7198-469B-A665-329684C29E9D}" name="Тип" dataDxfId="251" dataCellStyle="Финансовый"/>
    <tableColumn id="3" xr3:uid="{CC23F91A-F17A-471B-B852-64253E79A7AA}" name="Категория" dataDxfId="250" dataCellStyle="Финансовый"/>
    <tableColumn id="5" xr3:uid="{ED08E27D-8EAE-40C6-B4DA-59D9CD74F7C1}" name="Коллекция" dataDxfId="249" dataCellStyle="Финансовый"/>
    <tableColumn id="4" xr3:uid="{3A1E0F89-FF3A-47A2-9E87-DEEBD263D18A}" name="Цена" dataDxfId="248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247" dataDxfId="246" headerRowCellStyle="Обычный 2">
  <autoFilter ref="CL2:CP12" xr:uid="{2EA2AF85-4825-4413-ABF4-CE5FC30FD4A8}"/>
  <tableColumns count="5">
    <tableColumn id="1" xr3:uid="{7E28429D-9BAD-4FE0-83A6-D475F88B8C7D}" name="Название товара" dataDxfId="245" dataCellStyle="Обычный 2 2"/>
    <tableColumn id="5" xr3:uid="{071BE9FD-B93E-4BF1-963E-E301C95C2453}" name="Коллекция" dataDxfId="244" dataCellStyle="Обычный 2 2"/>
    <tableColumn id="2" xr3:uid="{A999F0F8-00BA-486A-B80B-EB2CD4D3ED68}" name="Тип" dataDxfId="243" dataCellStyle="Обычный 2 2"/>
    <tableColumn id="3" xr3:uid="{6D170368-F687-40B9-ABF6-5FE9A03A10F9}" name="Инфо" dataDxfId="242" dataCellStyle="Обычный 2"/>
    <tableColumn id="4" xr3:uid="{6EB55A0C-4ED2-49FF-9E3D-2308BCFBD948}" name="Цена" dataDxfId="241" dataCellStyle="Финансовый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240" headerRowCellStyle="Акцент2">
  <autoFilter ref="BB3:BD7" xr:uid="{76766779-25D2-4D9A-92B0-62DD261F7ADE}"/>
  <tableColumns count="3">
    <tableColumn id="1" xr3:uid="{0C363F62-1411-423B-833C-EE4938A39ED8}" name="Ценовая группа" dataDxfId="239" dataCellStyle="Акцент2"/>
    <tableColumn id="3" xr3:uid="{0FACAF70-9E78-4CB5-9BEB-94CD4E3EA607}" name="Наличие витрин" dataDxfId="238" dataCellStyle="Акцент2"/>
    <tableColumn id="2" xr3:uid="{915418D3-2926-4D67-BD82-1F8127353EBE}" name="Цена за  кв.м" dataDxfId="237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236" dataDxfId="235" tableBorderDxfId="234" headerRowCellStyle="Обычный 2" dataCellStyle="Обычный 6 2">
  <autoFilter ref="BF2:BF13" xr:uid="{8AAB42EF-11F0-4BD8-9205-D4F9B3EA3921}"/>
  <tableColumns count="1">
    <tableColumn id="1" xr3:uid="{58EE08F5-71A2-4D39-ACBB-8D000B687206}" name="Цвета" dataDxfId="233" dataCellStyle="Обычный 6 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232" headerRowBorderDxfId="231" tableBorderDxfId="230" headerRowCellStyle="Обычный 2">
  <autoFilter ref="BO2:BP8" xr:uid="{EDAEED31-3CAB-4857-ADC7-481FD3B657B8}"/>
  <tableColumns count="2">
    <tableColumn id="1" xr3:uid="{298F9606-FFF2-4456-AC78-8E0C89E5AEE7}" name="Изделие" dataDxfId="229"/>
    <tableColumn id="2" xr3:uid="{5323DD3B-F076-4C62-B2EB-57BA20ABF983}" name="Цена" dataDxfId="228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227" headerRowBorderDxfId="226" tableBorderDxfId="225" headerRowCellStyle="Обычный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E345536-3285-40F0-A2DC-9F79E3142C16}" name="Цены_БЗ" displayName="Цены_БЗ" ref="H1:S156" totalsRowShown="0" headerRowDxfId="224">
  <autoFilter ref="H1:S156" xr:uid="{40A30E8C-E300-4462-B7AA-741AFD0349F5}"/>
  <tableColumns count="12">
    <tableColumn id="11" xr3:uid="{73D48353-A726-404D-9E34-6CD721E61985}" name="Номенклатура" dataDxfId="223">
      <calculatedColumnFormula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calculatedColumnFormula>
    </tableColumn>
    <tableColumn id="1" xr3:uid="{E4803326-1145-4D4C-9F59-971AE17353E8}" name="Шкаф"/>
    <tableColumn id="2" xr3:uid="{E5658A77-EB2E-42F6-A7F9-3B369C5A74F3}" name="Тип шкафа"/>
    <tableColumn id="3" xr3:uid="{995EB5C6-1681-4D9C-A769-EABC0D4C67A0}" name="Цвет корпуса"/>
    <tableColumn id="4" xr3:uid="{C033EE11-97D8-4AB3-884C-F29EFCC02206}" name="Комплектация"/>
    <tableColumn id="5" xr3:uid="{54453E9B-F113-4E6C-A57C-A7D854CAA5A1}" name="Высота" dataDxfId="222"/>
    <tableColumn id="6" xr3:uid="{EC4959B9-27D2-4F84-B847-2CC6D037323C}" name="Ширина" dataDxfId="221"/>
    <tableColumn id="7" xr3:uid="{C31E4D1F-E063-40B8-903A-E5C762AFC970}" name="Глубина" dataDxfId="220"/>
    <tableColumn id="8" xr3:uid="{8FE7BF1A-512D-425D-B1FA-7306274BB561}" name="Кол-во полок" dataDxfId="219"/>
    <tableColumn id="9" xr3:uid="{C44C396E-F6BF-46A7-B7AD-92B482465DCF}" name="Тип полки"/>
    <tableColumn id="10" xr3:uid="{C09B69BB-1E0F-4952-A48E-9C118FA2C50F}" name="Цена БЗ" dataDxfId="218"/>
    <tableColumn id="12" xr3:uid="{EDA8C931-98A4-4A96-A4F2-3D4FF2B2481C}" name="Наличие модуля в прайсе" dataDxfId="217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0590569-6B02-477F-879D-6E2CE88C7D40}" name="Заказ_Столешницы41" displayName="Заказ_Столешницы41" ref="AK1:AR2" insertRow="1" totalsRowShown="0" headerRowDxfId="131" dataDxfId="130">
  <autoFilter ref="AK1:AR2" xr:uid="{50882B67-AB0E-4D1D-8D9B-BE8647CCB6FD}"/>
  <tableColumns count="8">
    <tableColumn id="1" xr3:uid="{B10FC818-27C3-4E02-8088-8E67F0779584}" name="Производитель" dataDxfId="129"/>
    <tableColumn id="2" xr3:uid="{889D9B8D-4904-4A82-ABD2-3750045B5508}" name="Цвет столешницы" dataDxfId="128"/>
    <tableColumn id="3" xr3:uid="{75A27DA4-1299-4826-AD4F-29F62822D9B1}" name="Толщина столешницы" dataDxfId="127"/>
    <tableColumn id="4" xr3:uid="{3350BC57-D3BD-402F-9840-32CCB5B11FFB}" name="Высота" dataDxfId="126"/>
    <tableColumn id="5" xr3:uid="{A8E38300-A152-4EC8-9E31-6D8D916B53D6}" name="Ширина" dataDxfId="125"/>
    <tableColumn id="6" xr3:uid="{7E962F10-8AFC-4DD0-BBDA-0E14AF83DDC7}" name="Кол-во" dataDxfId="124"/>
    <tableColumn id="7" xr3:uid="{8A2D8730-FC8F-46F4-94D9-425E0E1A2B24}" name="Стоимость" dataDxfId="123"/>
    <tableColumn id="8" xr3:uid="{ADFAB94C-2AF4-4D34-94CF-A8D0990161ED}" name="Тип изделия" dataDxfId="122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3364FBD-A992-462D-ABFC-71601885D0B9}" name="Корзина42" displayName="Корзина42" ref="A1:AH104" totalsRowShown="0" headerRowDxfId="121" dataDxfId="120">
  <autoFilter ref="A1:AH104" xr:uid="{D4F3A028-0284-448B-B761-F4C0DA488444}"/>
  <tableColumns count="34">
    <tableColumn id="1" xr3:uid="{F10408F5-E6A4-4DFB-A2D2-447E9DDF7357}" name="Номенклатура" dataDxfId="119"/>
    <tableColumn id="2" xr3:uid="{5461D6AD-0233-4C89-90A0-948A4B5C9AB4}" name="Высота" dataDxfId="118"/>
    <tableColumn id="3" xr3:uid="{7C3C8EBB-E147-4D1E-AF42-39A41E0165C8}" name="Ширина" dataDxfId="117"/>
    <tableColumn id="4" xr3:uid="{69A5112B-F038-4157-825B-F38088F9429D}" name="Глубина" dataDxfId="116"/>
    <tableColumn id="5" xr3:uid="{1ACBF691-BF60-4C78-8DC3-BF42E7AE19C7}" name="Кол-во" dataDxfId="115"/>
    <tableColumn id="6" xr3:uid="{63C8E521-8631-4D15-9E64-B8AE6DC302E3}" name="Цена корпуса" dataDxfId="114"/>
    <tableColumn id="7" xr3:uid="{6A4C95B8-3D73-4CA7-BBB7-B5DFDE0950EF}" name="Фасады,м2" dataDxfId="113"/>
    <tableColumn id="8" xr3:uid="{32281528-9786-488A-9DFE-0AE15B028E09}" name="Полки,шт." dataDxfId="112"/>
    <tableColumn id="9" xr3:uid="{C8F4685F-3A1D-4A79-A6A7-4B2AE3558CC2}" name="Полки,м2" dataDxfId="111"/>
    <tableColumn id="10" xr3:uid="{BA67EE42-0F32-4B5A-951F-1D13A47DA488}" name="Цена фасадов" dataDxfId="110"/>
    <tableColumn id="11" xr3:uid="{0E06EBD4-990B-4045-9FB3-E15631DFA3FC}" name="Цена полок" dataDxfId="109"/>
    <tableColumn id="12" xr3:uid="{A4888028-B815-4D18-9920-67EA33C88C35}" name="Цена Gola" dataDxfId="108"/>
    <tableColumn id="13" xr3:uid="{2014DEED-AFEE-4DCF-A612-3273C2FBA8CE}" name="Базовая цена корпуса" dataDxfId="107"/>
    <tableColumn id="14" xr3:uid="{1942BFBD-9E60-4D2D-B2D4-9C8EFFB3D1F7}" name="Базовая ширина" dataDxfId="106"/>
    <tableColumn id="15" xr3:uid="{3D94ED3B-4DBE-4DD6-896E-9747A4D4F9BD}" name="Тип фасада" dataDxfId="105"/>
    <tableColumn id="16" xr3:uid="{ADEA0731-33B5-4A29-808D-44327B166708}" name="Комплектация" dataDxfId="104"/>
    <tableColumn id="17" xr3:uid="{BAB84D5A-A71F-4440-AAFC-C06BE0B0F57A}" name="Тип модуля" dataDxfId="103"/>
    <tableColumn id="18" xr3:uid="{48A9F6A2-94AD-4A46-BFA0-F4B3CA037F61}" name="Коллекция" dataDxfId="102"/>
    <tableColumn id="19" xr3:uid="{C028052D-130D-4851-A0A6-4A518E36FDB9}" name="Цвет" dataDxfId="101"/>
    <tableColumn id="20" xr3:uid="{C310CCDE-283C-4690-BA5F-6D3FD599AEAB}" name="Фрезеровка" dataDxfId="100"/>
    <tableColumn id="21" xr3:uid="{5D8A4C1D-908E-4486-9C2D-2F47788935B5}" name="Толщина" dataDxfId="99"/>
    <tableColumn id="22" xr3:uid="{B6902821-54EE-4371-9259-573985AEE29B}" name="Уровень модуля" dataDxfId="98"/>
    <tableColumn id="24" xr3:uid="{D718E691-CA5D-429E-8339-0596F83B57D8}" name="Базовый комплект" dataDxfId="97"/>
    <tableColumn id="25" xr3:uid="{9E7C70A9-F47A-411D-A378-B6B7A2BA0A53}" name="Добавочная цена от комплектации" dataDxfId="96"/>
    <tableColumn id="26" xr3:uid="{23349EF3-F245-4545-8B15-0020A72A721F}" name="Цвет стекла для витрины" dataDxfId="95"/>
    <tableColumn id="27" xr3:uid="{21748156-97B4-4408-A79D-FCF811E208C8}" name="Цена стекла для витрины" dataDxfId="94"/>
    <tableColumn id="28" xr3:uid="{2ADECD2B-5E19-45EE-BBBD-370514BCBBCB}" name="Материал полок" dataDxfId="93"/>
    <tableColumn id="23" xr3:uid="{23C5D44D-7EEE-4C93-A0B6-43DD68C1AD90}" name="Цена корпус + полки" dataDxfId="92"/>
    <tableColumn id="29" xr3:uid="{059AA86B-5968-4999-863E-8B12C105E732}" name="Материал корпуса" dataDxfId="91"/>
    <tableColumn id="34" xr3:uid="{E27FEC8B-F313-4FAE-99FA-352643F7C5C0}" name="Тип фрезеровки" dataDxfId="90"/>
    <tableColumn id="33" xr3:uid="{96BE24F4-EE01-4B41-8CD2-F3F429EA72C4}" name="Скидка для фрезеровки" dataDxfId="89"/>
    <tableColumn id="30" xr3:uid="{7CBE0A93-D1BA-4330-9BAC-45099BF24DFD}" name="Соединенное название" dataDxfId="88">
      <calculatedColumnFormula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calculatedColumnFormula>
    </tableColumn>
    <tableColumn id="31" xr3:uid="{D9808170-8909-462B-AFA1-222603EEE63F}" name="Цена БЗ" dataDxfId="87">
      <calculatedColumnFormula>VLOOKUP(Корзина42[[#This Row],[Соединенное название]],Цены_БЗ[],11,0)</calculatedColumnFormula>
    </tableColumn>
    <tableColumn id="32" xr3:uid="{0A02A2C8-E4C7-4BEA-9845-49126D599578}" name="Разница" dataDxfId="86">
      <calculatedColumnFormula>Корзина42[[#This Row],[Цена корпус + полки]]-Корзина42[[#This Row],[Цена БЗ]]</calculatedColumnFormula>
    </tableColumn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51A8FF0-BB9B-4DDE-9FB8-8B2982AC6A70}" name="Заказ_Отдельные_фасады43" displayName="Заказ_Отдельные_фасады43" ref="AU1:BE2" insertRow="1" totalsRowShown="0" headerRowDxfId="85" dataDxfId="83" headerRowBorderDxfId="84" tableBorderDxfId="82">
  <autoFilter ref="AU1:BE2" xr:uid="{57F00D2F-AA0C-4156-915B-B306A91597A5}"/>
  <tableColumns count="11">
    <tableColumn id="1" xr3:uid="{6676210C-014A-4CE4-9519-35BEE1577AE5}" name="Коллекция" dataDxfId="81"/>
    <tableColumn id="2" xr3:uid="{27F6E7F1-EA97-4B08-BBF9-69A860FD1964}" name="Цвет" dataDxfId="80"/>
    <tableColumn id="3" xr3:uid="{E7574FEC-3AD0-4AD2-84B2-BF2F093BDCEA}" name="Фрезеровка" dataDxfId="79"/>
    <tableColumn id="4" xr3:uid="{F3254384-3167-4636-9FEE-8612370E29E9}" name="Толщина" dataDxfId="78"/>
    <tableColumn id="11" xr3:uid="{F3A33258-2784-4A39-AFAC-148ADF566915}" name="Высота,мм"/>
    <tableColumn id="10" xr3:uid="{5A70F098-CB06-4E13-B841-FE3D24359AA3}" name="Ширина,мм"/>
    <tableColumn id="9" xr3:uid="{B2086332-A4C3-460A-9F62-8B6B2DA65B53}" name="Площадь,м2"/>
    <tableColumn id="5" xr3:uid="{5AD44ABA-AFAE-4BD5-9731-A36376BC211A}" name="Цвет стекла для витрины" dataDxfId="77"/>
    <tableColumn id="6" xr3:uid="{3AF80469-8501-4438-8FB3-65C38AD3B94C}" name="Цена стекла для витрины" dataDxfId="76"/>
    <tableColumn id="7" xr3:uid="{6867FBB3-7486-4D66-A450-BC141A20CA7A}" name="Кол-во" dataDxfId="75"/>
    <tableColumn id="8" xr3:uid="{1CE28B3D-9634-4ABD-BC97-D8728EAAD5F9}" name="Стоимость" dataDxfId="74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ADAD616-E067-43F8-B495-13AE34E55157}" name="Заказ_ручки44" displayName="Заказ_ручки44" ref="BG1:BL2" insertRow="1" totalsRowShown="0" headerRowDxfId="73" tableBorderDxfId="72">
  <autoFilter ref="BG1:BL2" xr:uid="{E7BB3E52-9F23-4BE4-B15A-55E4FC846337}"/>
  <tableColumns count="6">
    <tableColumn id="1" xr3:uid="{7DA778F3-A7BC-445E-B2DA-CB48EBEEA49C}" name="Название ручки / Артикул ручки"/>
    <tableColumn id="2" xr3:uid="{09BEC600-7EAA-4345-A8EB-F124E72D7829}" name="Тип"/>
    <tableColumn id="3" xr3:uid="{C7146656-69D4-4963-999F-A3A477634457}" name="Категория"/>
    <tableColumn id="4" xr3:uid="{7097A7D2-22FD-4D3C-845E-A46F5BDD8093}" name="Коллекция"/>
    <tableColumn id="6" xr3:uid="{578EDF5B-0C78-428F-8F1C-3B7DCE211B46}" name="Количество"/>
    <tableColumn id="7" xr3:uid="{EAF83942-44DC-40A2-871C-5C9509BC1B07}" name="Цена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85C5D1C-A250-4C02-8D95-2D8DCA0BDEE5}" name="Gola_Base_Furn_for_stol_Order45" displayName="Gola_Base_Furn_for_stol_Order45" ref="BN1:BQ2" totalsRowShown="0">
  <autoFilter ref="BN1:BQ2" xr:uid="{88751CBF-65EF-43A0-AF99-830B58AB6C77}"/>
  <tableColumns count="4">
    <tableColumn id="1" xr3:uid="{093B97D5-7304-495A-A89D-D6E1205DFF02}" name="Изделие"/>
    <tableColumn id="2" xr3:uid="{DFA5FB21-90C9-46DD-B18E-AE84B77A687D}" name="Количество"/>
    <tableColumn id="3" xr3:uid="{7D0966B4-09DC-471C-A5CB-1768BCBD1EE4}" name="Цена"/>
    <tableColumn id="4" xr3:uid="{3CC3C537-7EB6-42E4-AEE8-CCBBC6930302}" name="Коллекция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I87" totalsRowCount="1" headerRowDxfId="71" dataDxfId="70">
  <autoFilter ref="A1:I86" xr:uid="{C5F50D1D-28FA-44C4-B1D4-E4F53EB44E9A}"/>
  <tableColumns count="9">
    <tableColumn id="1" xr3:uid="{789BF066-1199-4222-AC2F-B316242716BE}" name="Модуль" totalsRowLabel="Итог" dataDxfId="69" totalsRowDxfId="68" dataCellStyle="Обычный 3 3"/>
    <tableColumn id="2" xr3:uid="{EF146BD4-CF08-4961-ABD5-2DFA66F3F88E}" name="Тест" totalsRowFunction="sum" dataDxfId="67" totalsRowDxfId="66"/>
    <tableColumn id="3" xr3:uid="{1FED6511-3B3F-4694-A672-4610CFCC9DE9}" name="Цена БЗ компл 2" dataDxfId="65" totalsRowDxfId="64"/>
    <tableColumn id="4" xr3:uid="{464502FC-B950-4DA7-887E-64E4E0AABE09}" name="Моя цена Компл 2" dataDxfId="63" totalsRowDxfId="62"/>
    <tableColumn id="7" xr3:uid="{1EE0E3C0-0185-43A0-B00D-14904E0086BF}" name="Цена БЗ компл 3" dataDxfId="61" totalsRowDxfId="60"/>
    <tableColumn id="6" xr3:uid="{D7192721-B832-4B62-8E41-1F776C3DF3F1}" name="Моя цена Компл 3" dataDxfId="59" totalsRowDxfId="58"/>
    <tableColumn id="9" xr3:uid="{D9EFBE2D-F5B3-4D87-B0B5-CC71F29CA4EF}" name="Цена БЗ Компл 3T" dataDxfId="57" totalsRowDxfId="56"/>
    <tableColumn id="8" xr3:uid="{F5F6E3D2-A89F-4666-AB6D-383918F2BB50}" name="Моя цена Компл 3T" dataDxfId="55" totalsRowDxfId="54"/>
    <tableColumn id="5" xr3:uid="{A7FBE203-7265-44C8-911A-C66F819A2F81}" name="Разница" dataDxfId="53" totalsRowDxfId="52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1" tableBorderDxfId="50">
  <autoFilter ref="B68:H93" xr:uid="{00000000-0009-0000-0100-000001000000}"/>
  <tableColumns count="7">
    <tableColumn id="1" xr3:uid="{46A67A1A-4D9B-486E-9202-CA47E476F17C}" name="Регистратор" dataDxfId="49"/>
    <tableColumn id="2" xr3:uid="{4C743300-51E6-46FA-A911-186626FA7925}" name="Изделие" dataDxfId="48"/>
    <tableColumn id="3" xr3:uid="{C85A74C3-9E6F-4039-A115-4437121F1C96}" name="Коэффициент" dataDxfId="47"/>
    <tableColumn id="4" xr3:uid="{1A7B1DD2-73CE-4B21-9686-64AF4BDFBF5A}" name="новая цена" dataDxfId="46"/>
    <tableColumn id="5" xr3:uid="{DB3CD038-FDE1-4A36-9C8F-F302356B6722}" name="Наценка" dataDxfId="45"/>
    <tableColumn id="6" xr3:uid="{42654B9B-3B41-4ECE-B632-14B405D82864}" name="Способ расчета цены" dataDxfId="44"/>
    <tableColumn id="7" xr3:uid="{05A91201-6109-47F9-94C9-3AFB6B983F54}" name="Формула расчета" dataDxfId="43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2" tableBorderDxfId="41" totalsRowBorderDxfId="40">
  <autoFilter ref="B46:H66" xr:uid="{00000000-0009-0000-0100-000002000000}"/>
  <tableColumns count="7">
    <tableColumn id="1" xr3:uid="{B9F8BE94-C8CC-4F5B-90A6-C1CEBF01253B}" name="Регистратор" dataDxfId="39"/>
    <tableColumn id="2" xr3:uid="{86DB40FE-A4C2-4EA5-808A-85E1AE954019}" name="Изделие" dataDxfId="38"/>
    <tableColumn id="3" xr3:uid="{B930F8B2-0B24-4C7F-AB8C-3148DB1C062F}" name="Коэффициент" dataDxfId="37"/>
    <tableColumn id="4" xr3:uid="{BBC148A8-5A21-4CF5-A657-F027F46F1D20}" name="новая цена" dataDxfId="36"/>
    <tableColumn id="5" xr3:uid="{2BFC630A-ADB6-4CB5-86F6-C9732A7CEEC9}" name="Наценка" dataDxfId="35"/>
    <tableColumn id="6" xr3:uid="{238EF406-9F6B-492A-AC27-66A463F05EF5}" name="Способ расчета цены" dataDxfId="34"/>
    <tableColumn id="7" xr3:uid="{988AC713-6632-4196-85B0-E2F0220E295F}" name="Формула расчета" dataDxfId="33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2" tableBorderDxfId="31" totalsRowBorderDxfId="30">
  <autoFilter ref="B6:H37" xr:uid="{00000000-0009-0000-0100-000003000000}"/>
  <tableColumns count="7">
    <tableColumn id="1" xr3:uid="{9269AB67-F6B4-42BA-98FD-EF655CFB6EB1}" name="Регистратор" dataDxfId="29"/>
    <tableColumn id="2" xr3:uid="{6FF09F28-512E-445D-A647-13B8D99022B1}" name="Изделие" dataDxfId="28"/>
    <tableColumn id="3" xr3:uid="{E1C546E4-62B2-4BBC-B75A-BF8D71B972AE}" name="Коэффициент" dataDxfId="27"/>
    <tableColumn id="4" xr3:uid="{65284522-B98D-4437-9136-E8514E4A8923}" name="новая цена" dataDxfId="26"/>
    <tableColumn id="5" xr3:uid="{4BBC92D0-2CFF-4A07-AA96-D2FDC08034D5}" name="Наценка" dataDxfId="25"/>
    <tableColumn id="6" xr3:uid="{AAE895CC-E7F9-400D-9A49-2D712E062308}" name="Способ расчета цены" dataDxfId="24"/>
    <tableColumn id="7" xr3:uid="{876781F3-6CB8-4AA0-BE55-0D2C7D332E92}" name="Формула расчета" dataDxfId="23"/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2" dataDxfId="21">
  <autoFilter ref="F2:H7" xr:uid="{00000000-0009-0000-0100-000007000000}"/>
  <tableColumns count="3">
    <tableColumn id="1" xr3:uid="{45FB1E76-36AC-41BC-9C1B-ABB86F14C54D}" name="Параметр" dataDxfId="20"/>
    <tableColumn id="2" xr3:uid="{44966CE4-ED59-419A-AA8A-35E97A17505C}" name="Коэф,%" dataDxfId="19"/>
    <tableColumn id="3" xr3:uid="{D1D805EE-4F7C-4589-9B0C-B4A27F0E789D}" name="Коэф" dataDxfId="18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7" dataDxfId="16">
  <autoFilter ref="F2:H7" xr:uid="{00000000-0009-0000-0100-000005000000}"/>
  <tableColumns count="3">
    <tableColumn id="1" xr3:uid="{0AFB5C9F-1911-442A-A2CA-CB7B5980408B}" name="Параметр" dataDxfId="15"/>
    <tableColumn id="2" xr3:uid="{979C2510-B5A3-49B1-9E87-9B8EBBAE2BAB}" name="Коэф,%" dataDxfId="14"/>
    <tableColumn id="3" xr3:uid="{5136BA98-075E-4428-91A4-D1B623B96CE4}" name="Коэф" dataDxfId="13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2" dataDxfId="11">
  <autoFilter ref="F2:H7" xr:uid="{00000000-0009-0000-0100-000006000000}"/>
  <tableColumns count="3">
    <tableColumn id="1" xr3:uid="{53173F35-BE04-4693-A184-0123E947BE9D}" name="Параметр" dataDxfId="10"/>
    <tableColumn id="2" xr3:uid="{13F79467-74E7-4E76-B973-886D39919D1C}" name="Коэф,%" dataDxfId="9"/>
    <tableColumn id="3" xr3:uid="{C9DEB471-54E9-4479-B955-80A3FAD5FBF1}" name="Коэф" dataDxfId="8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7">
  <autoFilter ref="A1:A4" xr:uid="{D6CE3A41-D845-41C4-9D58-9BE1908C774D}"/>
  <tableColumns count="1">
    <tableColumn id="1" xr3:uid="{C4E9F6B1-D43E-417B-B9FF-5CDA6B059B32}" name="Комплектация" dataDxfId="6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5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4">
  <autoFilter ref="G1:G3" xr:uid="{83FDAE35-864B-4962-A9CB-879F0B2B8796}"/>
  <tableColumns count="1">
    <tableColumn id="1" xr3:uid="{E3EA7D02-E62E-4097-A7F7-77A82D4916E3}" name="Высота цоколя" dataDxfId="3"/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2">
  <autoFilter ref="J1:J4" xr:uid="{8C8E3226-D01B-41FB-863E-7D072F136CE5}"/>
  <tableColumns count="1">
    <tableColumn id="1" xr3:uid="{8DBCAD4C-AAC4-415D-88BE-7F3A179CA026}" name="Коллекция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9" Type="http://schemas.openxmlformats.org/officeDocument/2006/relationships/table" Target="../tables/table20.xml"/><Relationship Id="rId21" Type="http://schemas.openxmlformats.org/officeDocument/2006/relationships/image" Target="../media/image9.emf"/><Relationship Id="rId34" Type="http://schemas.openxmlformats.org/officeDocument/2006/relationships/table" Target="../tables/table15.xml"/><Relationship Id="rId42" Type="http://schemas.openxmlformats.org/officeDocument/2006/relationships/table" Target="../tables/table23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41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37" Type="http://schemas.openxmlformats.org/officeDocument/2006/relationships/table" Target="../tables/table18.xml"/><Relationship Id="rId40" Type="http://schemas.openxmlformats.org/officeDocument/2006/relationships/table" Target="../tables/table2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36" Type="http://schemas.openxmlformats.org/officeDocument/2006/relationships/table" Target="../tables/table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35" Type="http://schemas.openxmlformats.org/officeDocument/2006/relationships/table" Target="../tables/table16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4.xml"/><Relationship Id="rId38" Type="http://schemas.openxmlformats.org/officeDocument/2006/relationships/table" Target="../tables/table1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9.xml"/><Relationship Id="rId5" Type="http://schemas.openxmlformats.org/officeDocument/2006/relationships/table" Target="../tables/table28.xml"/><Relationship Id="rId4" Type="http://schemas.openxmlformats.org/officeDocument/2006/relationships/table" Target="../tables/table2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0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0.emf"/><Relationship Id="rId11" Type="http://schemas.openxmlformats.org/officeDocument/2006/relationships/image" Target="../media/image15.emf"/><Relationship Id="rId32" Type="http://schemas.openxmlformats.org/officeDocument/2006/relationships/control" Target="../activeX/activeX28.xml"/><Relationship Id="rId53" Type="http://schemas.openxmlformats.org/officeDocument/2006/relationships/image" Target="../media/image35.emf"/><Relationship Id="rId74" Type="http://schemas.openxmlformats.org/officeDocument/2006/relationships/image" Target="../media/image45.emf"/><Relationship Id="rId128" Type="http://schemas.openxmlformats.org/officeDocument/2006/relationships/control" Target="../activeX/activeX78.xml"/><Relationship Id="rId5" Type="http://schemas.openxmlformats.org/officeDocument/2006/relationships/control" Target="../activeX/activeX13.xml"/><Relationship Id="rId90" Type="http://schemas.openxmlformats.org/officeDocument/2006/relationships/image" Target="../media/image52.emf"/><Relationship Id="rId95" Type="http://schemas.openxmlformats.org/officeDocument/2006/relationships/image" Target="../media/image54.emf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image" Target="../media/image40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3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48.emf"/><Relationship Id="rId85" Type="http://schemas.openxmlformats.org/officeDocument/2006/relationships/control" Target="../activeX/activeX55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image" Target="../media/image25.emf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image" Target="../media/image58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1.emf"/><Relationship Id="rId54" Type="http://schemas.openxmlformats.org/officeDocument/2006/relationships/control" Target="../activeX/activeX39.xml"/><Relationship Id="rId70" Type="http://schemas.openxmlformats.org/officeDocument/2006/relationships/image" Target="../media/image43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6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1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4.emf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image" Target="../media/image61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image" Target="../media/image46.emf"/><Relationship Id="rId97" Type="http://schemas.openxmlformats.org/officeDocument/2006/relationships/image" Target="../media/image55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image" Target="../media/image41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9.emf"/><Relationship Id="rId82" Type="http://schemas.openxmlformats.org/officeDocument/2006/relationships/image" Target="../media/image49.emf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5.emf"/><Relationship Id="rId8" Type="http://schemas.openxmlformats.org/officeDocument/2006/relationships/control" Target="../activeX/activeX15.xml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image" Target="../media/image53.emf"/><Relationship Id="rId98" Type="http://schemas.openxmlformats.org/officeDocument/2006/relationships/control" Target="../activeX/activeX63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0.emf"/><Relationship Id="rId10" Type="http://schemas.openxmlformats.org/officeDocument/2006/relationships/control" Target="../activeX/activeX16.xml"/><Relationship Id="rId31" Type="http://schemas.openxmlformats.org/officeDocument/2006/relationships/image" Target="../media/image24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1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image" Target="../media/image42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3.emf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9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40.xml"/><Relationship Id="rId4" Type="http://schemas.openxmlformats.org/officeDocument/2006/relationships/table" Target="../tables/table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C354-57C4-4EFC-9F9F-C74C89C8E996}">
  <sheetPr codeName="Лист12">
    <outlinePr summaryBelow="0" summaryRight="0"/>
    <pageSetUpPr autoPageBreaks="0"/>
  </sheetPr>
  <dimension ref="A1:G114"/>
  <sheetViews>
    <sheetView topLeftCell="B1" zoomScale="130" zoomScaleNormal="130" workbookViewId="0">
      <selection activeCell="B10" sqref="B10"/>
    </sheetView>
  </sheetViews>
  <sheetFormatPr defaultRowHeight="11.25" x14ac:dyDescent="0.2"/>
  <cols>
    <col min="1" max="1" width="6.42578125" style="408" customWidth="1"/>
    <col min="2" max="2" width="33.42578125" style="408" customWidth="1"/>
    <col min="3" max="3" width="33.28515625" style="408" customWidth="1"/>
    <col min="4" max="4" width="10.7109375" style="408" customWidth="1"/>
    <col min="5" max="5" width="8.7109375" style="408" customWidth="1"/>
    <col min="6" max="6" width="9.5703125" style="408" customWidth="1"/>
    <col min="7" max="7" width="45.28515625" style="408" customWidth="1"/>
    <col min="8" max="256" width="8" style="408" customWidth="1"/>
    <col min="257" max="257" width="6.42578125" style="408" customWidth="1"/>
    <col min="258" max="258" width="33.42578125" style="408" customWidth="1"/>
    <col min="259" max="259" width="33.28515625" style="408" customWidth="1"/>
    <col min="260" max="260" width="10.7109375" style="408" customWidth="1"/>
    <col min="261" max="261" width="8.7109375" style="408" customWidth="1"/>
    <col min="262" max="262" width="9.5703125" style="408" customWidth="1"/>
    <col min="263" max="263" width="45.28515625" style="408" customWidth="1"/>
    <col min="264" max="512" width="8" style="408" customWidth="1"/>
    <col min="513" max="513" width="6.42578125" style="408" customWidth="1"/>
    <col min="514" max="514" width="33.42578125" style="408" customWidth="1"/>
    <col min="515" max="515" width="33.28515625" style="408" customWidth="1"/>
    <col min="516" max="516" width="10.7109375" style="408" customWidth="1"/>
    <col min="517" max="517" width="8.7109375" style="408" customWidth="1"/>
    <col min="518" max="518" width="9.5703125" style="408" customWidth="1"/>
    <col min="519" max="519" width="45.28515625" style="408" customWidth="1"/>
    <col min="520" max="768" width="8" style="408" customWidth="1"/>
    <col min="769" max="769" width="6.42578125" style="408" customWidth="1"/>
    <col min="770" max="770" width="33.42578125" style="408" customWidth="1"/>
    <col min="771" max="771" width="33.28515625" style="408" customWidth="1"/>
    <col min="772" max="772" width="10.7109375" style="408" customWidth="1"/>
    <col min="773" max="773" width="8.7109375" style="408" customWidth="1"/>
    <col min="774" max="774" width="9.5703125" style="408" customWidth="1"/>
    <col min="775" max="775" width="45.28515625" style="408" customWidth="1"/>
    <col min="776" max="1024" width="8" style="408" customWidth="1"/>
    <col min="1025" max="1025" width="6.42578125" style="408" customWidth="1"/>
    <col min="1026" max="1026" width="33.42578125" style="408" customWidth="1"/>
    <col min="1027" max="1027" width="33.28515625" style="408" customWidth="1"/>
    <col min="1028" max="1028" width="10.7109375" style="408" customWidth="1"/>
    <col min="1029" max="1029" width="8.7109375" style="408" customWidth="1"/>
    <col min="1030" max="1030" width="9.5703125" style="408" customWidth="1"/>
    <col min="1031" max="1031" width="45.28515625" style="408" customWidth="1"/>
    <col min="1032" max="1280" width="8" style="408" customWidth="1"/>
    <col min="1281" max="1281" width="6.42578125" style="408" customWidth="1"/>
    <col min="1282" max="1282" width="33.42578125" style="408" customWidth="1"/>
    <col min="1283" max="1283" width="33.28515625" style="408" customWidth="1"/>
    <col min="1284" max="1284" width="10.7109375" style="408" customWidth="1"/>
    <col min="1285" max="1285" width="8.7109375" style="408" customWidth="1"/>
    <col min="1286" max="1286" width="9.5703125" style="408" customWidth="1"/>
    <col min="1287" max="1287" width="45.28515625" style="408" customWidth="1"/>
    <col min="1288" max="1536" width="8" style="408" customWidth="1"/>
    <col min="1537" max="1537" width="6.42578125" style="408" customWidth="1"/>
    <col min="1538" max="1538" width="33.42578125" style="408" customWidth="1"/>
    <col min="1539" max="1539" width="33.28515625" style="408" customWidth="1"/>
    <col min="1540" max="1540" width="10.7109375" style="408" customWidth="1"/>
    <col min="1541" max="1541" width="8.7109375" style="408" customWidth="1"/>
    <col min="1542" max="1542" width="9.5703125" style="408" customWidth="1"/>
    <col min="1543" max="1543" width="45.28515625" style="408" customWidth="1"/>
    <col min="1544" max="1792" width="8" style="408" customWidth="1"/>
    <col min="1793" max="1793" width="6.42578125" style="408" customWidth="1"/>
    <col min="1794" max="1794" width="33.42578125" style="408" customWidth="1"/>
    <col min="1795" max="1795" width="33.28515625" style="408" customWidth="1"/>
    <col min="1796" max="1796" width="10.7109375" style="408" customWidth="1"/>
    <col min="1797" max="1797" width="8.7109375" style="408" customWidth="1"/>
    <col min="1798" max="1798" width="9.5703125" style="408" customWidth="1"/>
    <col min="1799" max="1799" width="45.28515625" style="408" customWidth="1"/>
    <col min="1800" max="2048" width="8" style="408" customWidth="1"/>
    <col min="2049" max="2049" width="6.42578125" style="408" customWidth="1"/>
    <col min="2050" max="2050" width="33.42578125" style="408" customWidth="1"/>
    <col min="2051" max="2051" width="33.28515625" style="408" customWidth="1"/>
    <col min="2052" max="2052" width="10.7109375" style="408" customWidth="1"/>
    <col min="2053" max="2053" width="8.7109375" style="408" customWidth="1"/>
    <col min="2054" max="2054" width="9.5703125" style="408" customWidth="1"/>
    <col min="2055" max="2055" width="45.28515625" style="408" customWidth="1"/>
    <col min="2056" max="2304" width="8" style="408" customWidth="1"/>
    <col min="2305" max="2305" width="6.42578125" style="408" customWidth="1"/>
    <col min="2306" max="2306" width="33.42578125" style="408" customWidth="1"/>
    <col min="2307" max="2307" width="33.28515625" style="408" customWidth="1"/>
    <col min="2308" max="2308" width="10.7109375" style="408" customWidth="1"/>
    <col min="2309" max="2309" width="8.7109375" style="408" customWidth="1"/>
    <col min="2310" max="2310" width="9.5703125" style="408" customWidth="1"/>
    <col min="2311" max="2311" width="45.28515625" style="408" customWidth="1"/>
    <col min="2312" max="2560" width="8" style="408" customWidth="1"/>
    <col min="2561" max="2561" width="6.42578125" style="408" customWidth="1"/>
    <col min="2562" max="2562" width="33.42578125" style="408" customWidth="1"/>
    <col min="2563" max="2563" width="33.28515625" style="408" customWidth="1"/>
    <col min="2564" max="2564" width="10.7109375" style="408" customWidth="1"/>
    <col min="2565" max="2565" width="8.7109375" style="408" customWidth="1"/>
    <col min="2566" max="2566" width="9.5703125" style="408" customWidth="1"/>
    <col min="2567" max="2567" width="45.28515625" style="408" customWidth="1"/>
    <col min="2568" max="2816" width="8" style="408" customWidth="1"/>
    <col min="2817" max="2817" width="6.42578125" style="408" customWidth="1"/>
    <col min="2818" max="2818" width="33.42578125" style="408" customWidth="1"/>
    <col min="2819" max="2819" width="33.28515625" style="408" customWidth="1"/>
    <col min="2820" max="2820" width="10.7109375" style="408" customWidth="1"/>
    <col min="2821" max="2821" width="8.7109375" style="408" customWidth="1"/>
    <col min="2822" max="2822" width="9.5703125" style="408" customWidth="1"/>
    <col min="2823" max="2823" width="45.28515625" style="408" customWidth="1"/>
    <col min="2824" max="3072" width="8" style="408" customWidth="1"/>
    <col min="3073" max="3073" width="6.42578125" style="408" customWidth="1"/>
    <col min="3074" max="3074" width="33.42578125" style="408" customWidth="1"/>
    <col min="3075" max="3075" width="33.28515625" style="408" customWidth="1"/>
    <col min="3076" max="3076" width="10.7109375" style="408" customWidth="1"/>
    <col min="3077" max="3077" width="8.7109375" style="408" customWidth="1"/>
    <col min="3078" max="3078" width="9.5703125" style="408" customWidth="1"/>
    <col min="3079" max="3079" width="45.28515625" style="408" customWidth="1"/>
    <col min="3080" max="3328" width="8" style="408" customWidth="1"/>
    <col min="3329" max="3329" width="6.42578125" style="408" customWidth="1"/>
    <col min="3330" max="3330" width="33.42578125" style="408" customWidth="1"/>
    <col min="3331" max="3331" width="33.28515625" style="408" customWidth="1"/>
    <col min="3332" max="3332" width="10.7109375" style="408" customWidth="1"/>
    <col min="3333" max="3333" width="8.7109375" style="408" customWidth="1"/>
    <col min="3334" max="3334" width="9.5703125" style="408" customWidth="1"/>
    <col min="3335" max="3335" width="45.28515625" style="408" customWidth="1"/>
    <col min="3336" max="3584" width="8" style="408" customWidth="1"/>
    <col min="3585" max="3585" width="6.42578125" style="408" customWidth="1"/>
    <col min="3586" max="3586" width="33.42578125" style="408" customWidth="1"/>
    <col min="3587" max="3587" width="33.28515625" style="408" customWidth="1"/>
    <col min="3588" max="3588" width="10.7109375" style="408" customWidth="1"/>
    <col min="3589" max="3589" width="8.7109375" style="408" customWidth="1"/>
    <col min="3590" max="3590" width="9.5703125" style="408" customWidth="1"/>
    <col min="3591" max="3591" width="45.28515625" style="408" customWidth="1"/>
    <col min="3592" max="3840" width="8" style="408" customWidth="1"/>
    <col min="3841" max="3841" width="6.42578125" style="408" customWidth="1"/>
    <col min="3842" max="3842" width="33.42578125" style="408" customWidth="1"/>
    <col min="3843" max="3843" width="33.28515625" style="408" customWidth="1"/>
    <col min="3844" max="3844" width="10.7109375" style="408" customWidth="1"/>
    <col min="3845" max="3845" width="8.7109375" style="408" customWidth="1"/>
    <col min="3846" max="3846" width="9.5703125" style="408" customWidth="1"/>
    <col min="3847" max="3847" width="45.28515625" style="408" customWidth="1"/>
    <col min="3848" max="4096" width="8" style="408" customWidth="1"/>
    <col min="4097" max="4097" width="6.42578125" style="408" customWidth="1"/>
    <col min="4098" max="4098" width="33.42578125" style="408" customWidth="1"/>
    <col min="4099" max="4099" width="33.28515625" style="408" customWidth="1"/>
    <col min="4100" max="4100" width="10.7109375" style="408" customWidth="1"/>
    <col min="4101" max="4101" width="8.7109375" style="408" customWidth="1"/>
    <col min="4102" max="4102" width="9.5703125" style="408" customWidth="1"/>
    <col min="4103" max="4103" width="45.28515625" style="408" customWidth="1"/>
    <col min="4104" max="4352" width="8" style="408" customWidth="1"/>
    <col min="4353" max="4353" width="6.42578125" style="408" customWidth="1"/>
    <col min="4354" max="4354" width="33.42578125" style="408" customWidth="1"/>
    <col min="4355" max="4355" width="33.28515625" style="408" customWidth="1"/>
    <col min="4356" max="4356" width="10.7109375" style="408" customWidth="1"/>
    <col min="4357" max="4357" width="8.7109375" style="408" customWidth="1"/>
    <col min="4358" max="4358" width="9.5703125" style="408" customWidth="1"/>
    <col min="4359" max="4359" width="45.28515625" style="408" customWidth="1"/>
    <col min="4360" max="4608" width="8" style="408" customWidth="1"/>
    <col min="4609" max="4609" width="6.42578125" style="408" customWidth="1"/>
    <col min="4610" max="4610" width="33.42578125" style="408" customWidth="1"/>
    <col min="4611" max="4611" width="33.28515625" style="408" customWidth="1"/>
    <col min="4612" max="4612" width="10.7109375" style="408" customWidth="1"/>
    <col min="4613" max="4613" width="8.7109375" style="408" customWidth="1"/>
    <col min="4614" max="4614" width="9.5703125" style="408" customWidth="1"/>
    <col min="4615" max="4615" width="45.28515625" style="408" customWidth="1"/>
    <col min="4616" max="4864" width="8" style="408" customWidth="1"/>
    <col min="4865" max="4865" width="6.42578125" style="408" customWidth="1"/>
    <col min="4866" max="4866" width="33.42578125" style="408" customWidth="1"/>
    <col min="4867" max="4867" width="33.28515625" style="408" customWidth="1"/>
    <col min="4868" max="4868" width="10.7109375" style="408" customWidth="1"/>
    <col min="4869" max="4869" width="8.7109375" style="408" customWidth="1"/>
    <col min="4870" max="4870" width="9.5703125" style="408" customWidth="1"/>
    <col min="4871" max="4871" width="45.28515625" style="408" customWidth="1"/>
    <col min="4872" max="5120" width="8" style="408" customWidth="1"/>
    <col min="5121" max="5121" width="6.42578125" style="408" customWidth="1"/>
    <col min="5122" max="5122" width="33.42578125" style="408" customWidth="1"/>
    <col min="5123" max="5123" width="33.28515625" style="408" customWidth="1"/>
    <col min="5124" max="5124" width="10.7109375" style="408" customWidth="1"/>
    <col min="5125" max="5125" width="8.7109375" style="408" customWidth="1"/>
    <col min="5126" max="5126" width="9.5703125" style="408" customWidth="1"/>
    <col min="5127" max="5127" width="45.28515625" style="408" customWidth="1"/>
    <col min="5128" max="5376" width="8" style="408" customWidth="1"/>
    <col min="5377" max="5377" width="6.42578125" style="408" customWidth="1"/>
    <col min="5378" max="5378" width="33.42578125" style="408" customWidth="1"/>
    <col min="5379" max="5379" width="33.28515625" style="408" customWidth="1"/>
    <col min="5380" max="5380" width="10.7109375" style="408" customWidth="1"/>
    <col min="5381" max="5381" width="8.7109375" style="408" customWidth="1"/>
    <col min="5382" max="5382" width="9.5703125" style="408" customWidth="1"/>
    <col min="5383" max="5383" width="45.28515625" style="408" customWidth="1"/>
    <col min="5384" max="5632" width="8" style="408" customWidth="1"/>
    <col min="5633" max="5633" width="6.42578125" style="408" customWidth="1"/>
    <col min="5634" max="5634" width="33.42578125" style="408" customWidth="1"/>
    <col min="5635" max="5635" width="33.28515625" style="408" customWidth="1"/>
    <col min="5636" max="5636" width="10.7109375" style="408" customWidth="1"/>
    <col min="5637" max="5637" width="8.7109375" style="408" customWidth="1"/>
    <col min="5638" max="5638" width="9.5703125" style="408" customWidth="1"/>
    <col min="5639" max="5639" width="45.28515625" style="408" customWidth="1"/>
    <col min="5640" max="5888" width="8" style="408" customWidth="1"/>
    <col min="5889" max="5889" width="6.42578125" style="408" customWidth="1"/>
    <col min="5890" max="5890" width="33.42578125" style="408" customWidth="1"/>
    <col min="5891" max="5891" width="33.28515625" style="408" customWidth="1"/>
    <col min="5892" max="5892" width="10.7109375" style="408" customWidth="1"/>
    <col min="5893" max="5893" width="8.7109375" style="408" customWidth="1"/>
    <col min="5894" max="5894" width="9.5703125" style="408" customWidth="1"/>
    <col min="5895" max="5895" width="45.28515625" style="408" customWidth="1"/>
    <col min="5896" max="6144" width="8" style="408" customWidth="1"/>
    <col min="6145" max="6145" width="6.42578125" style="408" customWidth="1"/>
    <col min="6146" max="6146" width="33.42578125" style="408" customWidth="1"/>
    <col min="6147" max="6147" width="33.28515625" style="408" customWidth="1"/>
    <col min="6148" max="6148" width="10.7109375" style="408" customWidth="1"/>
    <col min="6149" max="6149" width="8.7109375" style="408" customWidth="1"/>
    <col min="6150" max="6150" width="9.5703125" style="408" customWidth="1"/>
    <col min="6151" max="6151" width="45.28515625" style="408" customWidth="1"/>
    <col min="6152" max="6400" width="8" style="408" customWidth="1"/>
    <col min="6401" max="6401" width="6.42578125" style="408" customWidth="1"/>
    <col min="6402" max="6402" width="33.42578125" style="408" customWidth="1"/>
    <col min="6403" max="6403" width="33.28515625" style="408" customWidth="1"/>
    <col min="6404" max="6404" width="10.7109375" style="408" customWidth="1"/>
    <col min="6405" max="6405" width="8.7109375" style="408" customWidth="1"/>
    <col min="6406" max="6406" width="9.5703125" style="408" customWidth="1"/>
    <col min="6407" max="6407" width="45.28515625" style="408" customWidth="1"/>
    <col min="6408" max="6656" width="8" style="408" customWidth="1"/>
    <col min="6657" max="6657" width="6.42578125" style="408" customWidth="1"/>
    <col min="6658" max="6658" width="33.42578125" style="408" customWidth="1"/>
    <col min="6659" max="6659" width="33.28515625" style="408" customWidth="1"/>
    <col min="6660" max="6660" width="10.7109375" style="408" customWidth="1"/>
    <col min="6661" max="6661" width="8.7109375" style="408" customWidth="1"/>
    <col min="6662" max="6662" width="9.5703125" style="408" customWidth="1"/>
    <col min="6663" max="6663" width="45.28515625" style="408" customWidth="1"/>
    <col min="6664" max="6912" width="8" style="408" customWidth="1"/>
    <col min="6913" max="6913" width="6.42578125" style="408" customWidth="1"/>
    <col min="6914" max="6914" width="33.42578125" style="408" customWidth="1"/>
    <col min="6915" max="6915" width="33.28515625" style="408" customWidth="1"/>
    <col min="6916" max="6916" width="10.7109375" style="408" customWidth="1"/>
    <col min="6917" max="6917" width="8.7109375" style="408" customWidth="1"/>
    <col min="6918" max="6918" width="9.5703125" style="408" customWidth="1"/>
    <col min="6919" max="6919" width="45.28515625" style="408" customWidth="1"/>
    <col min="6920" max="7168" width="8" style="408" customWidth="1"/>
    <col min="7169" max="7169" width="6.42578125" style="408" customWidth="1"/>
    <col min="7170" max="7170" width="33.42578125" style="408" customWidth="1"/>
    <col min="7171" max="7171" width="33.28515625" style="408" customWidth="1"/>
    <col min="7172" max="7172" width="10.7109375" style="408" customWidth="1"/>
    <col min="7173" max="7173" width="8.7109375" style="408" customWidth="1"/>
    <col min="7174" max="7174" width="9.5703125" style="408" customWidth="1"/>
    <col min="7175" max="7175" width="45.28515625" style="408" customWidth="1"/>
    <col min="7176" max="7424" width="8" style="408" customWidth="1"/>
    <col min="7425" max="7425" width="6.42578125" style="408" customWidth="1"/>
    <col min="7426" max="7426" width="33.42578125" style="408" customWidth="1"/>
    <col min="7427" max="7427" width="33.28515625" style="408" customWidth="1"/>
    <col min="7428" max="7428" width="10.7109375" style="408" customWidth="1"/>
    <col min="7429" max="7429" width="8.7109375" style="408" customWidth="1"/>
    <col min="7430" max="7430" width="9.5703125" style="408" customWidth="1"/>
    <col min="7431" max="7431" width="45.28515625" style="408" customWidth="1"/>
    <col min="7432" max="7680" width="8" style="408" customWidth="1"/>
    <col min="7681" max="7681" width="6.42578125" style="408" customWidth="1"/>
    <col min="7682" max="7682" width="33.42578125" style="408" customWidth="1"/>
    <col min="7683" max="7683" width="33.28515625" style="408" customWidth="1"/>
    <col min="7684" max="7684" width="10.7109375" style="408" customWidth="1"/>
    <col min="7685" max="7685" width="8.7109375" style="408" customWidth="1"/>
    <col min="7686" max="7686" width="9.5703125" style="408" customWidth="1"/>
    <col min="7687" max="7687" width="45.28515625" style="408" customWidth="1"/>
    <col min="7688" max="7936" width="8" style="408" customWidth="1"/>
    <col min="7937" max="7937" width="6.42578125" style="408" customWidth="1"/>
    <col min="7938" max="7938" width="33.42578125" style="408" customWidth="1"/>
    <col min="7939" max="7939" width="33.28515625" style="408" customWidth="1"/>
    <col min="7940" max="7940" width="10.7109375" style="408" customWidth="1"/>
    <col min="7941" max="7941" width="8.7109375" style="408" customWidth="1"/>
    <col min="7942" max="7942" width="9.5703125" style="408" customWidth="1"/>
    <col min="7943" max="7943" width="45.28515625" style="408" customWidth="1"/>
    <col min="7944" max="8192" width="8" style="408" customWidth="1"/>
    <col min="8193" max="8193" width="6.42578125" style="408" customWidth="1"/>
    <col min="8194" max="8194" width="33.42578125" style="408" customWidth="1"/>
    <col min="8195" max="8195" width="33.28515625" style="408" customWidth="1"/>
    <col min="8196" max="8196" width="10.7109375" style="408" customWidth="1"/>
    <col min="8197" max="8197" width="8.7109375" style="408" customWidth="1"/>
    <col min="8198" max="8198" width="9.5703125" style="408" customWidth="1"/>
    <col min="8199" max="8199" width="45.28515625" style="408" customWidth="1"/>
    <col min="8200" max="8448" width="8" style="408" customWidth="1"/>
    <col min="8449" max="8449" width="6.42578125" style="408" customWidth="1"/>
    <col min="8450" max="8450" width="33.42578125" style="408" customWidth="1"/>
    <col min="8451" max="8451" width="33.28515625" style="408" customWidth="1"/>
    <col min="8452" max="8452" width="10.7109375" style="408" customWidth="1"/>
    <col min="8453" max="8453" width="8.7109375" style="408" customWidth="1"/>
    <col min="8454" max="8454" width="9.5703125" style="408" customWidth="1"/>
    <col min="8455" max="8455" width="45.28515625" style="408" customWidth="1"/>
    <col min="8456" max="8704" width="8" style="408" customWidth="1"/>
    <col min="8705" max="8705" width="6.42578125" style="408" customWidth="1"/>
    <col min="8706" max="8706" width="33.42578125" style="408" customWidth="1"/>
    <col min="8707" max="8707" width="33.28515625" style="408" customWidth="1"/>
    <col min="8708" max="8708" width="10.7109375" style="408" customWidth="1"/>
    <col min="8709" max="8709" width="8.7109375" style="408" customWidth="1"/>
    <col min="8710" max="8710" width="9.5703125" style="408" customWidth="1"/>
    <col min="8711" max="8711" width="45.28515625" style="408" customWidth="1"/>
    <col min="8712" max="8960" width="8" style="408" customWidth="1"/>
    <col min="8961" max="8961" width="6.42578125" style="408" customWidth="1"/>
    <col min="8962" max="8962" width="33.42578125" style="408" customWidth="1"/>
    <col min="8963" max="8963" width="33.28515625" style="408" customWidth="1"/>
    <col min="8964" max="8964" width="10.7109375" style="408" customWidth="1"/>
    <col min="8965" max="8965" width="8.7109375" style="408" customWidth="1"/>
    <col min="8966" max="8966" width="9.5703125" style="408" customWidth="1"/>
    <col min="8967" max="8967" width="45.28515625" style="408" customWidth="1"/>
    <col min="8968" max="9216" width="8" style="408" customWidth="1"/>
    <col min="9217" max="9217" width="6.42578125" style="408" customWidth="1"/>
    <col min="9218" max="9218" width="33.42578125" style="408" customWidth="1"/>
    <col min="9219" max="9219" width="33.28515625" style="408" customWidth="1"/>
    <col min="9220" max="9220" width="10.7109375" style="408" customWidth="1"/>
    <col min="9221" max="9221" width="8.7109375" style="408" customWidth="1"/>
    <col min="9222" max="9222" width="9.5703125" style="408" customWidth="1"/>
    <col min="9223" max="9223" width="45.28515625" style="408" customWidth="1"/>
    <col min="9224" max="9472" width="8" style="408" customWidth="1"/>
    <col min="9473" max="9473" width="6.42578125" style="408" customWidth="1"/>
    <col min="9474" max="9474" width="33.42578125" style="408" customWidth="1"/>
    <col min="9475" max="9475" width="33.28515625" style="408" customWidth="1"/>
    <col min="9476" max="9476" width="10.7109375" style="408" customWidth="1"/>
    <col min="9477" max="9477" width="8.7109375" style="408" customWidth="1"/>
    <col min="9478" max="9478" width="9.5703125" style="408" customWidth="1"/>
    <col min="9479" max="9479" width="45.28515625" style="408" customWidth="1"/>
    <col min="9480" max="9728" width="8" style="408" customWidth="1"/>
    <col min="9729" max="9729" width="6.42578125" style="408" customWidth="1"/>
    <col min="9730" max="9730" width="33.42578125" style="408" customWidth="1"/>
    <col min="9731" max="9731" width="33.28515625" style="408" customWidth="1"/>
    <col min="9732" max="9732" width="10.7109375" style="408" customWidth="1"/>
    <col min="9733" max="9733" width="8.7109375" style="408" customWidth="1"/>
    <col min="9734" max="9734" width="9.5703125" style="408" customWidth="1"/>
    <col min="9735" max="9735" width="45.28515625" style="408" customWidth="1"/>
    <col min="9736" max="9984" width="8" style="408" customWidth="1"/>
    <col min="9985" max="9985" width="6.42578125" style="408" customWidth="1"/>
    <col min="9986" max="9986" width="33.42578125" style="408" customWidth="1"/>
    <col min="9987" max="9987" width="33.28515625" style="408" customWidth="1"/>
    <col min="9988" max="9988" width="10.7109375" style="408" customWidth="1"/>
    <col min="9989" max="9989" width="8.7109375" style="408" customWidth="1"/>
    <col min="9990" max="9990" width="9.5703125" style="408" customWidth="1"/>
    <col min="9991" max="9991" width="45.28515625" style="408" customWidth="1"/>
    <col min="9992" max="10240" width="8" style="408" customWidth="1"/>
    <col min="10241" max="10241" width="6.42578125" style="408" customWidth="1"/>
    <col min="10242" max="10242" width="33.42578125" style="408" customWidth="1"/>
    <col min="10243" max="10243" width="33.28515625" style="408" customWidth="1"/>
    <col min="10244" max="10244" width="10.7109375" style="408" customWidth="1"/>
    <col min="10245" max="10245" width="8.7109375" style="408" customWidth="1"/>
    <col min="10246" max="10246" width="9.5703125" style="408" customWidth="1"/>
    <col min="10247" max="10247" width="45.28515625" style="408" customWidth="1"/>
    <col min="10248" max="10496" width="8" style="408" customWidth="1"/>
    <col min="10497" max="10497" width="6.42578125" style="408" customWidth="1"/>
    <col min="10498" max="10498" width="33.42578125" style="408" customWidth="1"/>
    <col min="10499" max="10499" width="33.28515625" style="408" customWidth="1"/>
    <col min="10500" max="10500" width="10.7109375" style="408" customWidth="1"/>
    <col min="10501" max="10501" width="8.7109375" style="408" customWidth="1"/>
    <col min="10502" max="10502" width="9.5703125" style="408" customWidth="1"/>
    <col min="10503" max="10503" width="45.28515625" style="408" customWidth="1"/>
    <col min="10504" max="10752" width="8" style="408" customWidth="1"/>
    <col min="10753" max="10753" width="6.42578125" style="408" customWidth="1"/>
    <col min="10754" max="10754" width="33.42578125" style="408" customWidth="1"/>
    <col min="10755" max="10755" width="33.28515625" style="408" customWidth="1"/>
    <col min="10756" max="10756" width="10.7109375" style="408" customWidth="1"/>
    <col min="10757" max="10757" width="8.7109375" style="408" customWidth="1"/>
    <col min="10758" max="10758" width="9.5703125" style="408" customWidth="1"/>
    <col min="10759" max="10759" width="45.28515625" style="408" customWidth="1"/>
    <col min="10760" max="11008" width="8" style="408" customWidth="1"/>
    <col min="11009" max="11009" width="6.42578125" style="408" customWidth="1"/>
    <col min="11010" max="11010" width="33.42578125" style="408" customWidth="1"/>
    <col min="11011" max="11011" width="33.28515625" style="408" customWidth="1"/>
    <col min="11012" max="11012" width="10.7109375" style="408" customWidth="1"/>
    <col min="11013" max="11013" width="8.7109375" style="408" customWidth="1"/>
    <col min="11014" max="11014" width="9.5703125" style="408" customWidth="1"/>
    <col min="11015" max="11015" width="45.28515625" style="408" customWidth="1"/>
    <col min="11016" max="11264" width="8" style="408" customWidth="1"/>
    <col min="11265" max="11265" width="6.42578125" style="408" customWidth="1"/>
    <col min="11266" max="11266" width="33.42578125" style="408" customWidth="1"/>
    <col min="11267" max="11267" width="33.28515625" style="408" customWidth="1"/>
    <col min="11268" max="11268" width="10.7109375" style="408" customWidth="1"/>
    <col min="11269" max="11269" width="8.7109375" style="408" customWidth="1"/>
    <col min="11270" max="11270" width="9.5703125" style="408" customWidth="1"/>
    <col min="11271" max="11271" width="45.28515625" style="408" customWidth="1"/>
    <col min="11272" max="11520" width="8" style="408" customWidth="1"/>
    <col min="11521" max="11521" width="6.42578125" style="408" customWidth="1"/>
    <col min="11522" max="11522" width="33.42578125" style="408" customWidth="1"/>
    <col min="11523" max="11523" width="33.28515625" style="408" customWidth="1"/>
    <col min="11524" max="11524" width="10.7109375" style="408" customWidth="1"/>
    <col min="11525" max="11525" width="8.7109375" style="408" customWidth="1"/>
    <col min="11526" max="11526" width="9.5703125" style="408" customWidth="1"/>
    <col min="11527" max="11527" width="45.28515625" style="408" customWidth="1"/>
    <col min="11528" max="11776" width="8" style="408" customWidth="1"/>
    <col min="11777" max="11777" width="6.42578125" style="408" customWidth="1"/>
    <col min="11778" max="11778" width="33.42578125" style="408" customWidth="1"/>
    <col min="11779" max="11779" width="33.28515625" style="408" customWidth="1"/>
    <col min="11780" max="11780" width="10.7109375" style="408" customWidth="1"/>
    <col min="11781" max="11781" width="8.7109375" style="408" customWidth="1"/>
    <col min="11782" max="11782" width="9.5703125" style="408" customWidth="1"/>
    <col min="11783" max="11783" width="45.28515625" style="408" customWidth="1"/>
    <col min="11784" max="12032" width="8" style="408" customWidth="1"/>
    <col min="12033" max="12033" width="6.42578125" style="408" customWidth="1"/>
    <col min="12034" max="12034" width="33.42578125" style="408" customWidth="1"/>
    <col min="12035" max="12035" width="33.28515625" style="408" customWidth="1"/>
    <col min="12036" max="12036" width="10.7109375" style="408" customWidth="1"/>
    <col min="12037" max="12037" width="8.7109375" style="408" customWidth="1"/>
    <col min="12038" max="12038" width="9.5703125" style="408" customWidth="1"/>
    <col min="12039" max="12039" width="45.28515625" style="408" customWidth="1"/>
    <col min="12040" max="12288" width="8" style="408" customWidth="1"/>
    <col min="12289" max="12289" width="6.42578125" style="408" customWidth="1"/>
    <col min="12290" max="12290" width="33.42578125" style="408" customWidth="1"/>
    <col min="12291" max="12291" width="33.28515625" style="408" customWidth="1"/>
    <col min="12292" max="12292" width="10.7109375" style="408" customWidth="1"/>
    <col min="12293" max="12293" width="8.7109375" style="408" customWidth="1"/>
    <col min="12294" max="12294" width="9.5703125" style="408" customWidth="1"/>
    <col min="12295" max="12295" width="45.28515625" style="408" customWidth="1"/>
    <col min="12296" max="12544" width="8" style="408" customWidth="1"/>
    <col min="12545" max="12545" width="6.42578125" style="408" customWidth="1"/>
    <col min="12546" max="12546" width="33.42578125" style="408" customWidth="1"/>
    <col min="12547" max="12547" width="33.28515625" style="408" customWidth="1"/>
    <col min="12548" max="12548" width="10.7109375" style="408" customWidth="1"/>
    <col min="12549" max="12549" width="8.7109375" style="408" customWidth="1"/>
    <col min="12550" max="12550" width="9.5703125" style="408" customWidth="1"/>
    <col min="12551" max="12551" width="45.28515625" style="408" customWidth="1"/>
    <col min="12552" max="12800" width="8" style="408" customWidth="1"/>
    <col min="12801" max="12801" width="6.42578125" style="408" customWidth="1"/>
    <col min="12802" max="12802" width="33.42578125" style="408" customWidth="1"/>
    <col min="12803" max="12803" width="33.28515625" style="408" customWidth="1"/>
    <col min="12804" max="12804" width="10.7109375" style="408" customWidth="1"/>
    <col min="12805" max="12805" width="8.7109375" style="408" customWidth="1"/>
    <col min="12806" max="12806" width="9.5703125" style="408" customWidth="1"/>
    <col min="12807" max="12807" width="45.28515625" style="408" customWidth="1"/>
    <col min="12808" max="13056" width="8" style="408" customWidth="1"/>
    <col min="13057" max="13057" width="6.42578125" style="408" customWidth="1"/>
    <col min="13058" max="13058" width="33.42578125" style="408" customWidth="1"/>
    <col min="13059" max="13059" width="33.28515625" style="408" customWidth="1"/>
    <col min="13060" max="13060" width="10.7109375" style="408" customWidth="1"/>
    <col min="13061" max="13061" width="8.7109375" style="408" customWidth="1"/>
    <col min="13062" max="13062" width="9.5703125" style="408" customWidth="1"/>
    <col min="13063" max="13063" width="45.28515625" style="408" customWidth="1"/>
    <col min="13064" max="13312" width="8" style="408" customWidth="1"/>
    <col min="13313" max="13313" width="6.42578125" style="408" customWidth="1"/>
    <col min="13314" max="13314" width="33.42578125" style="408" customWidth="1"/>
    <col min="13315" max="13315" width="33.28515625" style="408" customWidth="1"/>
    <col min="13316" max="13316" width="10.7109375" style="408" customWidth="1"/>
    <col min="13317" max="13317" width="8.7109375" style="408" customWidth="1"/>
    <col min="13318" max="13318" width="9.5703125" style="408" customWidth="1"/>
    <col min="13319" max="13319" width="45.28515625" style="408" customWidth="1"/>
    <col min="13320" max="13568" width="8" style="408" customWidth="1"/>
    <col min="13569" max="13569" width="6.42578125" style="408" customWidth="1"/>
    <col min="13570" max="13570" width="33.42578125" style="408" customWidth="1"/>
    <col min="13571" max="13571" width="33.28515625" style="408" customWidth="1"/>
    <col min="13572" max="13572" width="10.7109375" style="408" customWidth="1"/>
    <col min="13573" max="13573" width="8.7109375" style="408" customWidth="1"/>
    <col min="13574" max="13574" width="9.5703125" style="408" customWidth="1"/>
    <col min="13575" max="13575" width="45.28515625" style="408" customWidth="1"/>
    <col min="13576" max="13824" width="8" style="408" customWidth="1"/>
    <col min="13825" max="13825" width="6.42578125" style="408" customWidth="1"/>
    <col min="13826" max="13826" width="33.42578125" style="408" customWidth="1"/>
    <col min="13827" max="13827" width="33.28515625" style="408" customWidth="1"/>
    <col min="13828" max="13828" width="10.7109375" style="408" customWidth="1"/>
    <col min="13829" max="13829" width="8.7109375" style="408" customWidth="1"/>
    <col min="13830" max="13830" width="9.5703125" style="408" customWidth="1"/>
    <col min="13831" max="13831" width="45.28515625" style="408" customWidth="1"/>
    <col min="13832" max="14080" width="8" style="408" customWidth="1"/>
    <col min="14081" max="14081" width="6.42578125" style="408" customWidth="1"/>
    <col min="14082" max="14082" width="33.42578125" style="408" customWidth="1"/>
    <col min="14083" max="14083" width="33.28515625" style="408" customWidth="1"/>
    <col min="14084" max="14084" width="10.7109375" style="408" customWidth="1"/>
    <col min="14085" max="14085" width="8.7109375" style="408" customWidth="1"/>
    <col min="14086" max="14086" width="9.5703125" style="408" customWidth="1"/>
    <col min="14087" max="14087" width="45.28515625" style="408" customWidth="1"/>
    <col min="14088" max="14336" width="8" style="408" customWidth="1"/>
    <col min="14337" max="14337" width="6.42578125" style="408" customWidth="1"/>
    <col min="14338" max="14338" width="33.42578125" style="408" customWidth="1"/>
    <col min="14339" max="14339" width="33.28515625" style="408" customWidth="1"/>
    <col min="14340" max="14340" width="10.7109375" style="408" customWidth="1"/>
    <col min="14341" max="14341" width="8.7109375" style="408" customWidth="1"/>
    <col min="14342" max="14342" width="9.5703125" style="408" customWidth="1"/>
    <col min="14343" max="14343" width="45.28515625" style="408" customWidth="1"/>
    <col min="14344" max="14592" width="8" style="408" customWidth="1"/>
    <col min="14593" max="14593" width="6.42578125" style="408" customWidth="1"/>
    <col min="14594" max="14594" width="33.42578125" style="408" customWidth="1"/>
    <col min="14595" max="14595" width="33.28515625" style="408" customWidth="1"/>
    <col min="14596" max="14596" width="10.7109375" style="408" customWidth="1"/>
    <col min="14597" max="14597" width="8.7109375" style="408" customWidth="1"/>
    <col min="14598" max="14598" width="9.5703125" style="408" customWidth="1"/>
    <col min="14599" max="14599" width="45.28515625" style="408" customWidth="1"/>
    <col min="14600" max="14848" width="8" style="408" customWidth="1"/>
    <col min="14849" max="14849" width="6.42578125" style="408" customWidth="1"/>
    <col min="14850" max="14850" width="33.42578125" style="408" customWidth="1"/>
    <col min="14851" max="14851" width="33.28515625" style="408" customWidth="1"/>
    <col min="14852" max="14852" width="10.7109375" style="408" customWidth="1"/>
    <col min="14853" max="14853" width="8.7109375" style="408" customWidth="1"/>
    <col min="14854" max="14854" width="9.5703125" style="408" customWidth="1"/>
    <col min="14855" max="14855" width="45.28515625" style="408" customWidth="1"/>
    <col min="14856" max="15104" width="8" style="408" customWidth="1"/>
    <col min="15105" max="15105" width="6.42578125" style="408" customWidth="1"/>
    <col min="15106" max="15106" width="33.42578125" style="408" customWidth="1"/>
    <col min="15107" max="15107" width="33.28515625" style="408" customWidth="1"/>
    <col min="15108" max="15108" width="10.7109375" style="408" customWidth="1"/>
    <col min="15109" max="15109" width="8.7109375" style="408" customWidth="1"/>
    <col min="15110" max="15110" width="9.5703125" style="408" customWidth="1"/>
    <col min="15111" max="15111" width="45.28515625" style="408" customWidth="1"/>
    <col min="15112" max="15360" width="8" style="408" customWidth="1"/>
    <col min="15361" max="15361" width="6.42578125" style="408" customWidth="1"/>
    <col min="15362" max="15362" width="33.42578125" style="408" customWidth="1"/>
    <col min="15363" max="15363" width="33.28515625" style="408" customWidth="1"/>
    <col min="15364" max="15364" width="10.7109375" style="408" customWidth="1"/>
    <col min="15365" max="15365" width="8.7109375" style="408" customWidth="1"/>
    <col min="15366" max="15366" width="9.5703125" style="408" customWidth="1"/>
    <col min="15367" max="15367" width="45.28515625" style="408" customWidth="1"/>
    <col min="15368" max="15616" width="8" style="408" customWidth="1"/>
    <col min="15617" max="15617" width="6.42578125" style="408" customWidth="1"/>
    <col min="15618" max="15618" width="33.42578125" style="408" customWidth="1"/>
    <col min="15619" max="15619" width="33.28515625" style="408" customWidth="1"/>
    <col min="15620" max="15620" width="10.7109375" style="408" customWidth="1"/>
    <col min="15621" max="15621" width="8.7109375" style="408" customWidth="1"/>
    <col min="15622" max="15622" width="9.5703125" style="408" customWidth="1"/>
    <col min="15623" max="15623" width="45.28515625" style="408" customWidth="1"/>
    <col min="15624" max="15872" width="8" style="408" customWidth="1"/>
    <col min="15873" max="15873" width="6.42578125" style="408" customWidth="1"/>
    <col min="15874" max="15874" width="33.42578125" style="408" customWidth="1"/>
    <col min="15875" max="15875" width="33.28515625" style="408" customWidth="1"/>
    <col min="15876" max="15876" width="10.7109375" style="408" customWidth="1"/>
    <col min="15877" max="15877" width="8.7109375" style="408" customWidth="1"/>
    <col min="15878" max="15878" width="9.5703125" style="408" customWidth="1"/>
    <col min="15879" max="15879" width="45.28515625" style="408" customWidth="1"/>
    <col min="15880" max="16128" width="8" style="408" customWidth="1"/>
    <col min="16129" max="16129" width="6.42578125" style="408" customWidth="1"/>
    <col min="16130" max="16130" width="33.42578125" style="408" customWidth="1"/>
    <col min="16131" max="16131" width="33.28515625" style="408" customWidth="1"/>
    <col min="16132" max="16132" width="10.7109375" style="408" customWidth="1"/>
    <col min="16133" max="16133" width="8.7109375" style="408" customWidth="1"/>
    <col min="16134" max="16134" width="9.5703125" style="408" customWidth="1"/>
    <col min="16135" max="16135" width="45.28515625" style="408" customWidth="1"/>
    <col min="16136" max="16384" width="8" style="408" customWidth="1"/>
  </cols>
  <sheetData>
    <row r="1" spans="1:7" ht="12.75" customHeight="1" x14ac:dyDescent="0.2">
      <c r="A1" s="407" t="s">
        <v>853</v>
      </c>
      <c r="B1" s="407" t="s">
        <v>175</v>
      </c>
      <c r="C1" s="407" t="s">
        <v>854</v>
      </c>
      <c r="D1" s="407" t="s">
        <v>855</v>
      </c>
      <c r="E1" s="407" t="s">
        <v>800</v>
      </c>
      <c r="F1" s="407" t="s">
        <v>856</v>
      </c>
      <c r="G1" s="407" t="s">
        <v>1145</v>
      </c>
    </row>
    <row r="2" spans="1:7" ht="12" customHeight="1" x14ac:dyDescent="0.2">
      <c r="A2" s="409">
        <v>1</v>
      </c>
      <c r="B2" s="410" t="s">
        <v>1400</v>
      </c>
      <c r="C2" s="411"/>
      <c r="D2" s="409">
        <v>1</v>
      </c>
      <c r="E2" s="412">
        <v>2024.73</v>
      </c>
      <c r="F2" s="412">
        <v>2024.73</v>
      </c>
      <c r="G2" s="413"/>
    </row>
    <row r="3" spans="1:7" ht="12" customHeight="1" x14ac:dyDescent="0.2">
      <c r="A3" s="414"/>
      <c r="B3" s="414"/>
      <c r="C3" s="415" t="s">
        <v>871</v>
      </c>
      <c r="D3" s="416">
        <v>1</v>
      </c>
      <c r="E3" s="417">
        <v>0.01</v>
      </c>
      <c r="F3" s="417">
        <v>0.01</v>
      </c>
      <c r="G3" s="413"/>
    </row>
    <row r="4" spans="1:7" ht="12" customHeight="1" x14ac:dyDescent="0.2">
      <c r="A4" s="414"/>
      <c r="B4" s="414"/>
      <c r="C4" s="415" t="s">
        <v>858</v>
      </c>
      <c r="D4" s="416">
        <v>2</v>
      </c>
      <c r="E4" s="417">
        <v>0.01</v>
      </c>
      <c r="F4" s="417">
        <v>0.02</v>
      </c>
      <c r="G4" s="413"/>
    </row>
    <row r="5" spans="1:7" ht="12" customHeight="1" x14ac:dyDescent="0.2">
      <c r="A5" s="414"/>
      <c r="B5" s="414"/>
      <c r="C5" s="415" t="s">
        <v>426</v>
      </c>
      <c r="D5" s="416">
        <v>2</v>
      </c>
      <c r="E5" s="416">
        <v>527</v>
      </c>
      <c r="F5" s="418">
        <v>1054</v>
      </c>
      <c r="G5" s="413"/>
    </row>
    <row r="6" spans="1:7" ht="12" customHeight="1" x14ac:dyDescent="0.2">
      <c r="A6" s="414"/>
      <c r="B6" s="414"/>
      <c r="C6" s="415" t="s">
        <v>1401</v>
      </c>
      <c r="D6" s="416">
        <v>1</v>
      </c>
      <c r="E6" s="419"/>
      <c r="F6" s="419"/>
      <c r="G6" s="413" t="s">
        <v>1147</v>
      </c>
    </row>
    <row r="7" spans="1:7" ht="12" customHeight="1" x14ac:dyDescent="0.2">
      <c r="A7" s="414"/>
      <c r="B7" s="414"/>
      <c r="C7" s="415" t="s">
        <v>1402</v>
      </c>
      <c r="D7" s="416">
        <v>1</v>
      </c>
      <c r="E7" s="419"/>
      <c r="F7" s="419"/>
      <c r="G7" s="413" t="s">
        <v>1147</v>
      </c>
    </row>
    <row r="8" spans="1:7" ht="12" customHeight="1" x14ac:dyDescent="0.2">
      <c r="A8" s="414"/>
      <c r="B8" s="414"/>
      <c r="C8" s="415" t="s">
        <v>1403</v>
      </c>
      <c r="D8" s="416">
        <v>1</v>
      </c>
      <c r="E8" s="419"/>
      <c r="F8" s="419"/>
      <c r="G8" s="413" t="s">
        <v>1147</v>
      </c>
    </row>
    <row r="9" spans="1:7" ht="12" customHeight="1" x14ac:dyDescent="0.2">
      <c r="A9" s="414"/>
      <c r="B9" s="414"/>
      <c r="C9" s="415" t="s">
        <v>1404</v>
      </c>
      <c r="D9" s="416">
        <v>1</v>
      </c>
      <c r="E9" s="419"/>
      <c r="F9" s="419"/>
      <c r="G9" s="413" t="s">
        <v>1147</v>
      </c>
    </row>
    <row r="10" spans="1:7" ht="12" customHeight="1" x14ac:dyDescent="0.2">
      <c r="A10" s="414"/>
      <c r="B10" s="414"/>
      <c r="C10" s="415" t="s">
        <v>1405</v>
      </c>
      <c r="D10" s="416">
        <v>1</v>
      </c>
      <c r="E10" s="419"/>
      <c r="F10" s="419"/>
      <c r="G10" s="413" t="s">
        <v>1147</v>
      </c>
    </row>
    <row r="11" spans="1:7" ht="12" customHeight="1" x14ac:dyDescent="0.2">
      <c r="A11" s="414"/>
      <c r="B11" s="414"/>
      <c r="C11" s="415" t="s">
        <v>872</v>
      </c>
      <c r="D11" s="416">
        <v>1</v>
      </c>
      <c r="E11" s="419"/>
      <c r="F11" s="419"/>
      <c r="G11" s="413" t="s">
        <v>1147</v>
      </c>
    </row>
    <row r="12" spans="1:7" ht="12" customHeight="1" x14ac:dyDescent="0.2">
      <c r="A12" s="414"/>
      <c r="B12" s="414"/>
      <c r="C12" s="415" t="s">
        <v>1406</v>
      </c>
      <c r="D12" s="416">
        <v>1</v>
      </c>
      <c r="E12" s="419"/>
      <c r="F12" s="419"/>
      <c r="G12" s="413" t="s">
        <v>1147</v>
      </c>
    </row>
    <row r="13" spans="1:7" ht="12" customHeight="1" x14ac:dyDescent="0.2">
      <c r="A13" s="414"/>
      <c r="B13" s="414"/>
      <c r="C13" s="415" t="s">
        <v>657</v>
      </c>
      <c r="D13" s="416">
        <v>2</v>
      </c>
      <c r="E13" s="417">
        <v>0.01</v>
      </c>
      <c r="F13" s="417">
        <v>0.02</v>
      </c>
      <c r="G13" s="413"/>
    </row>
    <row r="14" spans="1:7" ht="12" customHeight="1" x14ac:dyDescent="0.2">
      <c r="A14" s="414"/>
      <c r="B14" s="414"/>
      <c r="C14" s="415" t="s">
        <v>379</v>
      </c>
      <c r="D14" s="416">
        <v>1</v>
      </c>
      <c r="E14" s="416">
        <v>459</v>
      </c>
      <c r="F14" s="416">
        <v>459</v>
      </c>
      <c r="G14" s="413"/>
    </row>
    <row r="15" spans="1:7" ht="12" customHeight="1" x14ac:dyDescent="0.2">
      <c r="A15" s="414"/>
      <c r="B15" s="414"/>
      <c r="C15" s="415" t="s">
        <v>429</v>
      </c>
      <c r="D15" s="416">
        <v>1</v>
      </c>
      <c r="E15" s="420">
        <v>178.5</v>
      </c>
      <c r="F15" s="420">
        <v>178.5</v>
      </c>
      <c r="G15" s="413"/>
    </row>
    <row r="16" spans="1:7" ht="12" customHeight="1" x14ac:dyDescent="0.2">
      <c r="A16" s="414"/>
      <c r="B16" s="414"/>
      <c r="C16" s="415" t="s">
        <v>1407</v>
      </c>
      <c r="D16" s="416">
        <v>2</v>
      </c>
      <c r="E16" s="417">
        <v>306.58999999999997</v>
      </c>
      <c r="F16" s="417">
        <v>613.17999999999995</v>
      </c>
      <c r="G16" s="413"/>
    </row>
    <row r="17" spans="1:7" ht="12" customHeight="1" x14ac:dyDescent="0.2">
      <c r="A17" s="414"/>
      <c r="B17" s="414"/>
      <c r="C17" s="415" t="s">
        <v>1408</v>
      </c>
      <c r="D17" s="416">
        <v>1</v>
      </c>
      <c r="E17" s="420">
        <v>507.6</v>
      </c>
      <c r="F17" s="420">
        <v>507.6</v>
      </c>
      <c r="G17" s="413"/>
    </row>
    <row r="18" spans="1:7" ht="12" customHeight="1" x14ac:dyDescent="0.2">
      <c r="A18" s="414"/>
      <c r="B18" s="414"/>
      <c r="C18" s="415" t="s">
        <v>436</v>
      </c>
      <c r="D18" s="416">
        <v>1</v>
      </c>
      <c r="E18" s="416">
        <v>17</v>
      </c>
      <c r="F18" s="416">
        <v>17</v>
      </c>
      <c r="G18" s="413"/>
    </row>
    <row r="19" spans="1:7" ht="12.75" customHeight="1" x14ac:dyDescent="0.2">
      <c r="E19" s="421">
        <v>4853.88</v>
      </c>
      <c r="F19" s="421">
        <v>4853.88</v>
      </c>
    </row>
    <row r="20" spans="1:7" ht="12" customHeight="1" x14ac:dyDescent="0.2">
      <c r="A20" s="409">
        <v>2</v>
      </c>
      <c r="B20" s="410" t="s">
        <v>1409</v>
      </c>
      <c r="C20" s="411"/>
      <c r="D20" s="409">
        <v>1</v>
      </c>
      <c r="E20" s="412">
        <v>2792.75</v>
      </c>
      <c r="F20" s="412">
        <v>2792.75</v>
      </c>
      <c r="G20" s="413"/>
    </row>
    <row r="21" spans="1:7" ht="12.75" customHeight="1" x14ac:dyDescent="0.2">
      <c r="E21" s="422"/>
      <c r="F21" s="422"/>
    </row>
    <row r="22" spans="1:7" ht="12" customHeight="1" x14ac:dyDescent="0.2">
      <c r="A22" s="409">
        <v>3</v>
      </c>
      <c r="B22" s="410" t="s">
        <v>1410</v>
      </c>
      <c r="C22" s="411"/>
      <c r="D22" s="409">
        <v>1</v>
      </c>
      <c r="E22" s="412">
        <v>1924.61</v>
      </c>
      <c r="F22" s="412">
        <v>1924.61</v>
      </c>
      <c r="G22" s="413"/>
    </row>
    <row r="23" spans="1:7" ht="12" customHeight="1" x14ac:dyDescent="0.2">
      <c r="A23" s="414"/>
      <c r="B23" s="414"/>
      <c r="C23" s="415" t="s">
        <v>871</v>
      </c>
      <c r="D23" s="416">
        <v>1</v>
      </c>
      <c r="E23" s="417">
        <v>0.01</v>
      </c>
      <c r="F23" s="417">
        <v>0.01</v>
      </c>
      <c r="G23" s="413"/>
    </row>
    <row r="24" spans="1:7" ht="12" customHeight="1" x14ac:dyDescent="0.2">
      <c r="A24" s="414"/>
      <c r="B24" s="414"/>
      <c r="C24" s="415" t="s">
        <v>858</v>
      </c>
      <c r="D24" s="416">
        <v>2</v>
      </c>
      <c r="E24" s="417">
        <v>0.01</v>
      </c>
      <c r="F24" s="417">
        <v>0.02</v>
      </c>
      <c r="G24" s="413"/>
    </row>
    <row r="25" spans="1:7" ht="12" customHeight="1" x14ac:dyDescent="0.2">
      <c r="A25" s="414"/>
      <c r="B25" s="414"/>
      <c r="C25" s="415" t="s">
        <v>426</v>
      </c>
      <c r="D25" s="416">
        <v>2</v>
      </c>
      <c r="E25" s="416">
        <v>527</v>
      </c>
      <c r="F25" s="418">
        <v>1054</v>
      </c>
      <c r="G25" s="413"/>
    </row>
    <row r="26" spans="1:7" ht="12" customHeight="1" x14ac:dyDescent="0.2">
      <c r="A26" s="414"/>
      <c r="B26" s="414"/>
      <c r="C26" s="415" t="s">
        <v>1401</v>
      </c>
      <c r="D26" s="416">
        <v>1</v>
      </c>
      <c r="E26" s="419"/>
      <c r="F26" s="419"/>
      <c r="G26" s="413" t="s">
        <v>1147</v>
      </c>
    </row>
    <row r="27" spans="1:7" ht="12" customHeight="1" x14ac:dyDescent="0.2">
      <c r="A27" s="414"/>
      <c r="B27" s="414"/>
      <c r="C27" s="415" t="s">
        <v>1402</v>
      </c>
      <c r="D27" s="416">
        <v>1</v>
      </c>
      <c r="E27" s="419"/>
      <c r="F27" s="419"/>
      <c r="G27" s="413" t="s">
        <v>1147</v>
      </c>
    </row>
    <row r="28" spans="1:7" ht="12" customHeight="1" x14ac:dyDescent="0.2">
      <c r="A28" s="414"/>
      <c r="B28" s="414"/>
      <c r="C28" s="415" t="s">
        <v>1411</v>
      </c>
      <c r="D28" s="416">
        <v>1</v>
      </c>
      <c r="E28" s="419"/>
      <c r="F28" s="419"/>
      <c r="G28" s="413" t="s">
        <v>1147</v>
      </c>
    </row>
    <row r="29" spans="1:7" ht="12" customHeight="1" x14ac:dyDescent="0.2">
      <c r="A29" s="414"/>
      <c r="B29" s="414"/>
      <c r="C29" s="415" t="s">
        <v>1412</v>
      </c>
      <c r="D29" s="416">
        <v>1</v>
      </c>
      <c r="E29" s="419"/>
      <c r="F29" s="419"/>
      <c r="G29" s="413" t="s">
        <v>1147</v>
      </c>
    </row>
    <row r="30" spans="1:7" ht="12" customHeight="1" x14ac:dyDescent="0.2">
      <c r="A30" s="414"/>
      <c r="B30" s="414"/>
      <c r="C30" s="415" t="s">
        <v>1413</v>
      </c>
      <c r="D30" s="416">
        <v>1</v>
      </c>
      <c r="E30" s="419"/>
      <c r="F30" s="419"/>
      <c r="G30" s="413" t="s">
        <v>1147</v>
      </c>
    </row>
    <row r="31" spans="1:7" ht="12" customHeight="1" x14ac:dyDescent="0.2">
      <c r="A31" s="414"/>
      <c r="B31" s="414"/>
      <c r="C31" s="415" t="s">
        <v>872</v>
      </c>
      <c r="D31" s="416">
        <v>1</v>
      </c>
      <c r="E31" s="419"/>
      <c r="F31" s="419"/>
      <c r="G31" s="413" t="s">
        <v>1147</v>
      </c>
    </row>
    <row r="32" spans="1:7" ht="12" customHeight="1" x14ac:dyDescent="0.2">
      <c r="A32" s="414"/>
      <c r="B32" s="414"/>
      <c r="C32" s="415" t="s">
        <v>1414</v>
      </c>
      <c r="D32" s="416">
        <v>1</v>
      </c>
      <c r="E32" s="419"/>
      <c r="F32" s="419"/>
      <c r="G32" s="413" t="s">
        <v>1147</v>
      </c>
    </row>
    <row r="33" spans="1:7" ht="12" customHeight="1" x14ac:dyDescent="0.2">
      <c r="A33" s="414"/>
      <c r="B33" s="414"/>
      <c r="C33" s="415" t="s">
        <v>657</v>
      </c>
      <c r="D33" s="416">
        <v>2</v>
      </c>
      <c r="E33" s="417">
        <v>0.01</v>
      </c>
      <c r="F33" s="417">
        <v>0.02</v>
      </c>
      <c r="G33" s="413"/>
    </row>
    <row r="34" spans="1:7" ht="12" customHeight="1" x14ac:dyDescent="0.2">
      <c r="A34" s="414"/>
      <c r="B34" s="414"/>
      <c r="C34" s="415" t="s">
        <v>379</v>
      </c>
      <c r="D34" s="416">
        <v>1</v>
      </c>
      <c r="E34" s="416">
        <v>459</v>
      </c>
      <c r="F34" s="416">
        <v>459</v>
      </c>
      <c r="G34" s="413"/>
    </row>
    <row r="35" spans="1:7" ht="12" customHeight="1" x14ac:dyDescent="0.2">
      <c r="A35" s="414"/>
      <c r="B35" s="414"/>
      <c r="C35" s="415" t="s">
        <v>429</v>
      </c>
      <c r="D35" s="416">
        <v>1</v>
      </c>
      <c r="E35" s="420">
        <v>178.5</v>
      </c>
      <c r="F35" s="420">
        <v>178.5</v>
      </c>
      <c r="G35" s="413"/>
    </row>
    <row r="36" spans="1:7" ht="12" customHeight="1" x14ac:dyDescent="0.2">
      <c r="A36" s="414"/>
      <c r="B36" s="414"/>
      <c r="C36" s="415" t="s">
        <v>1415</v>
      </c>
      <c r="D36" s="416">
        <v>2</v>
      </c>
      <c r="E36" s="417">
        <v>238.08</v>
      </c>
      <c r="F36" s="417">
        <v>476.16</v>
      </c>
      <c r="G36" s="413"/>
    </row>
    <row r="37" spans="1:7" ht="12" customHeight="1" x14ac:dyDescent="0.2">
      <c r="A37" s="414"/>
      <c r="B37" s="414"/>
      <c r="C37" s="415" t="s">
        <v>1416</v>
      </c>
      <c r="D37" s="416">
        <v>1</v>
      </c>
      <c r="E37" s="417">
        <v>394.38</v>
      </c>
      <c r="F37" s="417">
        <v>394.38</v>
      </c>
      <c r="G37" s="413"/>
    </row>
    <row r="38" spans="1:7" ht="12" customHeight="1" x14ac:dyDescent="0.2">
      <c r="A38" s="414"/>
      <c r="B38" s="414"/>
      <c r="C38" s="415" t="s">
        <v>436</v>
      </c>
      <c r="D38" s="416">
        <v>1</v>
      </c>
      <c r="E38" s="416">
        <v>17</v>
      </c>
      <c r="F38" s="416">
        <v>17</v>
      </c>
      <c r="G38" s="413"/>
    </row>
    <row r="39" spans="1:7" ht="12.75" customHeight="1" x14ac:dyDescent="0.2">
      <c r="E39" s="421">
        <v>4503.54</v>
      </c>
      <c r="F39" s="421">
        <v>4503.54</v>
      </c>
    </row>
    <row r="40" spans="1:7" ht="12" customHeight="1" x14ac:dyDescent="0.2">
      <c r="A40" s="409">
        <v>4</v>
      </c>
      <c r="B40" s="410" t="s">
        <v>1417</v>
      </c>
      <c r="C40" s="411"/>
      <c r="D40" s="409">
        <v>1</v>
      </c>
      <c r="E40" s="412">
        <v>2200.66</v>
      </c>
      <c r="F40" s="412">
        <v>2200.66</v>
      </c>
      <c r="G40" s="413"/>
    </row>
    <row r="41" spans="1:7" ht="12.75" customHeight="1" x14ac:dyDescent="0.2">
      <c r="E41" s="422"/>
      <c r="F41" s="422"/>
    </row>
    <row r="42" spans="1:7" ht="12" customHeight="1" x14ac:dyDescent="0.2">
      <c r="A42" s="409">
        <v>5</v>
      </c>
      <c r="B42" s="410" t="s">
        <v>1418</v>
      </c>
      <c r="C42" s="411"/>
      <c r="D42" s="409">
        <v>1</v>
      </c>
      <c r="E42" s="412">
        <v>2049.75</v>
      </c>
      <c r="F42" s="412">
        <v>2049.75</v>
      </c>
      <c r="G42" s="413"/>
    </row>
    <row r="43" spans="1:7" ht="12" customHeight="1" x14ac:dyDescent="0.2">
      <c r="A43" s="414"/>
      <c r="B43" s="414"/>
      <c r="C43" s="415" t="s">
        <v>871</v>
      </c>
      <c r="D43" s="416">
        <v>1</v>
      </c>
      <c r="E43" s="417">
        <v>0.01</v>
      </c>
      <c r="F43" s="417">
        <v>0.01</v>
      </c>
      <c r="G43" s="413"/>
    </row>
    <row r="44" spans="1:7" ht="12" customHeight="1" x14ac:dyDescent="0.2">
      <c r="A44" s="414"/>
      <c r="B44" s="414"/>
      <c r="C44" s="415" t="s">
        <v>858</v>
      </c>
      <c r="D44" s="416">
        <v>2</v>
      </c>
      <c r="E44" s="417">
        <v>0.01</v>
      </c>
      <c r="F44" s="417">
        <v>0.02</v>
      </c>
      <c r="G44" s="413"/>
    </row>
    <row r="45" spans="1:7" ht="12" customHeight="1" x14ac:dyDescent="0.2">
      <c r="A45" s="414"/>
      <c r="B45" s="414"/>
      <c r="C45" s="415" t="s">
        <v>426</v>
      </c>
      <c r="D45" s="416">
        <v>2</v>
      </c>
      <c r="E45" s="416">
        <v>527</v>
      </c>
      <c r="F45" s="418">
        <v>1054</v>
      </c>
      <c r="G45" s="413"/>
    </row>
    <row r="46" spans="1:7" ht="12" customHeight="1" x14ac:dyDescent="0.2">
      <c r="A46" s="414"/>
      <c r="B46" s="414"/>
      <c r="C46" s="415" t="s">
        <v>1401</v>
      </c>
      <c r="D46" s="416">
        <v>1</v>
      </c>
      <c r="E46" s="419"/>
      <c r="F46" s="419"/>
      <c r="G46" s="413" t="s">
        <v>1147</v>
      </c>
    </row>
    <row r="47" spans="1:7" ht="12" customHeight="1" x14ac:dyDescent="0.2">
      <c r="A47" s="414"/>
      <c r="B47" s="414"/>
      <c r="C47" s="415" t="s">
        <v>1402</v>
      </c>
      <c r="D47" s="416">
        <v>1</v>
      </c>
      <c r="E47" s="419"/>
      <c r="F47" s="419"/>
      <c r="G47" s="413" t="s">
        <v>1147</v>
      </c>
    </row>
    <row r="48" spans="1:7" ht="12" customHeight="1" x14ac:dyDescent="0.2">
      <c r="A48" s="414"/>
      <c r="B48" s="414"/>
      <c r="C48" s="415" t="s">
        <v>1419</v>
      </c>
      <c r="D48" s="416">
        <v>1</v>
      </c>
      <c r="E48" s="419"/>
      <c r="F48" s="419"/>
      <c r="G48" s="413" t="s">
        <v>1147</v>
      </c>
    </row>
    <row r="49" spans="1:7" ht="12" customHeight="1" x14ac:dyDescent="0.2">
      <c r="A49" s="414"/>
      <c r="B49" s="414"/>
      <c r="C49" s="415" t="s">
        <v>1420</v>
      </c>
      <c r="D49" s="416">
        <v>1</v>
      </c>
      <c r="E49" s="419"/>
      <c r="F49" s="419"/>
      <c r="G49" s="413" t="s">
        <v>1147</v>
      </c>
    </row>
    <row r="50" spans="1:7" ht="12" customHeight="1" x14ac:dyDescent="0.2">
      <c r="A50" s="414"/>
      <c r="B50" s="414"/>
      <c r="C50" s="415" t="s">
        <v>1150</v>
      </c>
      <c r="D50" s="416">
        <v>1</v>
      </c>
      <c r="E50" s="419"/>
      <c r="F50" s="419"/>
      <c r="G50" s="413" t="s">
        <v>1147</v>
      </c>
    </row>
    <row r="51" spans="1:7" ht="12" customHeight="1" x14ac:dyDescent="0.2">
      <c r="A51" s="414"/>
      <c r="B51" s="414"/>
      <c r="C51" s="415" t="s">
        <v>872</v>
      </c>
      <c r="D51" s="416">
        <v>1</v>
      </c>
      <c r="E51" s="419"/>
      <c r="F51" s="419"/>
      <c r="G51" s="413" t="s">
        <v>1147</v>
      </c>
    </row>
    <row r="52" spans="1:7" ht="12" customHeight="1" x14ac:dyDescent="0.2">
      <c r="A52" s="414"/>
      <c r="B52" s="414"/>
      <c r="C52" s="415" t="s">
        <v>1213</v>
      </c>
      <c r="D52" s="416">
        <v>1</v>
      </c>
      <c r="E52" s="419"/>
      <c r="F52" s="419"/>
      <c r="G52" s="413" t="s">
        <v>1147</v>
      </c>
    </row>
    <row r="53" spans="1:7" ht="12" customHeight="1" x14ac:dyDescent="0.2">
      <c r="A53" s="414"/>
      <c r="B53" s="414"/>
      <c r="C53" s="415" t="s">
        <v>657</v>
      </c>
      <c r="D53" s="416">
        <v>2</v>
      </c>
      <c r="E53" s="417">
        <v>0.01</v>
      </c>
      <c r="F53" s="417">
        <v>0.02</v>
      </c>
      <c r="G53" s="413"/>
    </row>
    <row r="54" spans="1:7" ht="12" customHeight="1" x14ac:dyDescent="0.2">
      <c r="A54" s="414"/>
      <c r="B54" s="414"/>
      <c r="C54" s="415" t="s">
        <v>379</v>
      </c>
      <c r="D54" s="416">
        <v>1</v>
      </c>
      <c r="E54" s="416">
        <v>459</v>
      </c>
      <c r="F54" s="416">
        <v>459</v>
      </c>
      <c r="G54" s="413"/>
    </row>
    <row r="55" spans="1:7" ht="12" customHeight="1" x14ac:dyDescent="0.2">
      <c r="A55" s="414"/>
      <c r="B55" s="414"/>
      <c r="C55" s="415" t="s">
        <v>429</v>
      </c>
      <c r="D55" s="416">
        <v>1</v>
      </c>
      <c r="E55" s="420">
        <v>178.5</v>
      </c>
      <c r="F55" s="420">
        <v>178.5</v>
      </c>
      <c r="G55" s="413"/>
    </row>
    <row r="56" spans="1:7" ht="12" customHeight="1" x14ac:dyDescent="0.2">
      <c r="A56" s="414"/>
      <c r="B56" s="414"/>
      <c r="C56" s="415" t="s">
        <v>1421</v>
      </c>
      <c r="D56" s="416">
        <v>2</v>
      </c>
      <c r="E56" s="417">
        <v>323.70999999999998</v>
      </c>
      <c r="F56" s="417">
        <v>647.41999999999996</v>
      </c>
      <c r="G56" s="413"/>
    </row>
    <row r="57" spans="1:7" ht="12" customHeight="1" x14ac:dyDescent="0.2">
      <c r="A57" s="414"/>
      <c r="B57" s="414"/>
      <c r="C57" s="415" t="s">
        <v>1264</v>
      </c>
      <c r="D57" s="416">
        <v>1</v>
      </c>
      <c r="E57" s="417">
        <v>535.91</v>
      </c>
      <c r="F57" s="417">
        <v>535.91</v>
      </c>
      <c r="G57" s="413"/>
    </row>
    <row r="58" spans="1:7" ht="12" customHeight="1" x14ac:dyDescent="0.2">
      <c r="A58" s="414"/>
      <c r="B58" s="414"/>
      <c r="C58" s="415" t="s">
        <v>436</v>
      </c>
      <c r="D58" s="416">
        <v>1</v>
      </c>
      <c r="E58" s="416">
        <v>17</v>
      </c>
      <c r="F58" s="416">
        <v>17</v>
      </c>
      <c r="G58" s="413"/>
    </row>
    <row r="59" spans="1:7" ht="12.75" customHeight="1" x14ac:dyDescent="0.2">
      <c r="E59" s="421">
        <v>4941.21</v>
      </c>
      <c r="F59" s="421">
        <v>4941.21</v>
      </c>
    </row>
    <row r="60" spans="1:7" ht="12" customHeight="1" x14ac:dyDescent="0.2">
      <c r="A60" s="409">
        <v>6</v>
      </c>
      <c r="B60" s="410" t="s">
        <v>1422</v>
      </c>
      <c r="C60" s="411"/>
      <c r="D60" s="409">
        <v>1</v>
      </c>
      <c r="E60" s="412">
        <v>2940.78</v>
      </c>
      <c r="F60" s="412">
        <v>2940.78</v>
      </c>
      <c r="G60" s="413"/>
    </row>
    <row r="61" spans="1:7" ht="12.75" customHeight="1" x14ac:dyDescent="0.2">
      <c r="E61" s="422"/>
      <c r="F61" s="422"/>
    </row>
    <row r="62" spans="1:7" ht="12" customHeight="1" x14ac:dyDescent="0.2">
      <c r="A62" s="409">
        <v>7</v>
      </c>
      <c r="B62" s="410" t="s">
        <v>1423</v>
      </c>
      <c r="C62" s="411"/>
      <c r="D62" s="409">
        <v>1</v>
      </c>
      <c r="E62" s="423">
        <v>1649.3</v>
      </c>
      <c r="F62" s="423">
        <v>1649.3</v>
      </c>
      <c r="G62" s="413"/>
    </row>
    <row r="63" spans="1:7" ht="12" customHeight="1" x14ac:dyDescent="0.2">
      <c r="A63" s="414"/>
      <c r="B63" s="414"/>
      <c r="C63" s="415" t="s">
        <v>429</v>
      </c>
      <c r="D63" s="416">
        <v>1</v>
      </c>
      <c r="E63" s="420">
        <v>178.5</v>
      </c>
      <c r="F63" s="420">
        <v>178.5</v>
      </c>
      <c r="G63" s="413"/>
    </row>
    <row r="64" spans="1:7" ht="12" customHeight="1" x14ac:dyDescent="0.2">
      <c r="A64" s="414"/>
      <c r="B64" s="414"/>
      <c r="C64" s="415" t="s">
        <v>871</v>
      </c>
      <c r="D64" s="416">
        <v>1</v>
      </c>
      <c r="E64" s="417">
        <v>0.01</v>
      </c>
      <c r="F64" s="417">
        <v>0.01</v>
      </c>
      <c r="G64" s="413"/>
    </row>
    <row r="65" spans="1:7" ht="12" customHeight="1" x14ac:dyDescent="0.2">
      <c r="A65" s="414"/>
      <c r="B65" s="414"/>
      <c r="C65" s="415" t="s">
        <v>858</v>
      </c>
      <c r="D65" s="416">
        <v>2</v>
      </c>
      <c r="E65" s="417">
        <v>0.01</v>
      </c>
      <c r="F65" s="417">
        <v>0.02</v>
      </c>
      <c r="G65" s="413"/>
    </row>
    <row r="66" spans="1:7" ht="12" customHeight="1" x14ac:dyDescent="0.2">
      <c r="A66" s="414"/>
      <c r="B66" s="414"/>
      <c r="C66" s="415" t="s">
        <v>393</v>
      </c>
      <c r="D66" s="416">
        <v>2</v>
      </c>
      <c r="E66" s="420">
        <v>110.5</v>
      </c>
      <c r="F66" s="416">
        <v>221</v>
      </c>
      <c r="G66" s="413"/>
    </row>
    <row r="67" spans="1:7" ht="12" customHeight="1" x14ac:dyDescent="0.2">
      <c r="A67" s="414"/>
      <c r="B67" s="414"/>
      <c r="C67" s="415" t="s">
        <v>1424</v>
      </c>
      <c r="D67" s="416">
        <v>1</v>
      </c>
      <c r="E67" s="419"/>
      <c r="F67" s="419"/>
      <c r="G67" s="413" t="s">
        <v>1147</v>
      </c>
    </row>
    <row r="68" spans="1:7" ht="12" customHeight="1" x14ac:dyDescent="0.2">
      <c r="A68" s="414"/>
      <c r="B68" s="414"/>
      <c r="C68" s="415" t="s">
        <v>1425</v>
      </c>
      <c r="D68" s="416">
        <v>1</v>
      </c>
      <c r="E68" s="419"/>
      <c r="F68" s="419"/>
      <c r="G68" s="413" t="s">
        <v>1147</v>
      </c>
    </row>
    <row r="69" spans="1:7" ht="12" customHeight="1" x14ac:dyDescent="0.2">
      <c r="A69" s="414"/>
      <c r="B69" s="414"/>
      <c r="C69" s="415" t="s">
        <v>1419</v>
      </c>
      <c r="D69" s="416">
        <v>1</v>
      </c>
      <c r="E69" s="419"/>
      <c r="F69" s="419"/>
      <c r="G69" s="413" t="s">
        <v>1147</v>
      </c>
    </row>
    <row r="70" spans="1:7" ht="12" customHeight="1" x14ac:dyDescent="0.2">
      <c r="A70" s="414"/>
      <c r="B70" s="414"/>
      <c r="C70" s="415" t="s">
        <v>1426</v>
      </c>
      <c r="D70" s="416">
        <v>1</v>
      </c>
      <c r="E70" s="419"/>
      <c r="F70" s="419"/>
      <c r="G70" s="413" t="s">
        <v>1147</v>
      </c>
    </row>
    <row r="71" spans="1:7" ht="12" customHeight="1" x14ac:dyDescent="0.2">
      <c r="A71" s="414"/>
      <c r="B71" s="414"/>
      <c r="C71" s="415" t="s">
        <v>1427</v>
      </c>
      <c r="D71" s="416">
        <v>1</v>
      </c>
      <c r="E71" s="419"/>
      <c r="F71" s="419"/>
      <c r="G71" s="413" t="s">
        <v>1147</v>
      </c>
    </row>
    <row r="72" spans="1:7" ht="12" customHeight="1" x14ac:dyDescent="0.2">
      <c r="A72" s="414"/>
      <c r="B72" s="414"/>
      <c r="C72" s="415" t="s">
        <v>872</v>
      </c>
      <c r="D72" s="416">
        <v>1</v>
      </c>
      <c r="E72" s="419"/>
      <c r="F72" s="419"/>
      <c r="G72" s="413" t="s">
        <v>1147</v>
      </c>
    </row>
    <row r="73" spans="1:7" ht="12" customHeight="1" x14ac:dyDescent="0.2">
      <c r="A73" s="414"/>
      <c r="B73" s="414"/>
      <c r="C73" s="415" t="s">
        <v>1428</v>
      </c>
      <c r="D73" s="416">
        <v>1</v>
      </c>
      <c r="E73" s="419"/>
      <c r="F73" s="419"/>
      <c r="G73" s="413" t="s">
        <v>1147</v>
      </c>
    </row>
    <row r="74" spans="1:7" ht="12" customHeight="1" x14ac:dyDescent="0.2">
      <c r="A74" s="414"/>
      <c r="B74" s="414"/>
      <c r="C74" s="415" t="s">
        <v>657</v>
      </c>
      <c r="D74" s="416">
        <v>1</v>
      </c>
      <c r="E74" s="417">
        <v>0.01</v>
      </c>
      <c r="F74" s="417">
        <v>0.01</v>
      </c>
      <c r="G74" s="413"/>
    </row>
    <row r="75" spans="1:7" ht="12" customHeight="1" x14ac:dyDescent="0.2">
      <c r="A75" s="414"/>
      <c r="B75" s="414"/>
      <c r="C75" s="415" t="s">
        <v>431</v>
      </c>
      <c r="D75" s="416">
        <v>1</v>
      </c>
      <c r="E75" s="416">
        <v>459</v>
      </c>
      <c r="F75" s="416">
        <v>459</v>
      </c>
      <c r="G75" s="413"/>
    </row>
    <row r="76" spans="1:7" ht="12" customHeight="1" x14ac:dyDescent="0.2">
      <c r="A76" s="414"/>
      <c r="B76" s="414"/>
      <c r="C76" s="415" t="s">
        <v>1421</v>
      </c>
      <c r="D76" s="416">
        <v>1</v>
      </c>
      <c r="E76" s="417">
        <v>323.70999999999998</v>
      </c>
      <c r="F76" s="417">
        <v>323.70999999999998</v>
      </c>
      <c r="G76" s="413"/>
    </row>
    <row r="77" spans="1:7" ht="12" customHeight="1" x14ac:dyDescent="0.2">
      <c r="A77" s="414"/>
      <c r="B77" s="414"/>
      <c r="C77" s="415" t="s">
        <v>436</v>
      </c>
      <c r="D77" s="416">
        <v>1</v>
      </c>
      <c r="E77" s="416">
        <v>17</v>
      </c>
      <c r="F77" s="416">
        <v>17</v>
      </c>
      <c r="G77" s="413"/>
    </row>
    <row r="78" spans="1:7" ht="12.75" customHeight="1" x14ac:dyDescent="0.2">
      <c r="E78" s="421">
        <v>2848.84</v>
      </c>
      <c r="F78" s="421">
        <v>2848.84</v>
      </c>
    </row>
    <row r="79" spans="1:7" ht="12" customHeight="1" x14ac:dyDescent="0.2">
      <c r="A79" s="409">
        <v>8</v>
      </c>
      <c r="B79" s="410" t="s">
        <v>1429</v>
      </c>
      <c r="C79" s="411"/>
      <c r="D79" s="409">
        <v>1</v>
      </c>
      <c r="E79" s="412">
        <v>1728.76</v>
      </c>
      <c r="F79" s="412">
        <v>1728.76</v>
      </c>
      <c r="G79" s="413"/>
    </row>
    <row r="80" spans="1:7" ht="12.75" customHeight="1" x14ac:dyDescent="0.2">
      <c r="E80" s="422"/>
      <c r="F80" s="422"/>
    </row>
    <row r="81" spans="1:7" ht="12" customHeight="1" x14ac:dyDescent="0.2">
      <c r="A81" s="409">
        <v>9</v>
      </c>
      <c r="B81" s="410" t="s">
        <v>1430</v>
      </c>
      <c r="C81" s="411"/>
      <c r="D81" s="409">
        <v>1</v>
      </c>
      <c r="E81" s="412">
        <v>1418.27</v>
      </c>
      <c r="F81" s="412">
        <v>1418.27</v>
      </c>
      <c r="G81" s="413"/>
    </row>
    <row r="82" spans="1:7" ht="12" customHeight="1" x14ac:dyDescent="0.2">
      <c r="A82" s="414"/>
      <c r="B82" s="414"/>
      <c r="C82" s="415" t="s">
        <v>429</v>
      </c>
      <c r="D82" s="416">
        <v>1</v>
      </c>
      <c r="E82" s="420">
        <v>178.5</v>
      </c>
      <c r="F82" s="420">
        <v>178.5</v>
      </c>
      <c r="G82" s="413"/>
    </row>
    <row r="83" spans="1:7" ht="12" customHeight="1" x14ac:dyDescent="0.2">
      <c r="A83" s="414"/>
      <c r="B83" s="414"/>
      <c r="C83" s="415" t="s">
        <v>871</v>
      </c>
      <c r="D83" s="416">
        <v>1</v>
      </c>
      <c r="E83" s="417">
        <v>0.01</v>
      </c>
      <c r="F83" s="417">
        <v>0.01</v>
      </c>
      <c r="G83" s="413"/>
    </row>
    <row r="84" spans="1:7" ht="12" customHeight="1" x14ac:dyDescent="0.2">
      <c r="A84" s="414"/>
      <c r="B84" s="414"/>
      <c r="C84" s="415" t="s">
        <v>858</v>
      </c>
      <c r="D84" s="416">
        <v>2</v>
      </c>
      <c r="E84" s="417">
        <v>0.01</v>
      </c>
      <c r="F84" s="417">
        <v>0.02</v>
      </c>
      <c r="G84" s="413"/>
    </row>
    <row r="85" spans="1:7" ht="12" customHeight="1" x14ac:dyDescent="0.2">
      <c r="A85" s="414"/>
      <c r="B85" s="414"/>
      <c r="C85" s="415" t="s">
        <v>393</v>
      </c>
      <c r="D85" s="416">
        <v>2</v>
      </c>
      <c r="E85" s="420">
        <v>110.5</v>
      </c>
      <c r="F85" s="416">
        <v>221</v>
      </c>
      <c r="G85" s="413"/>
    </row>
    <row r="86" spans="1:7" ht="12" customHeight="1" x14ac:dyDescent="0.2">
      <c r="A86" s="414"/>
      <c r="B86" s="414"/>
      <c r="C86" s="415" t="s">
        <v>1431</v>
      </c>
      <c r="D86" s="416">
        <v>1</v>
      </c>
      <c r="E86" s="419"/>
      <c r="F86" s="419"/>
      <c r="G86" s="413" t="s">
        <v>1147</v>
      </c>
    </row>
    <row r="87" spans="1:7" ht="12" customHeight="1" x14ac:dyDescent="0.2">
      <c r="A87" s="414"/>
      <c r="B87" s="414"/>
      <c r="C87" s="415" t="s">
        <v>1432</v>
      </c>
      <c r="D87" s="416">
        <v>1</v>
      </c>
      <c r="E87" s="419"/>
      <c r="F87" s="419"/>
      <c r="G87" s="413" t="s">
        <v>1147</v>
      </c>
    </row>
    <row r="88" spans="1:7" ht="12" customHeight="1" x14ac:dyDescent="0.2">
      <c r="A88" s="414"/>
      <c r="B88" s="414"/>
      <c r="C88" s="415" t="s">
        <v>1433</v>
      </c>
      <c r="D88" s="416">
        <v>1</v>
      </c>
      <c r="E88" s="419"/>
      <c r="F88" s="419"/>
      <c r="G88" s="413" t="s">
        <v>1147</v>
      </c>
    </row>
    <row r="89" spans="1:7" ht="12" customHeight="1" x14ac:dyDescent="0.2">
      <c r="A89" s="414"/>
      <c r="B89" s="414"/>
      <c r="C89" s="415" t="s">
        <v>1434</v>
      </c>
      <c r="D89" s="416">
        <v>1</v>
      </c>
      <c r="E89" s="419"/>
      <c r="F89" s="419"/>
      <c r="G89" s="413" t="s">
        <v>1147</v>
      </c>
    </row>
    <row r="90" spans="1:7" ht="12" customHeight="1" x14ac:dyDescent="0.2">
      <c r="A90" s="414"/>
      <c r="B90" s="414"/>
      <c r="C90" s="415" t="s">
        <v>1435</v>
      </c>
      <c r="D90" s="416">
        <v>1</v>
      </c>
      <c r="E90" s="419"/>
      <c r="F90" s="419"/>
      <c r="G90" s="413" t="s">
        <v>1147</v>
      </c>
    </row>
    <row r="91" spans="1:7" ht="12" customHeight="1" x14ac:dyDescent="0.2">
      <c r="A91" s="414"/>
      <c r="B91" s="414"/>
      <c r="C91" s="415" t="s">
        <v>872</v>
      </c>
      <c r="D91" s="416">
        <v>1</v>
      </c>
      <c r="E91" s="419"/>
      <c r="F91" s="419"/>
      <c r="G91" s="413" t="s">
        <v>1147</v>
      </c>
    </row>
    <row r="92" spans="1:7" ht="12" customHeight="1" x14ac:dyDescent="0.2">
      <c r="A92" s="414"/>
      <c r="B92" s="414"/>
      <c r="C92" s="415" t="s">
        <v>1428</v>
      </c>
      <c r="D92" s="416">
        <v>1</v>
      </c>
      <c r="E92" s="419"/>
      <c r="F92" s="419"/>
      <c r="G92" s="413" t="s">
        <v>1147</v>
      </c>
    </row>
    <row r="93" spans="1:7" ht="12" customHeight="1" x14ac:dyDescent="0.2">
      <c r="A93" s="414"/>
      <c r="B93" s="414"/>
      <c r="C93" s="415" t="s">
        <v>657</v>
      </c>
      <c r="D93" s="416">
        <v>1</v>
      </c>
      <c r="E93" s="417">
        <v>0.01</v>
      </c>
      <c r="F93" s="417">
        <v>0.01</v>
      </c>
      <c r="G93" s="413"/>
    </row>
    <row r="94" spans="1:7" ht="12" customHeight="1" x14ac:dyDescent="0.2">
      <c r="A94" s="414"/>
      <c r="B94" s="414"/>
      <c r="C94" s="415" t="s">
        <v>431</v>
      </c>
      <c r="D94" s="416">
        <v>1</v>
      </c>
      <c r="E94" s="416">
        <v>459</v>
      </c>
      <c r="F94" s="416">
        <v>459</v>
      </c>
      <c r="G94" s="413"/>
    </row>
    <row r="95" spans="1:7" ht="12" customHeight="1" x14ac:dyDescent="0.2">
      <c r="A95" s="414"/>
      <c r="B95" s="414"/>
      <c r="C95" s="415" t="s">
        <v>1436</v>
      </c>
      <c r="D95" s="416">
        <v>1</v>
      </c>
      <c r="E95" s="416">
        <v>269</v>
      </c>
      <c r="F95" s="416">
        <v>269</v>
      </c>
      <c r="G95" s="413"/>
    </row>
    <row r="96" spans="1:7" ht="12" customHeight="1" x14ac:dyDescent="0.2">
      <c r="A96" s="414"/>
      <c r="B96" s="414"/>
      <c r="C96" s="415" t="s">
        <v>436</v>
      </c>
      <c r="D96" s="416">
        <v>1</v>
      </c>
      <c r="E96" s="416">
        <v>17</v>
      </c>
      <c r="F96" s="416">
        <v>17</v>
      </c>
      <c r="G96" s="413"/>
    </row>
    <row r="97" spans="1:7" ht="12.75" customHeight="1" x14ac:dyDescent="0.2">
      <c r="E97" s="421">
        <v>2562.81</v>
      </c>
      <c r="F97" s="421">
        <v>2562.81</v>
      </c>
    </row>
    <row r="98" spans="1:7" ht="12" customHeight="1" x14ac:dyDescent="0.2">
      <c r="A98" s="409">
        <v>10</v>
      </c>
      <c r="B98" s="410" t="s">
        <v>1429</v>
      </c>
      <c r="C98" s="411"/>
      <c r="D98" s="409">
        <v>1</v>
      </c>
      <c r="E98" s="412">
        <v>1728.76</v>
      </c>
      <c r="F98" s="412">
        <v>1728.76</v>
      </c>
      <c r="G98" s="413"/>
    </row>
    <row r="99" spans="1:7" ht="12.75" customHeight="1" x14ac:dyDescent="0.2">
      <c r="E99" s="422"/>
      <c r="F99" s="422"/>
    </row>
    <row r="100" spans="1:7" ht="12" customHeight="1" x14ac:dyDescent="0.2">
      <c r="A100" s="409">
        <v>11</v>
      </c>
      <c r="B100" s="410" t="s">
        <v>1437</v>
      </c>
      <c r="C100" s="411"/>
      <c r="D100" s="409">
        <v>1</v>
      </c>
      <c r="E100" s="412">
        <v>1233.44</v>
      </c>
      <c r="F100" s="412">
        <v>1233.44</v>
      </c>
      <c r="G100" s="413"/>
    </row>
    <row r="101" spans="1:7" ht="12" customHeight="1" x14ac:dyDescent="0.2">
      <c r="A101" s="414"/>
      <c r="B101" s="414"/>
      <c r="C101" s="415" t="s">
        <v>871</v>
      </c>
      <c r="D101" s="416">
        <v>1</v>
      </c>
      <c r="E101" s="417">
        <v>0.01</v>
      </c>
      <c r="F101" s="417">
        <v>0.01</v>
      </c>
      <c r="G101" s="413"/>
    </row>
    <row r="102" spans="1:7" ht="12" customHeight="1" x14ac:dyDescent="0.2">
      <c r="A102" s="414"/>
      <c r="B102" s="414"/>
      <c r="C102" s="415" t="s">
        <v>1438</v>
      </c>
      <c r="D102" s="416">
        <v>1</v>
      </c>
      <c r="E102" s="419"/>
      <c r="F102" s="419"/>
      <c r="G102" s="413" t="s">
        <v>1147</v>
      </c>
    </row>
    <row r="103" spans="1:7" ht="12" customHeight="1" x14ac:dyDescent="0.2">
      <c r="A103" s="414"/>
      <c r="B103" s="414"/>
      <c r="C103" s="415" t="s">
        <v>1439</v>
      </c>
      <c r="D103" s="416">
        <v>1</v>
      </c>
      <c r="E103" s="419"/>
      <c r="F103" s="419"/>
      <c r="G103" s="413" t="s">
        <v>1147</v>
      </c>
    </row>
    <row r="104" spans="1:7" ht="12" customHeight="1" x14ac:dyDescent="0.2">
      <c r="A104" s="414"/>
      <c r="B104" s="414"/>
      <c r="C104" s="415" t="s">
        <v>1433</v>
      </c>
      <c r="D104" s="416">
        <v>1</v>
      </c>
      <c r="E104" s="419"/>
      <c r="F104" s="419"/>
      <c r="G104" s="413" t="s">
        <v>1147</v>
      </c>
    </row>
    <row r="105" spans="1:7" ht="12" customHeight="1" x14ac:dyDescent="0.2">
      <c r="A105" s="414"/>
      <c r="B105" s="414"/>
      <c r="C105" s="415" t="s">
        <v>1434</v>
      </c>
      <c r="D105" s="416">
        <v>1</v>
      </c>
      <c r="E105" s="419"/>
      <c r="F105" s="419"/>
      <c r="G105" s="413" t="s">
        <v>1147</v>
      </c>
    </row>
    <row r="106" spans="1:7" ht="12" customHeight="1" x14ac:dyDescent="0.2">
      <c r="A106" s="414"/>
      <c r="B106" s="414"/>
      <c r="C106" s="415" t="s">
        <v>1440</v>
      </c>
      <c r="D106" s="416">
        <v>1</v>
      </c>
      <c r="E106" s="419"/>
      <c r="F106" s="419"/>
      <c r="G106" s="413" t="s">
        <v>1147</v>
      </c>
    </row>
    <row r="107" spans="1:7" ht="12" customHeight="1" x14ac:dyDescent="0.2">
      <c r="A107" s="414"/>
      <c r="B107" s="414"/>
      <c r="C107" s="415" t="s">
        <v>872</v>
      </c>
      <c r="D107" s="416">
        <v>1</v>
      </c>
      <c r="E107" s="419"/>
      <c r="F107" s="419"/>
      <c r="G107" s="413" t="s">
        <v>1147</v>
      </c>
    </row>
    <row r="108" spans="1:7" ht="12" customHeight="1" x14ac:dyDescent="0.2">
      <c r="A108" s="414"/>
      <c r="B108" s="414"/>
      <c r="C108" s="415" t="s">
        <v>1441</v>
      </c>
      <c r="D108" s="416">
        <v>1</v>
      </c>
      <c r="E108" s="419"/>
      <c r="F108" s="419"/>
      <c r="G108" s="413" t="s">
        <v>1147</v>
      </c>
    </row>
    <row r="109" spans="1:7" ht="12" customHeight="1" x14ac:dyDescent="0.2">
      <c r="A109" s="414"/>
      <c r="B109" s="414"/>
      <c r="C109" s="415" t="s">
        <v>431</v>
      </c>
      <c r="D109" s="416">
        <v>1</v>
      </c>
      <c r="E109" s="416">
        <v>459</v>
      </c>
      <c r="F109" s="416">
        <v>459</v>
      </c>
      <c r="G109" s="413"/>
    </row>
    <row r="110" spans="1:7" ht="12" customHeight="1" x14ac:dyDescent="0.2">
      <c r="A110" s="414"/>
      <c r="B110" s="414"/>
      <c r="C110" s="415" t="s">
        <v>429</v>
      </c>
      <c r="D110" s="416">
        <v>1</v>
      </c>
      <c r="E110" s="420">
        <v>178.5</v>
      </c>
      <c r="F110" s="420">
        <v>178.5</v>
      </c>
      <c r="G110" s="413"/>
    </row>
    <row r="111" spans="1:7" ht="12" customHeight="1" x14ac:dyDescent="0.2">
      <c r="A111" s="414"/>
      <c r="B111" s="414"/>
      <c r="C111" s="415" t="s">
        <v>436</v>
      </c>
      <c r="D111" s="416">
        <v>1</v>
      </c>
      <c r="E111" s="416">
        <v>17</v>
      </c>
      <c r="F111" s="416">
        <v>17</v>
      </c>
      <c r="G111" s="413"/>
    </row>
    <row r="112" spans="1:7" ht="12.75" customHeight="1" x14ac:dyDescent="0.2">
      <c r="E112" s="421">
        <v>1887.95</v>
      </c>
      <c r="F112" s="421">
        <v>1887.95</v>
      </c>
    </row>
    <row r="113" spans="1:7" ht="12" customHeight="1" x14ac:dyDescent="0.2">
      <c r="A113" s="409">
        <v>12</v>
      </c>
      <c r="B113" s="410" t="s">
        <v>873</v>
      </c>
      <c r="C113" s="411"/>
      <c r="D113" s="409">
        <v>2</v>
      </c>
      <c r="E113" s="424">
        <v>654.5</v>
      </c>
      <c r="F113" s="425">
        <v>1309</v>
      </c>
      <c r="G113" s="413"/>
    </row>
    <row r="114" spans="1:7" ht="12.75" customHeight="1" x14ac:dyDescent="0.2">
      <c r="E114" s="426">
        <v>654.5</v>
      </c>
      <c r="F114" s="427">
        <v>1309</v>
      </c>
    </row>
  </sheetData>
  <pageMargins left="0.39370078740157477" right="0.39370078740157477" top="0.39370078740157477" bottom="0.39370078740157477" header="0" footer="0"/>
  <pageSetup paperSize="9" fitToWidth="0" fitToHeight="0" pageOrder="overThenDown" orientation="portrait" useFirstPageNumber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2C7F8-6890-444D-9695-FF26D634C5A7}">
  <sheetPr codeName="Лист8">
    <outlinePr summaryBelow="0" summaryRight="0"/>
    <pageSetUpPr autoPageBreaks="0"/>
  </sheetPr>
  <dimension ref="A1:G3612"/>
  <sheetViews>
    <sheetView tabSelected="1" topLeftCell="A1763" workbookViewId="0">
      <selection activeCell="C1793" sqref="C1793"/>
    </sheetView>
  </sheetViews>
  <sheetFormatPr defaultColWidth="9" defaultRowHeight="11.45" customHeight="1" x14ac:dyDescent="0.2"/>
  <cols>
    <col min="1" max="1" width="7.140625" style="264" customWidth="1"/>
    <col min="2" max="2" width="36.85546875" style="264" customWidth="1"/>
    <col min="3" max="3" width="36.5703125" style="264" customWidth="1"/>
    <col min="4" max="4" width="11.85546875" style="264" customWidth="1"/>
    <col min="5" max="5" width="9.7109375" style="264" customWidth="1"/>
    <col min="6" max="6" width="10.5703125" style="264" customWidth="1"/>
    <col min="7" max="7" width="49.85546875" style="264" customWidth="1"/>
    <col min="8" max="16384" width="9" style="253"/>
  </cols>
  <sheetData>
    <row r="1" spans="1:7" ht="12.95" customHeight="1" x14ac:dyDescent="0.2">
      <c r="A1" s="396" t="s">
        <v>853</v>
      </c>
      <c r="B1" s="396" t="s">
        <v>175</v>
      </c>
      <c r="C1" s="396" t="s">
        <v>854</v>
      </c>
      <c r="D1" s="396" t="s">
        <v>855</v>
      </c>
      <c r="E1" s="396" t="s">
        <v>800</v>
      </c>
      <c r="F1" s="396" t="s">
        <v>856</v>
      </c>
      <c r="G1" s="396" t="s">
        <v>1145</v>
      </c>
    </row>
    <row r="2" spans="1:7" ht="12" customHeight="1" x14ac:dyDescent="0.2">
      <c r="A2" s="254">
        <v>1</v>
      </c>
      <c r="B2" s="255" t="s">
        <v>1146</v>
      </c>
      <c r="C2" s="256"/>
      <c r="D2" s="254">
        <v>1</v>
      </c>
      <c r="E2" s="257">
        <v>2931.38</v>
      </c>
      <c r="F2" s="257">
        <v>2931.38</v>
      </c>
      <c r="G2" s="258"/>
    </row>
    <row r="3" spans="1:7" ht="12" customHeight="1" x14ac:dyDescent="0.2">
      <c r="A3" s="259"/>
      <c r="B3" s="259"/>
      <c r="C3" s="258" t="s">
        <v>1800</v>
      </c>
      <c r="D3" s="260">
        <v>1</v>
      </c>
      <c r="E3" s="262"/>
      <c r="F3" s="262"/>
      <c r="G3" s="258" t="s">
        <v>1147</v>
      </c>
    </row>
    <row r="4" spans="1:7" ht="12" customHeight="1" x14ac:dyDescent="0.2">
      <c r="A4" s="259"/>
      <c r="B4" s="259"/>
      <c r="C4" s="258" t="s">
        <v>1801</v>
      </c>
      <c r="D4" s="260">
        <v>1</v>
      </c>
      <c r="E4" s="262"/>
      <c r="F4" s="262"/>
      <c r="G4" s="258" t="s">
        <v>1147</v>
      </c>
    </row>
    <row r="5" spans="1:7" ht="12" customHeight="1" x14ac:dyDescent="0.2">
      <c r="A5" s="259"/>
      <c r="B5" s="259"/>
      <c r="C5" s="258" t="s">
        <v>1148</v>
      </c>
      <c r="D5" s="260">
        <v>1</v>
      </c>
      <c r="E5" s="262"/>
      <c r="F5" s="262"/>
      <c r="G5" s="258" t="s">
        <v>1147</v>
      </c>
    </row>
    <row r="6" spans="1:7" ht="12" customHeight="1" x14ac:dyDescent="0.2">
      <c r="A6" s="259"/>
      <c r="B6" s="259"/>
      <c r="C6" s="258" t="s">
        <v>1802</v>
      </c>
      <c r="D6" s="260">
        <v>1</v>
      </c>
      <c r="E6" s="262"/>
      <c r="F6" s="262"/>
      <c r="G6" s="258" t="s">
        <v>1147</v>
      </c>
    </row>
    <row r="7" spans="1:7" ht="12" customHeight="1" x14ac:dyDescent="0.2">
      <c r="A7" s="259"/>
      <c r="B7" s="259"/>
      <c r="C7" s="258" t="s">
        <v>1149</v>
      </c>
      <c r="D7" s="260">
        <v>1</v>
      </c>
      <c r="E7" s="261">
        <v>567.87</v>
      </c>
      <c r="F7" s="261">
        <v>567.87</v>
      </c>
      <c r="G7" s="258"/>
    </row>
    <row r="8" spans="1:7" ht="12" customHeight="1" x14ac:dyDescent="0.2">
      <c r="A8" s="259"/>
      <c r="B8" s="259"/>
      <c r="C8" s="258" t="s">
        <v>391</v>
      </c>
      <c r="D8" s="260">
        <v>2</v>
      </c>
      <c r="E8" s="260">
        <v>270</v>
      </c>
      <c r="F8" s="260">
        <v>540</v>
      </c>
      <c r="G8" s="258"/>
    </row>
    <row r="9" spans="1:7" ht="12" customHeight="1" x14ac:dyDescent="0.2">
      <c r="A9" s="259"/>
      <c r="B9" s="259"/>
      <c r="C9" s="258" t="s">
        <v>1150</v>
      </c>
      <c r="D9" s="260">
        <v>1</v>
      </c>
      <c r="E9" s="262"/>
      <c r="F9" s="262"/>
      <c r="G9" s="258" t="s">
        <v>1147</v>
      </c>
    </row>
    <row r="10" spans="1:7" ht="12" customHeight="1" x14ac:dyDescent="0.2">
      <c r="A10" s="259"/>
      <c r="B10" s="259"/>
      <c r="C10" s="258" t="s">
        <v>657</v>
      </c>
      <c r="D10" s="260">
        <v>1</v>
      </c>
      <c r="E10" s="261">
        <v>0.01</v>
      </c>
      <c r="F10" s="261">
        <v>0.01</v>
      </c>
      <c r="G10" s="258"/>
    </row>
    <row r="11" spans="1:7" ht="12" customHeight="1" x14ac:dyDescent="0.2">
      <c r="A11" s="259"/>
      <c r="B11" s="259"/>
      <c r="C11" s="258" t="s">
        <v>861</v>
      </c>
      <c r="D11" s="260">
        <v>1</v>
      </c>
      <c r="E11" s="262"/>
      <c r="F11" s="262"/>
      <c r="G11" s="258" t="s">
        <v>1147</v>
      </c>
    </row>
    <row r="12" spans="1:7" ht="12" customHeight="1" x14ac:dyDescent="0.2">
      <c r="A12" s="259"/>
      <c r="B12" s="259"/>
      <c r="C12" s="258" t="s">
        <v>865</v>
      </c>
      <c r="D12" s="260">
        <v>1</v>
      </c>
      <c r="E12" s="262"/>
      <c r="F12" s="262"/>
      <c r="G12" s="258" t="s">
        <v>1147</v>
      </c>
    </row>
    <row r="13" spans="1:7" ht="12" customHeight="1" x14ac:dyDescent="0.2">
      <c r="A13" s="259"/>
      <c r="B13" s="259"/>
      <c r="C13" s="258" t="s">
        <v>1803</v>
      </c>
      <c r="D13" s="260">
        <v>1</v>
      </c>
      <c r="E13" s="262"/>
      <c r="F13" s="262"/>
      <c r="G13" s="258" t="s">
        <v>1147</v>
      </c>
    </row>
    <row r="14" spans="1:7" ht="12" customHeight="1" x14ac:dyDescent="0.2">
      <c r="A14" s="259"/>
      <c r="B14" s="259"/>
      <c r="C14" s="258" t="s">
        <v>857</v>
      </c>
      <c r="D14" s="260">
        <v>3</v>
      </c>
      <c r="E14" s="261">
        <v>0.01</v>
      </c>
      <c r="F14" s="261">
        <v>0.03</v>
      </c>
      <c r="G14" s="258"/>
    </row>
    <row r="15" spans="1:7" ht="12" customHeight="1" x14ac:dyDescent="0.2">
      <c r="A15" s="259"/>
      <c r="B15" s="259"/>
      <c r="C15" s="258" t="s">
        <v>1804</v>
      </c>
      <c r="D15" s="260">
        <v>1</v>
      </c>
      <c r="E15" s="260">
        <v>540</v>
      </c>
      <c r="F15" s="260">
        <v>540</v>
      </c>
      <c r="G15" s="258"/>
    </row>
    <row r="16" spans="1:7" ht="12.95" customHeight="1" x14ac:dyDescent="0.2">
      <c r="E16" s="265">
        <v>4579.42</v>
      </c>
      <c r="F16" s="265">
        <v>4579.42</v>
      </c>
    </row>
    <row r="17" spans="1:7" ht="12" customHeight="1" x14ac:dyDescent="0.2">
      <c r="A17" s="254">
        <v>2</v>
      </c>
      <c r="B17" s="255" t="s">
        <v>1151</v>
      </c>
      <c r="C17" s="256"/>
      <c r="D17" s="254">
        <v>1</v>
      </c>
      <c r="E17" s="267">
        <v>2461.6999999999998</v>
      </c>
      <c r="F17" s="267">
        <v>2461.6999999999998</v>
      </c>
      <c r="G17" s="258"/>
    </row>
    <row r="18" spans="1:7" ht="12" customHeight="1" x14ac:dyDescent="0.2">
      <c r="A18" s="259"/>
      <c r="B18" s="259"/>
      <c r="C18" s="258" t="s">
        <v>1805</v>
      </c>
      <c r="D18" s="260">
        <v>1</v>
      </c>
      <c r="E18" s="262"/>
      <c r="F18" s="262"/>
      <c r="G18" s="258" t="s">
        <v>1147</v>
      </c>
    </row>
    <row r="19" spans="1:7" ht="12" customHeight="1" x14ac:dyDescent="0.2">
      <c r="A19" s="259"/>
      <c r="B19" s="259"/>
      <c r="C19" s="258" t="s">
        <v>1806</v>
      </c>
      <c r="D19" s="260">
        <v>1</v>
      </c>
      <c r="E19" s="262"/>
      <c r="F19" s="262"/>
      <c r="G19" s="258" t="s">
        <v>1147</v>
      </c>
    </row>
    <row r="20" spans="1:7" ht="12" customHeight="1" x14ac:dyDescent="0.2">
      <c r="A20" s="259"/>
      <c r="B20" s="259"/>
      <c r="C20" s="258" t="s">
        <v>1148</v>
      </c>
      <c r="D20" s="260">
        <v>1</v>
      </c>
      <c r="E20" s="262"/>
      <c r="F20" s="262"/>
      <c r="G20" s="258" t="s">
        <v>1147</v>
      </c>
    </row>
    <row r="21" spans="1:7" ht="12" customHeight="1" x14ac:dyDescent="0.2">
      <c r="A21" s="259"/>
      <c r="B21" s="259"/>
      <c r="C21" s="258" t="s">
        <v>866</v>
      </c>
      <c r="D21" s="260">
        <v>1</v>
      </c>
      <c r="E21" s="262"/>
      <c r="F21" s="262"/>
      <c r="G21" s="258" t="s">
        <v>1147</v>
      </c>
    </row>
    <row r="22" spans="1:7" ht="12" customHeight="1" x14ac:dyDescent="0.2">
      <c r="A22" s="259"/>
      <c r="B22" s="259"/>
      <c r="C22" s="258" t="s">
        <v>1149</v>
      </c>
      <c r="D22" s="260">
        <v>1</v>
      </c>
      <c r="E22" s="261">
        <v>567.87</v>
      </c>
      <c r="F22" s="261">
        <v>567.87</v>
      </c>
      <c r="G22" s="258"/>
    </row>
    <row r="23" spans="1:7" ht="12" customHeight="1" x14ac:dyDescent="0.2">
      <c r="A23" s="259"/>
      <c r="B23" s="259"/>
      <c r="C23" s="258" t="s">
        <v>864</v>
      </c>
      <c r="D23" s="260">
        <v>2</v>
      </c>
      <c r="E23" s="262"/>
      <c r="F23" s="262"/>
      <c r="G23" s="258" t="s">
        <v>1147</v>
      </c>
    </row>
    <row r="24" spans="1:7" ht="12" customHeight="1" x14ac:dyDescent="0.2">
      <c r="A24" s="259"/>
      <c r="B24" s="259"/>
      <c r="C24" s="258" t="s">
        <v>391</v>
      </c>
      <c r="D24" s="260">
        <v>2</v>
      </c>
      <c r="E24" s="260">
        <v>270</v>
      </c>
      <c r="F24" s="260">
        <v>540</v>
      </c>
      <c r="G24" s="258"/>
    </row>
    <row r="25" spans="1:7" ht="12" customHeight="1" x14ac:dyDescent="0.2">
      <c r="A25" s="259"/>
      <c r="B25" s="259"/>
      <c r="C25" s="258" t="s">
        <v>871</v>
      </c>
      <c r="D25" s="260">
        <v>1</v>
      </c>
      <c r="E25" s="261">
        <v>0.01</v>
      </c>
      <c r="F25" s="261">
        <v>0.01</v>
      </c>
      <c r="G25" s="258"/>
    </row>
    <row r="26" spans="1:7" ht="12" customHeight="1" x14ac:dyDescent="0.2">
      <c r="A26" s="259"/>
      <c r="B26" s="259"/>
      <c r="C26" s="258" t="s">
        <v>1807</v>
      </c>
      <c r="D26" s="260">
        <v>1</v>
      </c>
      <c r="E26" s="262"/>
      <c r="F26" s="262"/>
      <c r="G26" s="258" t="s">
        <v>1147</v>
      </c>
    </row>
    <row r="27" spans="1:7" ht="12" customHeight="1" x14ac:dyDescent="0.2">
      <c r="A27" s="259"/>
      <c r="B27" s="259"/>
      <c r="C27" s="258" t="s">
        <v>431</v>
      </c>
      <c r="D27" s="260">
        <v>1</v>
      </c>
      <c r="E27" s="260">
        <v>540</v>
      </c>
      <c r="F27" s="260">
        <v>540</v>
      </c>
      <c r="G27" s="258"/>
    </row>
    <row r="28" spans="1:7" ht="12" customHeight="1" x14ac:dyDescent="0.2">
      <c r="A28" s="259"/>
      <c r="B28" s="259"/>
      <c r="C28" s="258" t="s">
        <v>657</v>
      </c>
      <c r="D28" s="260">
        <v>1</v>
      </c>
      <c r="E28" s="261">
        <v>0.01</v>
      </c>
      <c r="F28" s="261">
        <v>0.01</v>
      </c>
      <c r="G28" s="258"/>
    </row>
    <row r="29" spans="1:7" ht="12" customHeight="1" x14ac:dyDescent="0.2">
      <c r="A29" s="259"/>
      <c r="B29" s="259"/>
      <c r="C29" s="258" t="s">
        <v>861</v>
      </c>
      <c r="D29" s="260">
        <v>1</v>
      </c>
      <c r="E29" s="262"/>
      <c r="F29" s="262"/>
      <c r="G29" s="258" t="s">
        <v>1147</v>
      </c>
    </row>
    <row r="30" spans="1:7" ht="12.95" customHeight="1" x14ac:dyDescent="0.2">
      <c r="E30" s="265">
        <v>4109.72</v>
      </c>
      <c r="F30" s="265">
        <v>4109.72</v>
      </c>
    </row>
    <row r="31" spans="1:7" ht="12" customHeight="1" x14ac:dyDescent="0.2">
      <c r="A31" s="254">
        <v>3</v>
      </c>
      <c r="B31" s="255" t="s">
        <v>1152</v>
      </c>
      <c r="C31" s="256"/>
      <c r="D31" s="254">
        <v>1</v>
      </c>
      <c r="E31" s="267">
        <v>2956.1</v>
      </c>
      <c r="F31" s="267">
        <v>2956.1</v>
      </c>
      <c r="G31" s="258"/>
    </row>
    <row r="32" spans="1:7" ht="12" customHeight="1" x14ac:dyDescent="0.2">
      <c r="A32" s="259"/>
      <c r="B32" s="259"/>
      <c r="C32" s="258" t="s">
        <v>1808</v>
      </c>
      <c r="D32" s="260">
        <v>1</v>
      </c>
      <c r="E32" s="262"/>
      <c r="F32" s="262"/>
      <c r="G32" s="258" t="s">
        <v>1147</v>
      </c>
    </row>
    <row r="33" spans="1:7" ht="12" customHeight="1" x14ac:dyDescent="0.2">
      <c r="A33" s="259"/>
      <c r="B33" s="259"/>
      <c r="C33" s="258" t="s">
        <v>1809</v>
      </c>
      <c r="D33" s="260">
        <v>1</v>
      </c>
      <c r="E33" s="262"/>
      <c r="F33" s="262"/>
      <c r="G33" s="258" t="s">
        <v>1147</v>
      </c>
    </row>
    <row r="34" spans="1:7" ht="12" customHeight="1" x14ac:dyDescent="0.2">
      <c r="A34" s="259"/>
      <c r="B34" s="259"/>
      <c r="C34" s="258" t="s">
        <v>1810</v>
      </c>
      <c r="D34" s="260">
        <v>1</v>
      </c>
      <c r="E34" s="262"/>
      <c r="F34" s="262"/>
      <c r="G34" s="258" t="s">
        <v>1147</v>
      </c>
    </row>
    <row r="35" spans="1:7" ht="12" customHeight="1" x14ac:dyDescent="0.2">
      <c r="A35" s="259"/>
      <c r="B35" s="259"/>
      <c r="C35" s="258" t="s">
        <v>866</v>
      </c>
      <c r="D35" s="260">
        <v>1</v>
      </c>
      <c r="E35" s="262"/>
      <c r="F35" s="262"/>
      <c r="G35" s="258" t="s">
        <v>1147</v>
      </c>
    </row>
    <row r="36" spans="1:7" ht="12" customHeight="1" x14ac:dyDescent="0.2">
      <c r="A36" s="259"/>
      <c r="B36" s="259"/>
      <c r="C36" s="258" t="s">
        <v>1811</v>
      </c>
      <c r="D36" s="260">
        <v>1</v>
      </c>
      <c r="E36" s="261">
        <v>652.79</v>
      </c>
      <c r="F36" s="261">
        <v>652.79</v>
      </c>
      <c r="G36" s="258"/>
    </row>
    <row r="37" spans="1:7" ht="12" customHeight="1" x14ac:dyDescent="0.2">
      <c r="A37" s="259"/>
      <c r="B37" s="259"/>
      <c r="C37" s="258" t="s">
        <v>864</v>
      </c>
      <c r="D37" s="260">
        <v>2</v>
      </c>
      <c r="E37" s="262"/>
      <c r="F37" s="262"/>
      <c r="G37" s="258" t="s">
        <v>1147</v>
      </c>
    </row>
    <row r="38" spans="1:7" ht="12" customHeight="1" x14ac:dyDescent="0.2">
      <c r="A38" s="259"/>
      <c r="B38" s="259"/>
      <c r="C38" s="258" t="s">
        <v>391</v>
      </c>
      <c r="D38" s="260">
        <v>2</v>
      </c>
      <c r="E38" s="260">
        <v>270</v>
      </c>
      <c r="F38" s="260">
        <v>540</v>
      </c>
      <c r="G38" s="258"/>
    </row>
    <row r="39" spans="1:7" ht="12" customHeight="1" x14ac:dyDescent="0.2">
      <c r="A39" s="259"/>
      <c r="B39" s="259"/>
      <c r="C39" s="258" t="s">
        <v>871</v>
      </c>
      <c r="D39" s="260">
        <v>1</v>
      </c>
      <c r="E39" s="261">
        <v>0.01</v>
      </c>
      <c r="F39" s="261">
        <v>0.01</v>
      </c>
      <c r="G39" s="258"/>
    </row>
    <row r="40" spans="1:7" ht="12" customHeight="1" x14ac:dyDescent="0.2">
      <c r="A40" s="259"/>
      <c r="B40" s="259"/>
      <c r="C40" s="258" t="s">
        <v>1812</v>
      </c>
      <c r="D40" s="260">
        <v>1</v>
      </c>
      <c r="E40" s="262"/>
      <c r="F40" s="262"/>
      <c r="G40" s="258" t="s">
        <v>1147</v>
      </c>
    </row>
    <row r="41" spans="1:7" ht="12" customHeight="1" x14ac:dyDescent="0.2">
      <c r="A41" s="259"/>
      <c r="B41" s="259"/>
      <c r="C41" s="258" t="s">
        <v>431</v>
      </c>
      <c r="D41" s="260">
        <v>1</v>
      </c>
      <c r="E41" s="260">
        <v>540</v>
      </c>
      <c r="F41" s="260">
        <v>540</v>
      </c>
      <c r="G41" s="258"/>
    </row>
    <row r="42" spans="1:7" ht="12" customHeight="1" x14ac:dyDescent="0.2">
      <c r="A42" s="259"/>
      <c r="B42" s="259"/>
      <c r="C42" s="258" t="s">
        <v>657</v>
      </c>
      <c r="D42" s="260">
        <v>1</v>
      </c>
      <c r="E42" s="261">
        <v>0.01</v>
      </c>
      <c r="F42" s="261">
        <v>0.01</v>
      </c>
      <c r="G42" s="258"/>
    </row>
    <row r="43" spans="1:7" ht="12" customHeight="1" x14ac:dyDescent="0.2">
      <c r="A43" s="259"/>
      <c r="B43" s="259"/>
      <c r="C43" s="258" t="s">
        <v>861</v>
      </c>
      <c r="D43" s="260">
        <v>1</v>
      </c>
      <c r="E43" s="262"/>
      <c r="F43" s="262"/>
      <c r="G43" s="258" t="s">
        <v>1147</v>
      </c>
    </row>
    <row r="44" spans="1:7" ht="12.95" customHeight="1" x14ac:dyDescent="0.2">
      <c r="E44" s="265">
        <v>4689.12</v>
      </c>
      <c r="F44" s="265">
        <v>4689.12</v>
      </c>
    </row>
    <row r="45" spans="1:7" ht="12" customHeight="1" x14ac:dyDescent="0.2">
      <c r="A45" s="254">
        <v>4</v>
      </c>
      <c r="B45" s="255" t="s">
        <v>1153</v>
      </c>
      <c r="C45" s="256"/>
      <c r="D45" s="254">
        <v>1</v>
      </c>
      <c r="E45" s="257">
        <v>3985.07</v>
      </c>
      <c r="F45" s="257">
        <v>3985.07</v>
      </c>
      <c r="G45" s="258"/>
    </row>
    <row r="46" spans="1:7" ht="12" customHeight="1" x14ac:dyDescent="0.2">
      <c r="A46" s="259"/>
      <c r="B46" s="259"/>
      <c r="C46" s="258" t="s">
        <v>1813</v>
      </c>
      <c r="D46" s="260">
        <v>1</v>
      </c>
      <c r="E46" s="262"/>
      <c r="F46" s="262"/>
      <c r="G46" s="258" t="s">
        <v>1147</v>
      </c>
    </row>
    <row r="47" spans="1:7" ht="12" customHeight="1" x14ac:dyDescent="0.2">
      <c r="A47" s="259"/>
      <c r="B47" s="259"/>
      <c r="C47" s="258" t="s">
        <v>1814</v>
      </c>
      <c r="D47" s="260">
        <v>1</v>
      </c>
      <c r="E47" s="262"/>
      <c r="F47" s="262"/>
      <c r="G47" s="258" t="s">
        <v>1147</v>
      </c>
    </row>
    <row r="48" spans="1:7" ht="12" customHeight="1" x14ac:dyDescent="0.2">
      <c r="A48" s="259"/>
      <c r="B48" s="259"/>
      <c r="C48" s="258" t="s">
        <v>1815</v>
      </c>
      <c r="D48" s="260">
        <v>1</v>
      </c>
      <c r="E48" s="262"/>
      <c r="F48" s="262"/>
      <c r="G48" s="258" t="s">
        <v>1147</v>
      </c>
    </row>
    <row r="49" spans="1:7" ht="12" customHeight="1" x14ac:dyDescent="0.2">
      <c r="A49" s="259"/>
      <c r="B49" s="259"/>
      <c r="C49" s="258" t="s">
        <v>1816</v>
      </c>
      <c r="D49" s="260">
        <v>1</v>
      </c>
      <c r="E49" s="262"/>
      <c r="F49" s="262"/>
      <c r="G49" s="258" t="s">
        <v>1147</v>
      </c>
    </row>
    <row r="50" spans="1:7" ht="12" customHeight="1" x14ac:dyDescent="0.2">
      <c r="A50" s="259"/>
      <c r="B50" s="259"/>
      <c r="C50" s="258" t="s">
        <v>1817</v>
      </c>
      <c r="D50" s="260">
        <v>1</v>
      </c>
      <c r="E50" s="261">
        <v>595.22</v>
      </c>
      <c r="F50" s="261">
        <v>595.22</v>
      </c>
      <c r="G50" s="258"/>
    </row>
    <row r="51" spans="1:7" ht="12" customHeight="1" x14ac:dyDescent="0.2">
      <c r="A51" s="259"/>
      <c r="B51" s="259"/>
      <c r="C51" s="258" t="s">
        <v>391</v>
      </c>
      <c r="D51" s="260">
        <v>2</v>
      </c>
      <c r="E51" s="260">
        <v>270</v>
      </c>
      <c r="F51" s="260">
        <v>540</v>
      </c>
      <c r="G51" s="258"/>
    </row>
    <row r="52" spans="1:7" ht="12" customHeight="1" x14ac:dyDescent="0.2">
      <c r="A52" s="259"/>
      <c r="B52" s="259"/>
      <c r="C52" s="258" t="s">
        <v>1818</v>
      </c>
      <c r="D52" s="260">
        <v>1</v>
      </c>
      <c r="E52" s="262"/>
      <c r="F52" s="262"/>
      <c r="G52" s="258" t="s">
        <v>1147</v>
      </c>
    </row>
    <row r="53" spans="1:7" ht="12" customHeight="1" x14ac:dyDescent="0.2">
      <c r="A53" s="259"/>
      <c r="B53" s="259"/>
      <c r="C53" s="258" t="s">
        <v>657</v>
      </c>
      <c r="D53" s="260">
        <v>1</v>
      </c>
      <c r="E53" s="261">
        <v>0.01</v>
      </c>
      <c r="F53" s="261">
        <v>0.01</v>
      </c>
      <c r="G53" s="258"/>
    </row>
    <row r="54" spans="1:7" ht="12" customHeight="1" x14ac:dyDescent="0.2">
      <c r="A54" s="259"/>
      <c r="B54" s="259"/>
      <c r="C54" s="258" t="s">
        <v>861</v>
      </c>
      <c r="D54" s="260">
        <v>1</v>
      </c>
      <c r="E54" s="262"/>
      <c r="F54" s="262"/>
      <c r="G54" s="258" t="s">
        <v>1147</v>
      </c>
    </row>
    <row r="55" spans="1:7" ht="12" customHeight="1" x14ac:dyDescent="0.2">
      <c r="A55" s="259"/>
      <c r="B55" s="259"/>
      <c r="C55" s="258" t="s">
        <v>1819</v>
      </c>
      <c r="D55" s="260">
        <v>1</v>
      </c>
      <c r="E55" s="262"/>
      <c r="F55" s="262"/>
      <c r="G55" s="258" t="s">
        <v>1147</v>
      </c>
    </row>
    <row r="56" spans="1:7" ht="12" customHeight="1" x14ac:dyDescent="0.2">
      <c r="A56" s="259"/>
      <c r="B56" s="259"/>
      <c r="C56" s="258" t="s">
        <v>1820</v>
      </c>
      <c r="D56" s="260">
        <v>1</v>
      </c>
      <c r="E56" s="262"/>
      <c r="F56" s="262"/>
      <c r="G56" s="258" t="s">
        <v>1147</v>
      </c>
    </row>
    <row r="57" spans="1:7" ht="12" customHeight="1" x14ac:dyDescent="0.2">
      <c r="A57" s="259"/>
      <c r="B57" s="259"/>
      <c r="C57" s="258" t="s">
        <v>857</v>
      </c>
      <c r="D57" s="260">
        <v>3</v>
      </c>
      <c r="E57" s="261">
        <v>0.01</v>
      </c>
      <c r="F57" s="261">
        <v>0.03</v>
      </c>
      <c r="G57" s="258"/>
    </row>
    <row r="58" spans="1:7" ht="12" customHeight="1" x14ac:dyDescent="0.2">
      <c r="A58" s="259"/>
      <c r="B58" s="259"/>
      <c r="C58" s="258" t="s">
        <v>1804</v>
      </c>
      <c r="D58" s="260">
        <v>1</v>
      </c>
      <c r="E58" s="260">
        <v>540</v>
      </c>
      <c r="F58" s="260">
        <v>540</v>
      </c>
      <c r="G58" s="258"/>
    </row>
    <row r="59" spans="1:7" ht="12.95" customHeight="1" x14ac:dyDescent="0.2">
      <c r="E59" s="265">
        <v>5660.11</v>
      </c>
      <c r="F59" s="265">
        <v>5660.11</v>
      </c>
    </row>
    <row r="60" spans="1:7" ht="12" customHeight="1" x14ac:dyDescent="0.2">
      <c r="A60" s="254">
        <v>5</v>
      </c>
      <c r="B60" s="255" t="s">
        <v>1154</v>
      </c>
      <c r="C60" s="256"/>
      <c r="D60" s="254">
        <v>1</v>
      </c>
      <c r="E60" s="257">
        <v>5002.71</v>
      </c>
      <c r="F60" s="257">
        <v>5002.71</v>
      </c>
      <c r="G60" s="258"/>
    </row>
    <row r="61" spans="1:7" ht="12" customHeight="1" x14ac:dyDescent="0.2">
      <c r="A61" s="259"/>
      <c r="B61" s="259"/>
      <c r="C61" s="258" t="s">
        <v>1821</v>
      </c>
      <c r="D61" s="260">
        <v>1</v>
      </c>
      <c r="E61" s="262"/>
      <c r="F61" s="262"/>
      <c r="G61" s="258" t="s">
        <v>1147</v>
      </c>
    </row>
    <row r="62" spans="1:7" ht="12" customHeight="1" x14ac:dyDescent="0.2">
      <c r="A62" s="259"/>
      <c r="B62" s="259"/>
      <c r="C62" s="258" t="s">
        <v>1822</v>
      </c>
      <c r="D62" s="260">
        <v>1</v>
      </c>
      <c r="E62" s="262"/>
      <c r="F62" s="262"/>
      <c r="G62" s="258" t="s">
        <v>1147</v>
      </c>
    </row>
    <row r="63" spans="1:7" ht="12" customHeight="1" x14ac:dyDescent="0.2">
      <c r="A63" s="259"/>
      <c r="B63" s="259"/>
      <c r="C63" s="258" t="s">
        <v>1815</v>
      </c>
      <c r="D63" s="260">
        <v>1</v>
      </c>
      <c r="E63" s="262"/>
      <c r="F63" s="262"/>
      <c r="G63" s="258" t="s">
        <v>1147</v>
      </c>
    </row>
    <row r="64" spans="1:7" ht="12" customHeight="1" x14ac:dyDescent="0.2">
      <c r="A64" s="259"/>
      <c r="B64" s="259"/>
      <c r="C64" s="258" t="s">
        <v>1823</v>
      </c>
      <c r="D64" s="260">
        <v>1</v>
      </c>
      <c r="E64" s="262"/>
      <c r="F64" s="262"/>
      <c r="G64" s="258" t="s">
        <v>1147</v>
      </c>
    </row>
    <row r="65" spans="1:7" ht="12" customHeight="1" x14ac:dyDescent="0.2">
      <c r="A65" s="259"/>
      <c r="B65" s="259"/>
      <c r="C65" s="258" t="s">
        <v>1817</v>
      </c>
      <c r="D65" s="260">
        <v>1</v>
      </c>
      <c r="E65" s="261">
        <v>595.22</v>
      </c>
      <c r="F65" s="261">
        <v>595.22</v>
      </c>
      <c r="G65" s="258"/>
    </row>
    <row r="66" spans="1:7" ht="12" customHeight="1" x14ac:dyDescent="0.2">
      <c r="A66" s="259"/>
      <c r="B66" s="259"/>
      <c r="C66" s="258" t="s">
        <v>391</v>
      </c>
      <c r="D66" s="260">
        <v>2</v>
      </c>
      <c r="E66" s="260">
        <v>270</v>
      </c>
      <c r="F66" s="260">
        <v>540</v>
      </c>
      <c r="G66" s="258"/>
    </row>
    <row r="67" spans="1:7" ht="12" customHeight="1" x14ac:dyDescent="0.2">
      <c r="A67" s="259"/>
      <c r="B67" s="259"/>
      <c r="C67" s="258" t="s">
        <v>1824</v>
      </c>
      <c r="D67" s="260">
        <v>1</v>
      </c>
      <c r="E67" s="262"/>
      <c r="F67" s="262"/>
      <c r="G67" s="258" t="s">
        <v>1147</v>
      </c>
    </row>
    <row r="68" spans="1:7" ht="12" customHeight="1" x14ac:dyDescent="0.2">
      <c r="A68" s="259"/>
      <c r="B68" s="259"/>
      <c r="C68" s="258" t="s">
        <v>657</v>
      </c>
      <c r="D68" s="260">
        <v>1</v>
      </c>
      <c r="E68" s="261">
        <v>0.01</v>
      </c>
      <c r="F68" s="261">
        <v>0.01</v>
      </c>
      <c r="G68" s="258"/>
    </row>
    <row r="69" spans="1:7" ht="12" customHeight="1" x14ac:dyDescent="0.2">
      <c r="A69" s="259"/>
      <c r="B69" s="259"/>
      <c r="C69" s="258" t="s">
        <v>861</v>
      </c>
      <c r="D69" s="260">
        <v>1</v>
      </c>
      <c r="E69" s="262"/>
      <c r="F69" s="262"/>
      <c r="G69" s="258" t="s">
        <v>1147</v>
      </c>
    </row>
    <row r="70" spans="1:7" ht="12" customHeight="1" x14ac:dyDescent="0.2">
      <c r="A70" s="259"/>
      <c r="B70" s="259"/>
      <c r="C70" s="258" t="s">
        <v>1819</v>
      </c>
      <c r="D70" s="260">
        <v>1</v>
      </c>
      <c r="E70" s="262"/>
      <c r="F70" s="262"/>
      <c r="G70" s="258" t="s">
        <v>1147</v>
      </c>
    </row>
    <row r="71" spans="1:7" ht="12" customHeight="1" x14ac:dyDescent="0.2">
      <c r="A71" s="259"/>
      <c r="B71" s="259"/>
      <c r="C71" s="258" t="s">
        <v>1820</v>
      </c>
      <c r="D71" s="260">
        <v>1</v>
      </c>
      <c r="E71" s="262"/>
      <c r="F71" s="262"/>
      <c r="G71" s="258" t="s">
        <v>1147</v>
      </c>
    </row>
    <row r="72" spans="1:7" ht="12" customHeight="1" x14ac:dyDescent="0.2">
      <c r="A72" s="259"/>
      <c r="B72" s="259"/>
      <c r="C72" s="258" t="s">
        <v>857</v>
      </c>
      <c r="D72" s="260">
        <v>3</v>
      </c>
      <c r="E72" s="261">
        <v>0.01</v>
      </c>
      <c r="F72" s="261">
        <v>0.03</v>
      </c>
      <c r="G72" s="258"/>
    </row>
    <row r="73" spans="1:7" ht="12" customHeight="1" x14ac:dyDescent="0.2">
      <c r="A73" s="259"/>
      <c r="B73" s="259"/>
      <c r="C73" s="258" t="s">
        <v>1804</v>
      </c>
      <c r="D73" s="260">
        <v>1</v>
      </c>
      <c r="E73" s="260">
        <v>540</v>
      </c>
      <c r="F73" s="260">
        <v>540</v>
      </c>
      <c r="G73" s="258"/>
    </row>
    <row r="74" spans="1:7" ht="12.95" customHeight="1" x14ac:dyDescent="0.2">
      <c r="E74" s="265">
        <v>6677.75</v>
      </c>
      <c r="F74" s="265">
        <v>6677.75</v>
      </c>
    </row>
    <row r="75" spans="1:7" ht="12" customHeight="1" x14ac:dyDescent="0.2">
      <c r="A75" s="254">
        <v>6</v>
      </c>
      <c r="B75" s="255" t="s">
        <v>1155</v>
      </c>
      <c r="C75" s="256"/>
      <c r="D75" s="254">
        <v>1</v>
      </c>
      <c r="E75" s="257">
        <v>2857.22</v>
      </c>
      <c r="F75" s="257">
        <v>2857.22</v>
      </c>
      <c r="G75" s="258"/>
    </row>
    <row r="76" spans="1:7" ht="12" customHeight="1" x14ac:dyDescent="0.2">
      <c r="A76" s="259"/>
      <c r="B76" s="259"/>
      <c r="C76" s="258" t="s">
        <v>871</v>
      </c>
      <c r="D76" s="260">
        <v>1</v>
      </c>
      <c r="E76" s="261">
        <v>0.01</v>
      </c>
      <c r="F76" s="261">
        <v>0.01</v>
      </c>
      <c r="G76" s="258"/>
    </row>
    <row r="77" spans="1:7" ht="12" customHeight="1" x14ac:dyDescent="0.2">
      <c r="A77" s="259"/>
      <c r="B77" s="259"/>
      <c r="C77" s="258" t="s">
        <v>858</v>
      </c>
      <c r="D77" s="260">
        <v>3</v>
      </c>
      <c r="E77" s="261">
        <v>0.01</v>
      </c>
      <c r="F77" s="261">
        <v>0.03</v>
      </c>
      <c r="G77" s="258"/>
    </row>
    <row r="78" spans="1:7" ht="12" customHeight="1" x14ac:dyDescent="0.2">
      <c r="A78" s="259"/>
      <c r="B78" s="259"/>
      <c r="C78" s="258" t="s">
        <v>426</v>
      </c>
      <c r="D78" s="260">
        <v>2</v>
      </c>
      <c r="E78" s="260">
        <v>620</v>
      </c>
      <c r="F78" s="263">
        <v>1240</v>
      </c>
      <c r="G78" s="258"/>
    </row>
    <row r="79" spans="1:7" ht="12" customHeight="1" x14ac:dyDescent="0.2">
      <c r="A79" s="259"/>
      <c r="B79" s="259"/>
      <c r="C79" s="258" t="s">
        <v>1800</v>
      </c>
      <c r="D79" s="260">
        <v>1</v>
      </c>
      <c r="E79" s="262"/>
      <c r="F79" s="262"/>
      <c r="G79" s="258" t="s">
        <v>1147</v>
      </c>
    </row>
    <row r="80" spans="1:7" ht="12" customHeight="1" x14ac:dyDescent="0.2">
      <c r="A80" s="259"/>
      <c r="B80" s="259"/>
      <c r="C80" s="258" t="s">
        <v>1801</v>
      </c>
      <c r="D80" s="260">
        <v>1</v>
      </c>
      <c r="E80" s="262"/>
      <c r="F80" s="262"/>
      <c r="G80" s="258" t="s">
        <v>1147</v>
      </c>
    </row>
    <row r="81" spans="1:7" ht="12" customHeight="1" x14ac:dyDescent="0.2">
      <c r="A81" s="259"/>
      <c r="B81" s="259"/>
      <c r="C81" s="258" t="s">
        <v>1148</v>
      </c>
      <c r="D81" s="260">
        <v>1</v>
      </c>
      <c r="E81" s="262"/>
      <c r="F81" s="262"/>
      <c r="G81" s="258" t="s">
        <v>1147</v>
      </c>
    </row>
    <row r="82" spans="1:7" ht="12" customHeight="1" x14ac:dyDescent="0.2">
      <c r="A82" s="259"/>
      <c r="B82" s="259"/>
      <c r="C82" s="258" t="s">
        <v>1825</v>
      </c>
      <c r="D82" s="260">
        <v>1</v>
      </c>
      <c r="E82" s="262"/>
      <c r="F82" s="262"/>
      <c r="G82" s="258" t="s">
        <v>1147</v>
      </c>
    </row>
    <row r="83" spans="1:7" ht="12" customHeight="1" x14ac:dyDescent="0.2">
      <c r="A83" s="259"/>
      <c r="B83" s="259"/>
      <c r="C83" s="258" t="s">
        <v>861</v>
      </c>
      <c r="D83" s="260">
        <v>1</v>
      </c>
      <c r="E83" s="262"/>
      <c r="F83" s="262"/>
      <c r="G83" s="258" t="s">
        <v>1147</v>
      </c>
    </row>
    <row r="84" spans="1:7" ht="12" customHeight="1" x14ac:dyDescent="0.2">
      <c r="A84" s="259"/>
      <c r="B84" s="259"/>
      <c r="C84" s="258" t="s">
        <v>1802</v>
      </c>
      <c r="D84" s="260">
        <v>1</v>
      </c>
      <c r="E84" s="262"/>
      <c r="F84" s="262"/>
      <c r="G84" s="258" t="s">
        <v>1147</v>
      </c>
    </row>
    <row r="85" spans="1:7" ht="12" customHeight="1" x14ac:dyDescent="0.2">
      <c r="A85" s="259"/>
      <c r="B85" s="259"/>
      <c r="C85" s="258" t="s">
        <v>657</v>
      </c>
      <c r="D85" s="260">
        <v>2</v>
      </c>
      <c r="E85" s="261">
        <v>0.01</v>
      </c>
      <c r="F85" s="261">
        <v>0.02</v>
      </c>
      <c r="G85" s="258"/>
    </row>
    <row r="86" spans="1:7" ht="12" customHeight="1" x14ac:dyDescent="0.2">
      <c r="A86" s="259"/>
      <c r="B86" s="259"/>
      <c r="C86" s="258" t="s">
        <v>431</v>
      </c>
      <c r="D86" s="260">
        <v>1</v>
      </c>
      <c r="E86" s="260">
        <v>540</v>
      </c>
      <c r="F86" s="260">
        <v>540</v>
      </c>
      <c r="G86" s="258"/>
    </row>
    <row r="87" spans="1:7" ht="12" customHeight="1" x14ac:dyDescent="0.2">
      <c r="A87" s="259"/>
      <c r="B87" s="259"/>
      <c r="C87" s="258" t="s">
        <v>391</v>
      </c>
      <c r="D87" s="260">
        <v>2</v>
      </c>
      <c r="E87" s="260">
        <v>270</v>
      </c>
      <c r="F87" s="260">
        <v>540</v>
      </c>
      <c r="G87" s="258"/>
    </row>
    <row r="88" spans="1:7" ht="12" customHeight="1" x14ac:dyDescent="0.2">
      <c r="A88" s="259"/>
      <c r="B88" s="259"/>
      <c r="C88" s="258" t="s">
        <v>1149</v>
      </c>
      <c r="D88" s="260">
        <v>2</v>
      </c>
      <c r="E88" s="261">
        <v>567.87</v>
      </c>
      <c r="F88" s="397">
        <v>1135.74</v>
      </c>
      <c r="G88" s="258"/>
    </row>
    <row r="89" spans="1:7" ht="12" customHeight="1" x14ac:dyDescent="0.2">
      <c r="A89" s="259"/>
      <c r="B89" s="259"/>
      <c r="C89" s="258" t="s">
        <v>864</v>
      </c>
      <c r="D89" s="260">
        <v>2</v>
      </c>
      <c r="E89" s="262"/>
      <c r="F89" s="262"/>
      <c r="G89" s="258" t="s">
        <v>1147</v>
      </c>
    </row>
    <row r="90" spans="1:7" ht="12.95" customHeight="1" x14ac:dyDescent="0.2">
      <c r="E90" s="265">
        <v>6313.28</v>
      </c>
      <c r="F90" s="265">
        <v>6313.28</v>
      </c>
    </row>
    <row r="91" spans="1:7" ht="12" customHeight="1" x14ac:dyDescent="0.2">
      <c r="A91" s="254">
        <v>7</v>
      </c>
      <c r="B91" s="255" t="s">
        <v>1156</v>
      </c>
      <c r="C91" s="256"/>
      <c r="D91" s="254">
        <v>1</v>
      </c>
      <c r="E91" s="257">
        <v>3284.67</v>
      </c>
      <c r="F91" s="257">
        <v>3284.67</v>
      </c>
      <c r="G91" s="258"/>
    </row>
    <row r="92" spans="1:7" ht="12" customHeight="1" x14ac:dyDescent="0.2">
      <c r="A92" s="259"/>
      <c r="B92" s="259"/>
      <c r="C92" s="258" t="s">
        <v>871</v>
      </c>
      <c r="D92" s="260">
        <v>1</v>
      </c>
      <c r="E92" s="261">
        <v>0.01</v>
      </c>
      <c r="F92" s="261">
        <v>0.01</v>
      </c>
      <c r="G92" s="258"/>
    </row>
    <row r="93" spans="1:7" ht="12" customHeight="1" x14ac:dyDescent="0.2">
      <c r="A93" s="259"/>
      <c r="B93" s="259"/>
      <c r="C93" s="258" t="s">
        <v>858</v>
      </c>
      <c r="D93" s="260">
        <v>3</v>
      </c>
      <c r="E93" s="261">
        <v>0.01</v>
      </c>
      <c r="F93" s="261">
        <v>0.03</v>
      </c>
      <c r="G93" s="258"/>
    </row>
    <row r="94" spans="1:7" ht="12" customHeight="1" x14ac:dyDescent="0.2">
      <c r="A94" s="259"/>
      <c r="B94" s="259"/>
      <c r="C94" s="258" t="s">
        <v>426</v>
      </c>
      <c r="D94" s="260">
        <v>2</v>
      </c>
      <c r="E94" s="260">
        <v>620</v>
      </c>
      <c r="F94" s="263">
        <v>1240</v>
      </c>
      <c r="G94" s="258"/>
    </row>
    <row r="95" spans="1:7" ht="12" customHeight="1" x14ac:dyDescent="0.2">
      <c r="A95" s="259"/>
      <c r="B95" s="259"/>
      <c r="C95" s="258" t="s">
        <v>1826</v>
      </c>
      <c r="D95" s="260">
        <v>1</v>
      </c>
      <c r="E95" s="262"/>
      <c r="F95" s="262"/>
      <c r="G95" s="258" t="s">
        <v>1147</v>
      </c>
    </row>
    <row r="96" spans="1:7" ht="12" customHeight="1" x14ac:dyDescent="0.2">
      <c r="A96" s="259"/>
      <c r="B96" s="259"/>
      <c r="C96" s="258" t="s">
        <v>1827</v>
      </c>
      <c r="D96" s="260">
        <v>1</v>
      </c>
      <c r="E96" s="262"/>
      <c r="F96" s="262"/>
      <c r="G96" s="258" t="s">
        <v>1147</v>
      </c>
    </row>
    <row r="97" spans="1:7" ht="12" customHeight="1" x14ac:dyDescent="0.2">
      <c r="A97" s="259"/>
      <c r="B97" s="259"/>
      <c r="C97" s="258" t="s">
        <v>1815</v>
      </c>
      <c r="D97" s="260">
        <v>1</v>
      </c>
      <c r="E97" s="262"/>
      <c r="F97" s="262"/>
      <c r="G97" s="258" t="s">
        <v>1147</v>
      </c>
    </row>
    <row r="98" spans="1:7" ht="12" customHeight="1" x14ac:dyDescent="0.2">
      <c r="A98" s="259"/>
      <c r="B98" s="259"/>
      <c r="C98" s="258" t="s">
        <v>1828</v>
      </c>
      <c r="D98" s="260">
        <v>1</v>
      </c>
      <c r="E98" s="262"/>
      <c r="F98" s="262"/>
      <c r="G98" s="258" t="s">
        <v>1147</v>
      </c>
    </row>
    <row r="99" spans="1:7" ht="12" customHeight="1" x14ac:dyDescent="0.2">
      <c r="A99" s="259"/>
      <c r="B99" s="259"/>
      <c r="C99" s="258" t="s">
        <v>861</v>
      </c>
      <c r="D99" s="260">
        <v>1</v>
      </c>
      <c r="E99" s="262"/>
      <c r="F99" s="262"/>
      <c r="G99" s="258" t="s">
        <v>1147</v>
      </c>
    </row>
    <row r="100" spans="1:7" ht="12" customHeight="1" x14ac:dyDescent="0.2">
      <c r="A100" s="259"/>
      <c r="B100" s="259"/>
      <c r="C100" s="258" t="s">
        <v>1829</v>
      </c>
      <c r="D100" s="260">
        <v>1</v>
      </c>
      <c r="E100" s="262"/>
      <c r="F100" s="262"/>
      <c r="G100" s="258" t="s">
        <v>1147</v>
      </c>
    </row>
    <row r="101" spans="1:7" ht="12" customHeight="1" x14ac:dyDescent="0.2">
      <c r="A101" s="259"/>
      <c r="B101" s="259"/>
      <c r="C101" s="258" t="s">
        <v>657</v>
      </c>
      <c r="D101" s="260">
        <v>2</v>
      </c>
      <c r="E101" s="261">
        <v>0.01</v>
      </c>
      <c r="F101" s="261">
        <v>0.02</v>
      </c>
      <c r="G101" s="258"/>
    </row>
    <row r="102" spans="1:7" ht="12" customHeight="1" x14ac:dyDescent="0.2">
      <c r="A102" s="259"/>
      <c r="B102" s="259"/>
      <c r="C102" s="258" t="s">
        <v>431</v>
      </c>
      <c r="D102" s="260">
        <v>1</v>
      </c>
      <c r="E102" s="260">
        <v>540</v>
      </c>
      <c r="F102" s="260">
        <v>540</v>
      </c>
      <c r="G102" s="258"/>
    </row>
    <row r="103" spans="1:7" ht="12" customHeight="1" x14ac:dyDescent="0.2">
      <c r="A103" s="259"/>
      <c r="B103" s="259"/>
      <c r="C103" s="258" t="s">
        <v>391</v>
      </c>
      <c r="D103" s="260">
        <v>2</v>
      </c>
      <c r="E103" s="260">
        <v>270</v>
      </c>
      <c r="F103" s="260">
        <v>540</v>
      </c>
      <c r="G103" s="258"/>
    </row>
    <row r="104" spans="1:7" ht="12" customHeight="1" x14ac:dyDescent="0.2">
      <c r="A104" s="259"/>
      <c r="B104" s="259"/>
      <c r="C104" s="258" t="s">
        <v>1817</v>
      </c>
      <c r="D104" s="260">
        <v>2</v>
      </c>
      <c r="E104" s="261">
        <v>595.22</v>
      </c>
      <c r="F104" s="397">
        <v>1190.44</v>
      </c>
      <c r="G104" s="258"/>
    </row>
    <row r="105" spans="1:7" ht="12" customHeight="1" x14ac:dyDescent="0.2">
      <c r="A105" s="259"/>
      <c r="B105" s="259"/>
      <c r="C105" s="258" t="s">
        <v>1830</v>
      </c>
      <c r="D105" s="260">
        <v>2</v>
      </c>
      <c r="E105" s="262"/>
      <c r="F105" s="262"/>
      <c r="G105" s="258" t="s">
        <v>1147</v>
      </c>
    </row>
    <row r="106" spans="1:7" ht="12.95" customHeight="1" x14ac:dyDescent="0.2">
      <c r="E106" s="265">
        <v>6794.73</v>
      </c>
      <c r="F106" s="265">
        <v>6794.73</v>
      </c>
    </row>
    <row r="107" spans="1:7" ht="12" customHeight="1" x14ac:dyDescent="0.2">
      <c r="A107" s="254">
        <v>8</v>
      </c>
      <c r="B107" s="255" t="s">
        <v>869</v>
      </c>
      <c r="C107" s="256"/>
      <c r="D107" s="254">
        <v>1</v>
      </c>
      <c r="E107" s="257">
        <v>1859.15</v>
      </c>
      <c r="F107" s="257">
        <v>1859.15</v>
      </c>
      <c r="G107" s="258"/>
    </row>
    <row r="108" spans="1:7" ht="12" customHeight="1" x14ac:dyDescent="0.2">
      <c r="A108" s="259"/>
      <c r="B108" s="259"/>
      <c r="C108" s="258" t="s">
        <v>871</v>
      </c>
      <c r="D108" s="260">
        <v>1</v>
      </c>
      <c r="E108" s="261">
        <v>0.01</v>
      </c>
      <c r="F108" s="261">
        <v>0.01</v>
      </c>
      <c r="G108" s="258"/>
    </row>
    <row r="109" spans="1:7" ht="12" customHeight="1" x14ac:dyDescent="0.2">
      <c r="A109" s="259"/>
      <c r="B109" s="259"/>
      <c r="C109" s="258" t="s">
        <v>1805</v>
      </c>
      <c r="D109" s="260">
        <v>1</v>
      </c>
      <c r="E109" s="262"/>
      <c r="F109" s="262"/>
      <c r="G109" s="258" t="s">
        <v>1147</v>
      </c>
    </row>
    <row r="110" spans="1:7" ht="12" customHeight="1" x14ac:dyDescent="0.2">
      <c r="A110" s="259"/>
      <c r="B110" s="259"/>
      <c r="C110" s="258" t="s">
        <v>1806</v>
      </c>
      <c r="D110" s="260">
        <v>1</v>
      </c>
      <c r="E110" s="262"/>
      <c r="F110" s="262"/>
      <c r="G110" s="258" t="s">
        <v>1147</v>
      </c>
    </row>
    <row r="111" spans="1:7" ht="12" customHeight="1" x14ac:dyDescent="0.2">
      <c r="A111" s="259"/>
      <c r="B111" s="259"/>
      <c r="C111" s="258" t="s">
        <v>1831</v>
      </c>
      <c r="D111" s="260">
        <v>1</v>
      </c>
      <c r="E111" s="262"/>
      <c r="F111" s="262"/>
      <c r="G111" s="258" t="s">
        <v>1147</v>
      </c>
    </row>
    <row r="112" spans="1:7" ht="12" customHeight="1" x14ac:dyDescent="0.2">
      <c r="A112" s="259"/>
      <c r="B112" s="259"/>
      <c r="C112" s="258" t="s">
        <v>1832</v>
      </c>
      <c r="D112" s="260">
        <v>1</v>
      </c>
      <c r="E112" s="262"/>
      <c r="F112" s="262"/>
      <c r="G112" s="258" t="s">
        <v>1147</v>
      </c>
    </row>
    <row r="113" spans="1:7" ht="12" customHeight="1" x14ac:dyDescent="0.2">
      <c r="A113" s="259"/>
      <c r="B113" s="259"/>
      <c r="C113" s="258" t="s">
        <v>1833</v>
      </c>
      <c r="D113" s="260">
        <v>1</v>
      </c>
      <c r="E113" s="262"/>
      <c r="F113" s="262"/>
      <c r="G113" s="258" t="s">
        <v>1147</v>
      </c>
    </row>
    <row r="114" spans="1:7" ht="12" customHeight="1" x14ac:dyDescent="0.2">
      <c r="A114" s="259"/>
      <c r="B114" s="259"/>
      <c r="C114" s="258" t="s">
        <v>379</v>
      </c>
      <c r="D114" s="260">
        <v>1</v>
      </c>
      <c r="E114" s="260">
        <v>540</v>
      </c>
      <c r="F114" s="260">
        <v>540</v>
      </c>
      <c r="G114" s="258"/>
    </row>
    <row r="115" spans="1:7" ht="12" customHeight="1" x14ac:dyDescent="0.2">
      <c r="A115" s="259"/>
      <c r="B115" s="259"/>
      <c r="C115" s="258" t="s">
        <v>1834</v>
      </c>
      <c r="D115" s="260">
        <v>2</v>
      </c>
      <c r="E115" s="262"/>
      <c r="F115" s="262"/>
      <c r="G115" s="258" t="s">
        <v>1147</v>
      </c>
    </row>
    <row r="116" spans="1:7" ht="12" customHeight="1" x14ac:dyDescent="0.2">
      <c r="A116" s="259"/>
      <c r="B116" s="259"/>
      <c r="C116" s="258" t="s">
        <v>391</v>
      </c>
      <c r="D116" s="260">
        <v>1</v>
      </c>
      <c r="E116" s="260">
        <v>270</v>
      </c>
      <c r="F116" s="260">
        <v>270</v>
      </c>
      <c r="G116" s="258"/>
    </row>
    <row r="117" spans="1:7" ht="12" customHeight="1" x14ac:dyDescent="0.2">
      <c r="A117" s="259"/>
      <c r="B117" s="259"/>
      <c r="C117" s="258" t="s">
        <v>861</v>
      </c>
      <c r="D117" s="260">
        <v>1</v>
      </c>
      <c r="E117" s="262"/>
      <c r="F117" s="262"/>
      <c r="G117" s="258" t="s">
        <v>1147</v>
      </c>
    </row>
    <row r="118" spans="1:7" ht="12" customHeight="1" x14ac:dyDescent="0.2">
      <c r="A118" s="259"/>
      <c r="B118" s="259"/>
      <c r="C118" s="258" t="s">
        <v>638</v>
      </c>
      <c r="D118" s="260">
        <v>1</v>
      </c>
      <c r="E118" s="263">
        <v>11560</v>
      </c>
      <c r="F118" s="263">
        <v>11560</v>
      </c>
      <c r="G118" s="258"/>
    </row>
    <row r="119" spans="1:7" ht="12.95" customHeight="1" x14ac:dyDescent="0.2">
      <c r="E119" s="265">
        <v>14229.16</v>
      </c>
      <c r="F119" s="265">
        <v>14229.16</v>
      </c>
    </row>
    <row r="120" spans="1:7" ht="12" customHeight="1" x14ac:dyDescent="0.2">
      <c r="A120" s="254">
        <v>9</v>
      </c>
      <c r="B120" s="255" t="s">
        <v>1157</v>
      </c>
      <c r="C120" s="256"/>
      <c r="D120" s="254">
        <v>1</v>
      </c>
      <c r="E120" s="257">
        <v>2260.85</v>
      </c>
      <c r="F120" s="257">
        <v>2260.85</v>
      </c>
      <c r="G120" s="258"/>
    </row>
    <row r="121" spans="1:7" ht="12" customHeight="1" x14ac:dyDescent="0.2">
      <c r="A121" s="259"/>
      <c r="B121" s="259"/>
      <c r="C121" s="258" t="s">
        <v>871</v>
      </c>
      <c r="D121" s="260">
        <v>1</v>
      </c>
      <c r="E121" s="261">
        <v>0.01</v>
      </c>
      <c r="F121" s="261">
        <v>0.01</v>
      </c>
      <c r="G121" s="258"/>
    </row>
    <row r="122" spans="1:7" ht="12" customHeight="1" x14ac:dyDescent="0.2">
      <c r="A122" s="259"/>
      <c r="B122" s="259"/>
      <c r="C122" s="258" t="s">
        <v>1805</v>
      </c>
      <c r="D122" s="260">
        <v>1</v>
      </c>
      <c r="E122" s="262"/>
      <c r="F122" s="262"/>
      <c r="G122" s="258" t="s">
        <v>1147</v>
      </c>
    </row>
    <row r="123" spans="1:7" ht="12" customHeight="1" x14ac:dyDescent="0.2">
      <c r="A123" s="259"/>
      <c r="B123" s="259"/>
      <c r="C123" s="258" t="s">
        <v>1806</v>
      </c>
      <c r="D123" s="260">
        <v>1</v>
      </c>
      <c r="E123" s="262"/>
      <c r="F123" s="262"/>
      <c r="G123" s="258" t="s">
        <v>1147</v>
      </c>
    </row>
    <row r="124" spans="1:7" ht="12" customHeight="1" x14ac:dyDescent="0.2">
      <c r="A124" s="259"/>
      <c r="B124" s="259"/>
      <c r="C124" s="258" t="s">
        <v>1835</v>
      </c>
      <c r="D124" s="260">
        <v>1</v>
      </c>
      <c r="E124" s="262"/>
      <c r="F124" s="262"/>
      <c r="G124" s="258" t="s">
        <v>1147</v>
      </c>
    </row>
    <row r="125" spans="1:7" ht="12" customHeight="1" x14ac:dyDescent="0.2">
      <c r="A125" s="259"/>
      <c r="B125" s="259"/>
      <c r="C125" s="258" t="s">
        <v>1832</v>
      </c>
      <c r="D125" s="260">
        <v>1</v>
      </c>
      <c r="E125" s="262"/>
      <c r="F125" s="262"/>
      <c r="G125" s="258" t="s">
        <v>1147</v>
      </c>
    </row>
    <row r="126" spans="1:7" ht="12" customHeight="1" x14ac:dyDescent="0.2">
      <c r="A126" s="259"/>
      <c r="B126" s="259"/>
      <c r="C126" s="258" t="s">
        <v>1836</v>
      </c>
      <c r="D126" s="260">
        <v>1</v>
      </c>
      <c r="E126" s="262"/>
      <c r="F126" s="262"/>
      <c r="G126" s="258" t="s">
        <v>1147</v>
      </c>
    </row>
    <row r="127" spans="1:7" ht="12" customHeight="1" x14ac:dyDescent="0.2">
      <c r="A127" s="259"/>
      <c r="B127" s="259"/>
      <c r="C127" s="258" t="s">
        <v>379</v>
      </c>
      <c r="D127" s="260">
        <v>1</v>
      </c>
      <c r="E127" s="260">
        <v>540</v>
      </c>
      <c r="F127" s="260">
        <v>540</v>
      </c>
      <c r="G127" s="258"/>
    </row>
    <row r="128" spans="1:7" ht="12" customHeight="1" x14ac:dyDescent="0.2">
      <c r="A128" s="259"/>
      <c r="B128" s="259"/>
      <c r="C128" s="258" t="s">
        <v>391</v>
      </c>
      <c r="D128" s="260">
        <v>2</v>
      </c>
      <c r="E128" s="260">
        <v>270</v>
      </c>
      <c r="F128" s="260">
        <v>540</v>
      </c>
      <c r="G128" s="258"/>
    </row>
    <row r="129" spans="1:7" ht="12" customHeight="1" x14ac:dyDescent="0.2">
      <c r="A129" s="259"/>
      <c r="B129" s="259"/>
      <c r="C129" s="258" t="s">
        <v>1837</v>
      </c>
      <c r="D129" s="260">
        <v>2</v>
      </c>
      <c r="E129" s="262"/>
      <c r="F129" s="262"/>
      <c r="G129" s="258" t="s">
        <v>1147</v>
      </c>
    </row>
    <row r="130" spans="1:7" ht="12" customHeight="1" x14ac:dyDescent="0.2">
      <c r="A130" s="259"/>
      <c r="B130" s="259"/>
      <c r="C130" s="258" t="s">
        <v>396</v>
      </c>
      <c r="D130" s="260">
        <v>1</v>
      </c>
      <c r="E130" s="263">
        <v>10520</v>
      </c>
      <c r="F130" s="263">
        <v>10520</v>
      </c>
      <c r="G130" s="258"/>
    </row>
    <row r="131" spans="1:7" ht="12" customHeight="1" x14ac:dyDescent="0.2">
      <c r="A131" s="259"/>
      <c r="B131" s="259"/>
      <c r="C131" s="258" t="s">
        <v>861</v>
      </c>
      <c r="D131" s="260">
        <v>1</v>
      </c>
      <c r="E131" s="262"/>
      <c r="F131" s="262"/>
      <c r="G131" s="258" t="s">
        <v>1147</v>
      </c>
    </row>
    <row r="132" spans="1:7" ht="12" customHeight="1" x14ac:dyDescent="0.2">
      <c r="A132" s="259"/>
      <c r="B132" s="259"/>
      <c r="C132" s="258" t="s">
        <v>1838</v>
      </c>
      <c r="D132" s="260">
        <v>1</v>
      </c>
      <c r="E132" s="262"/>
      <c r="F132" s="262"/>
      <c r="G132" s="258" t="s">
        <v>1147</v>
      </c>
    </row>
    <row r="133" spans="1:7" ht="12.95" customHeight="1" x14ac:dyDescent="0.2">
      <c r="E133" s="265">
        <v>13860.86</v>
      </c>
      <c r="F133" s="265">
        <v>13860.86</v>
      </c>
    </row>
    <row r="134" spans="1:7" ht="12" customHeight="1" x14ac:dyDescent="0.2">
      <c r="A134" s="254">
        <v>10</v>
      </c>
      <c r="B134" s="255" t="s">
        <v>1158</v>
      </c>
      <c r="C134" s="256"/>
      <c r="D134" s="254">
        <v>1</v>
      </c>
      <c r="E134" s="257">
        <v>2260.85</v>
      </c>
      <c r="F134" s="257">
        <v>2260.85</v>
      </c>
      <c r="G134" s="258"/>
    </row>
    <row r="135" spans="1:7" ht="12" customHeight="1" x14ac:dyDescent="0.2">
      <c r="A135" s="259"/>
      <c r="B135" s="259"/>
      <c r="C135" s="258" t="s">
        <v>871</v>
      </c>
      <c r="D135" s="260">
        <v>1</v>
      </c>
      <c r="E135" s="261">
        <v>0.01</v>
      </c>
      <c r="F135" s="261">
        <v>0.01</v>
      </c>
      <c r="G135" s="258"/>
    </row>
    <row r="136" spans="1:7" ht="12" customHeight="1" x14ac:dyDescent="0.2">
      <c r="A136" s="259"/>
      <c r="B136" s="259"/>
      <c r="C136" s="258" t="s">
        <v>1839</v>
      </c>
      <c r="D136" s="260">
        <v>1</v>
      </c>
      <c r="E136" s="262"/>
      <c r="F136" s="262"/>
      <c r="G136" s="258" t="s">
        <v>1147</v>
      </c>
    </row>
    <row r="137" spans="1:7" ht="12" customHeight="1" x14ac:dyDescent="0.2">
      <c r="A137" s="259"/>
      <c r="B137" s="259"/>
      <c r="C137" s="258" t="s">
        <v>1840</v>
      </c>
      <c r="D137" s="260">
        <v>1</v>
      </c>
      <c r="E137" s="262"/>
      <c r="F137" s="262"/>
      <c r="G137" s="258" t="s">
        <v>1147</v>
      </c>
    </row>
    <row r="138" spans="1:7" ht="12" customHeight="1" x14ac:dyDescent="0.2">
      <c r="A138" s="259"/>
      <c r="B138" s="259"/>
      <c r="C138" s="258" t="s">
        <v>1841</v>
      </c>
      <c r="D138" s="260">
        <v>1</v>
      </c>
      <c r="E138" s="262"/>
      <c r="F138" s="262"/>
      <c r="G138" s="258" t="s">
        <v>1147</v>
      </c>
    </row>
    <row r="139" spans="1:7" ht="12" customHeight="1" x14ac:dyDescent="0.2">
      <c r="A139" s="259"/>
      <c r="B139" s="259"/>
      <c r="C139" s="258" t="s">
        <v>1842</v>
      </c>
      <c r="D139" s="260">
        <v>1</v>
      </c>
      <c r="E139" s="262"/>
      <c r="F139" s="262"/>
      <c r="G139" s="258" t="s">
        <v>1147</v>
      </c>
    </row>
    <row r="140" spans="1:7" ht="12" customHeight="1" x14ac:dyDescent="0.2">
      <c r="A140" s="259"/>
      <c r="B140" s="259"/>
      <c r="C140" s="258" t="s">
        <v>1836</v>
      </c>
      <c r="D140" s="260">
        <v>1</v>
      </c>
      <c r="E140" s="262"/>
      <c r="F140" s="262"/>
      <c r="G140" s="258" t="s">
        <v>1147</v>
      </c>
    </row>
    <row r="141" spans="1:7" ht="12" customHeight="1" x14ac:dyDescent="0.2">
      <c r="A141" s="259"/>
      <c r="B141" s="259"/>
      <c r="C141" s="258" t="s">
        <v>379</v>
      </c>
      <c r="D141" s="260">
        <v>1</v>
      </c>
      <c r="E141" s="260">
        <v>540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391</v>
      </c>
      <c r="D142" s="260">
        <v>2</v>
      </c>
      <c r="E142" s="260">
        <v>270</v>
      </c>
      <c r="F142" s="260">
        <v>540</v>
      </c>
      <c r="G142" s="258"/>
    </row>
    <row r="143" spans="1:7" ht="12" customHeight="1" x14ac:dyDescent="0.2">
      <c r="A143" s="259"/>
      <c r="B143" s="259"/>
      <c r="C143" s="258" t="s">
        <v>1837</v>
      </c>
      <c r="D143" s="260">
        <v>2</v>
      </c>
      <c r="E143" s="262"/>
      <c r="F143" s="262"/>
      <c r="G143" s="258" t="s">
        <v>1147</v>
      </c>
    </row>
    <row r="144" spans="1:7" ht="12" customHeight="1" x14ac:dyDescent="0.2">
      <c r="A144" s="259"/>
      <c r="B144" s="259"/>
      <c r="C144" s="258" t="s">
        <v>396</v>
      </c>
      <c r="D144" s="260">
        <v>1</v>
      </c>
      <c r="E144" s="263">
        <v>10520</v>
      </c>
      <c r="F144" s="263">
        <v>10520</v>
      </c>
      <c r="G144" s="258"/>
    </row>
    <row r="145" spans="1:7" ht="12" customHeight="1" x14ac:dyDescent="0.2">
      <c r="A145" s="259"/>
      <c r="B145" s="259"/>
      <c r="C145" s="258" t="s">
        <v>861</v>
      </c>
      <c r="D145" s="260">
        <v>1</v>
      </c>
      <c r="E145" s="262"/>
      <c r="F145" s="262"/>
      <c r="G145" s="258" t="s">
        <v>1147</v>
      </c>
    </row>
    <row r="146" spans="1:7" ht="12" customHeight="1" x14ac:dyDescent="0.2">
      <c r="A146" s="259"/>
      <c r="B146" s="259"/>
      <c r="C146" s="258" t="s">
        <v>1838</v>
      </c>
      <c r="D146" s="260">
        <v>1</v>
      </c>
      <c r="E146" s="262"/>
      <c r="F146" s="262"/>
      <c r="G146" s="258" t="s">
        <v>1147</v>
      </c>
    </row>
    <row r="147" spans="1:7" ht="12.95" customHeight="1" x14ac:dyDescent="0.2">
      <c r="E147" s="265">
        <v>13860.86</v>
      </c>
      <c r="F147" s="265">
        <v>13860.86</v>
      </c>
    </row>
    <row r="148" spans="1:7" ht="12" customHeight="1" x14ac:dyDescent="0.2">
      <c r="A148" s="254">
        <v>11</v>
      </c>
      <c r="B148" s="255" t="s">
        <v>1159</v>
      </c>
      <c r="C148" s="256"/>
      <c r="D148" s="254">
        <v>1</v>
      </c>
      <c r="E148" s="257">
        <v>2304.75</v>
      </c>
      <c r="F148" s="257">
        <v>2304.75</v>
      </c>
      <c r="G148" s="258"/>
    </row>
    <row r="149" spans="1:7" ht="12" customHeight="1" x14ac:dyDescent="0.2">
      <c r="A149" s="259"/>
      <c r="B149" s="259"/>
      <c r="C149" s="258" t="s">
        <v>871</v>
      </c>
      <c r="D149" s="260">
        <v>1</v>
      </c>
      <c r="E149" s="261">
        <v>0.01</v>
      </c>
      <c r="F149" s="261">
        <v>0.01</v>
      </c>
      <c r="G149" s="258"/>
    </row>
    <row r="150" spans="1:7" ht="12" customHeight="1" x14ac:dyDescent="0.2">
      <c r="A150" s="259"/>
      <c r="B150" s="259"/>
      <c r="C150" s="258" t="s">
        <v>858</v>
      </c>
      <c r="D150" s="260">
        <v>1</v>
      </c>
      <c r="E150" s="261">
        <v>0.01</v>
      </c>
      <c r="F150" s="261">
        <v>0.01</v>
      </c>
      <c r="G150" s="258"/>
    </row>
    <row r="151" spans="1:7" ht="12" customHeight="1" x14ac:dyDescent="0.2">
      <c r="A151" s="259"/>
      <c r="B151" s="259"/>
      <c r="C151" s="258" t="s">
        <v>426</v>
      </c>
      <c r="D151" s="260">
        <v>2</v>
      </c>
      <c r="E151" s="260">
        <v>620</v>
      </c>
      <c r="F151" s="263">
        <v>1240</v>
      </c>
      <c r="G151" s="258"/>
    </row>
    <row r="152" spans="1:7" ht="12" customHeight="1" x14ac:dyDescent="0.2">
      <c r="A152" s="259"/>
      <c r="B152" s="259"/>
      <c r="C152" s="258" t="s">
        <v>1805</v>
      </c>
      <c r="D152" s="260">
        <v>1</v>
      </c>
      <c r="E152" s="262"/>
      <c r="F152" s="262"/>
      <c r="G152" s="258" t="s">
        <v>1147</v>
      </c>
    </row>
    <row r="153" spans="1:7" ht="12" customHeight="1" x14ac:dyDescent="0.2">
      <c r="A153" s="259"/>
      <c r="B153" s="259"/>
      <c r="C153" s="258" t="s">
        <v>1806</v>
      </c>
      <c r="D153" s="260">
        <v>1</v>
      </c>
      <c r="E153" s="262"/>
      <c r="F153" s="262"/>
      <c r="G153" s="258" t="s">
        <v>1147</v>
      </c>
    </row>
    <row r="154" spans="1:7" ht="12" customHeight="1" x14ac:dyDescent="0.2">
      <c r="A154" s="259"/>
      <c r="B154" s="259"/>
      <c r="C154" s="258" t="s">
        <v>1843</v>
      </c>
      <c r="D154" s="260">
        <v>1</v>
      </c>
      <c r="E154" s="262"/>
      <c r="F154" s="262"/>
      <c r="G154" s="258" t="s">
        <v>1147</v>
      </c>
    </row>
    <row r="155" spans="1:7" ht="12" customHeight="1" x14ac:dyDescent="0.2">
      <c r="A155" s="259"/>
      <c r="B155" s="259"/>
      <c r="C155" s="258" t="s">
        <v>1844</v>
      </c>
      <c r="D155" s="260">
        <v>1</v>
      </c>
      <c r="E155" s="262"/>
      <c r="F155" s="262"/>
      <c r="G155" s="258" t="s">
        <v>1147</v>
      </c>
    </row>
    <row r="156" spans="1:7" ht="12" customHeight="1" x14ac:dyDescent="0.2">
      <c r="A156" s="259"/>
      <c r="B156" s="259"/>
      <c r="C156" s="258" t="s">
        <v>861</v>
      </c>
      <c r="D156" s="260">
        <v>1</v>
      </c>
      <c r="E156" s="262"/>
      <c r="F156" s="262"/>
      <c r="G156" s="258" t="s">
        <v>1147</v>
      </c>
    </row>
    <row r="157" spans="1:7" ht="12" customHeight="1" x14ac:dyDescent="0.2">
      <c r="A157" s="259"/>
      <c r="B157" s="259"/>
      <c r="C157" s="258" t="s">
        <v>1845</v>
      </c>
      <c r="D157" s="260">
        <v>1</v>
      </c>
      <c r="E157" s="260">
        <v>460</v>
      </c>
      <c r="F157" s="260">
        <v>460</v>
      </c>
      <c r="G157" s="258"/>
    </row>
    <row r="158" spans="1:7" ht="12" customHeight="1" x14ac:dyDescent="0.2">
      <c r="A158" s="259"/>
      <c r="B158" s="259"/>
      <c r="C158" s="258" t="s">
        <v>391</v>
      </c>
      <c r="D158" s="260">
        <v>2</v>
      </c>
      <c r="E158" s="260">
        <v>270</v>
      </c>
      <c r="F158" s="260">
        <v>540</v>
      </c>
      <c r="G158" s="258"/>
    </row>
    <row r="159" spans="1:7" ht="12" customHeight="1" x14ac:dyDescent="0.2">
      <c r="A159" s="259"/>
      <c r="B159" s="259"/>
      <c r="C159" s="258" t="s">
        <v>1846</v>
      </c>
      <c r="D159" s="260">
        <v>1</v>
      </c>
      <c r="E159" s="262"/>
      <c r="F159" s="262"/>
      <c r="G159" s="258" t="s">
        <v>1147</v>
      </c>
    </row>
    <row r="160" spans="1:7" ht="12" customHeight="1" x14ac:dyDescent="0.2">
      <c r="A160" s="259"/>
      <c r="B160" s="259"/>
      <c r="C160" s="258" t="s">
        <v>864</v>
      </c>
      <c r="D160" s="260">
        <v>1</v>
      </c>
      <c r="E160" s="262"/>
      <c r="F160" s="262"/>
      <c r="G160" s="258" t="s">
        <v>1147</v>
      </c>
    </row>
    <row r="161" spans="1:7" ht="12.95" customHeight="1" x14ac:dyDescent="0.2">
      <c r="E161" s="265">
        <v>4544.7700000000004</v>
      </c>
      <c r="F161" s="265">
        <v>4544.7700000000004</v>
      </c>
    </row>
    <row r="162" spans="1:7" ht="12" customHeight="1" x14ac:dyDescent="0.2">
      <c r="A162" s="254">
        <v>12</v>
      </c>
      <c r="B162" s="255" t="s">
        <v>1160</v>
      </c>
      <c r="C162" s="256"/>
      <c r="D162" s="254">
        <v>1</v>
      </c>
      <c r="E162" s="257">
        <v>2304.75</v>
      </c>
      <c r="F162" s="257">
        <v>2304.75</v>
      </c>
      <c r="G162" s="258"/>
    </row>
    <row r="163" spans="1:7" ht="12" customHeight="1" x14ac:dyDescent="0.2">
      <c r="A163" s="259"/>
      <c r="B163" s="259"/>
      <c r="C163" s="258" t="s">
        <v>871</v>
      </c>
      <c r="D163" s="260">
        <v>1</v>
      </c>
      <c r="E163" s="261">
        <v>0.01</v>
      </c>
      <c r="F163" s="261">
        <v>0.01</v>
      </c>
      <c r="G163" s="258"/>
    </row>
    <row r="164" spans="1:7" ht="12" customHeight="1" x14ac:dyDescent="0.2">
      <c r="A164" s="259"/>
      <c r="B164" s="259"/>
      <c r="C164" s="258" t="s">
        <v>858</v>
      </c>
      <c r="D164" s="260">
        <v>1</v>
      </c>
      <c r="E164" s="261">
        <v>0.01</v>
      </c>
      <c r="F164" s="261">
        <v>0.01</v>
      </c>
      <c r="G164" s="258"/>
    </row>
    <row r="165" spans="1:7" ht="12" customHeight="1" x14ac:dyDescent="0.2">
      <c r="A165" s="259"/>
      <c r="B165" s="259"/>
      <c r="C165" s="258" t="s">
        <v>393</v>
      </c>
      <c r="D165" s="260">
        <v>2</v>
      </c>
      <c r="E165" s="260">
        <v>130</v>
      </c>
      <c r="F165" s="260">
        <v>260</v>
      </c>
      <c r="G165" s="258"/>
    </row>
    <row r="166" spans="1:7" ht="12" customHeight="1" x14ac:dyDescent="0.2">
      <c r="A166" s="259"/>
      <c r="B166" s="259"/>
      <c r="C166" s="258" t="s">
        <v>1805</v>
      </c>
      <c r="D166" s="260">
        <v>1</v>
      </c>
      <c r="E166" s="262"/>
      <c r="F166" s="262"/>
      <c r="G166" s="258" t="s">
        <v>1147</v>
      </c>
    </row>
    <row r="167" spans="1:7" ht="12" customHeight="1" x14ac:dyDescent="0.2">
      <c r="A167" s="259"/>
      <c r="B167" s="259"/>
      <c r="C167" s="258" t="s">
        <v>1806</v>
      </c>
      <c r="D167" s="260">
        <v>1</v>
      </c>
      <c r="E167" s="262"/>
      <c r="F167" s="262"/>
      <c r="G167" s="258" t="s">
        <v>1147</v>
      </c>
    </row>
    <row r="168" spans="1:7" ht="12" customHeight="1" x14ac:dyDescent="0.2">
      <c r="A168" s="259"/>
      <c r="B168" s="259"/>
      <c r="C168" s="258" t="s">
        <v>1843</v>
      </c>
      <c r="D168" s="260">
        <v>1</v>
      </c>
      <c r="E168" s="262"/>
      <c r="F168" s="262"/>
      <c r="G168" s="258" t="s">
        <v>1147</v>
      </c>
    </row>
    <row r="169" spans="1:7" ht="12" customHeight="1" x14ac:dyDescent="0.2">
      <c r="A169" s="259"/>
      <c r="B169" s="259"/>
      <c r="C169" s="258" t="s">
        <v>1844</v>
      </c>
      <c r="D169" s="260">
        <v>1</v>
      </c>
      <c r="E169" s="262"/>
      <c r="F169" s="262"/>
      <c r="G169" s="258" t="s">
        <v>1147</v>
      </c>
    </row>
    <row r="170" spans="1:7" ht="12" customHeight="1" x14ac:dyDescent="0.2">
      <c r="A170" s="259"/>
      <c r="B170" s="259"/>
      <c r="C170" s="258" t="s">
        <v>861</v>
      </c>
      <c r="D170" s="260">
        <v>1</v>
      </c>
      <c r="E170" s="262"/>
      <c r="F170" s="262"/>
      <c r="G170" s="258" t="s">
        <v>1147</v>
      </c>
    </row>
    <row r="171" spans="1:7" ht="12" customHeight="1" x14ac:dyDescent="0.2">
      <c r="A171" s="259"/>
      <c r="B171" s="259"/>
      <c r="C171" s="258" t="s">
        <v>1845</v>
      </c>
      <c r="D171" s="260">
        <v>1</v>
      </c>
      <c r="E171" s="260">
        <v>460</v>
      </c>
      <c r="F171" s="260">
        <v>460</v>
      </c>
      <c r="G171" s="258"/>
    </row>
    <row r="172" spans="1:7" ht="12" customHeight="1" x14ac:dyDescent="0.2">
      <c r="A172" s="259"/>
      <c r="B172" s="259"/>
      <c r="C172" s="258" t="s">
        <v>391</v>
      </c>
      <c r="D172" s="260">
        <v>2</v>
      </c>
      <c r="E172" s="260">
        <v>270</v>
      </c>
      <c r="F172" s="260">
        <v>540</v>
      </c>
      <c r="G172" s="258"/>
    </row>
    <row r="173" spans="1:7" ht="12" customHeight="1" x14ac:dyDescent="0.2">
      <c r="A173" s="259"/>
      <c r="B173" s="259"/>
      <c r="C173" s="258" t="s">
        <v>1846</v>
      </c>
      <c r="D173" s="260">
        <v>1</v>
      </c>
      <c r="E173" s="262"/>
      <c r="F173" s="262"/>
      <c r="G173" s="258" t="s">
        <v>1147</v>
      </c>
    </row>
    <row r="174" spans="1:7" ht="12" customHeight="1" x14ac:dyDescent="0.2">
      <c r="A174" s="259"/>
      <c r="B174" s="259"/>
      <c r="C174" s="258" t="s">
        <v>864</v>
      </c>
      <c r="D174" s="260">
        <v>1</v>
      </c>
      <c r="E174" s="262"/>
      <c r="F174" s="262"/>
      <c r="G174" s="258" t="s">
        <v>1147</v>
      </c>
    </row>
    <row r="175" spans="1:7" ht="12.95" customHeight="1" x14ac:dyDescent="0.2">
      <c r="E175" s="265">
        <v>3564.77</v>
      </c>
      <c r="F175" s="265">
        <v>3564.77</v>
      </c>
    </row>
    <row r="176" spans="1:7" ht="12" customHeight="1" x14ac:dyDescent="0.2">
      <c r="A176" s="254">
        <v>13</v>
      </c>
      <c r="B176" s="255" t="s">
        <v>1161</v>
      </c>
      <c r="C176" s="256"/>
      <c r="D176" s="254">
        <v>1</v>
      </c>
      <c r="E176" s="257">
        <v>2304.75</v>
      </c>
      <c r="F176" s="257">
        <v>2304.75</v>
      </c>
      <c r="G176" s="258"/>
    </row>
    <row r="177" spans="1:7" ht="12" customHeight="1" x14ac:dyDescent="0.2">
      <c r="A177" s="259"/>
      <c r="B177" s="259"/>
      <c r="C177" s="258" t="s">
        <v>871</v>
      </c>
      <c r="D177" s="260">
        <v>1</v>
      </c>
      <c r="E177" s="261">
        <v>0.01</v>
      </c>
      <c r="F177" s="261">
        <v>0.01</v>
      </c>
      <c r="G177" s="258"/>
    </row>
    <row r="178" spans="1:7" ht="12" customHeight="1" x14ac:dyDescent="0.2">
      <c r="A178" s="259"/>
      <c r="B178" s="259"/>
      <c r="C178" s="258" t="s">
        <v>858</v>
      </c>
      <c r="D178" s="260">
        <v>1</v>
      </c>
      <c r="E178" s="261">
        <v>0.01</v>
      </c>
      <c r="F178" s="261">
        <v>0.01</v>
      </c>
      <c r="G178" s="258"/>
    </row>
    <row r="179" spans="1:7" ht="12" customHeight="1" x14ac:dyDescent="0.2">
      <c r="A179" s="259"/>
      <c r="B179" s="259"/>
      <c r="C179" s="258" t="s">
        <v>393</v>
      </c>
      <c r="D179" s="260">
        <v>2</v>
      </c>
      <c r="E179" s="260">
        <v>130</v>
      </c>
      <c r="F179" s="260">
        <v>260</v>
      </c>
      <c r="G179" s="258"/>
    </row>
    <row r="180" spans="1:7" ht="12" customHeight="1" x14ac:dyDescent="0.2">
      <c r="A180" s="259"/>
      <c r="B180" s="259"/>
      <c r="C180" s="258" t="s">
        <v>1805</v>
      </c>
      <c r="D180" s="260">
        <v>1</v>
      </c>
      <c r="E180" s="262"/>
      <c r="F180" s="262"/>
      <c r="G180" s="258" t="s">
        <v>1147</v>
      </c>
    </row>
    <row r="181" spans="1:7" ht="12" customHeight="1" x14ac:dyDescent="0.2">
      <c r="A181" s="259"/>
      <c r="B181" s="259"/>
      <c r="C181" s="258" t="s">
        <v>1806</v>
      </c>
      <c r="D181" s="260">
        <v>1</v>
      </c>
      <c r="E181" s="262"/>
      <c r="F181" s="262"/>
      <c r="G181" s="258" t="s">
        <v>1147</v>
      </c>
    </row>
    <row r="182" spans="1:7" ht="12" customHeight="1" x14ac:dyDescent="0.2">
      <c r="A182" s="259"/>
      <c r="B182" s="259"/>
      <c r="C182" s="258" t="s">
        <v>1843</v>
      </c>
      <c r="D182" s="260">
        <v>1</v>
      </c>
      <c r="E182" s="262"/>
      <c r="F182" s="262"/>
      <c r="G182" s="258" t="s">
        <v>1147</v>
      </c>
    </row>
    <row r="183" spans="1:7" ht="12" customHeight="1" x14ac:dyDescent="0.2">
      <c r="A183" s="259"/>
      <c r="B183" s="259"/>
      <c r="C183" s="258" t="s">
        <v>1844</v>
      </c>
      <c r="D183" s="260">
        <v>1</v>
      </c>
      <c r="E183" s="262"/>
      <c r="F183" s="262"/>
      <c r="G183" s="258" t="s">
        <v>1147</v>
      </c>
    </row>
    <row r="184" spans="1:7" ht="12" customHeight="1" x14ac:dyDescent="0.2">
      <c r="A184" s="259"/>
      <c r="B184" s="259"/>
      <c r="C184" s="258" t="s">
        <v>861</v>
      </c>
      <c r="D184" s="260">
        <v>1</v>
      </c>
      <c r="E184" s="262"/>
      <c r="F184" s="262"/>
      <c r="G184" s="258" t="s">
        <v>1147</v>
      </c>
    </row>
    <row r="185" spans="1:7" ht="12" customHeight="1" x14ac:dyDescent="0.2">
      <c r="A185" s="259"/>
      <c r="B185" s="259"/>
      <c r="C185" s="258" t="s">
        <v>391</v>
      </c>
      <c r="D185" s="260">
        <v>2</v>
      </c>
      <c r="E185" s="260">
        <v>270</v>
      </c>
      <c r="F185" s="260">
        <v>540</v>
      </c>
      <c r="G185" s="258"/>
    </row>
    <row r="186" spans="1:7" ht="12" customHeight="1" x14ac:dyDescent="0.2">
      <c r="A186" s="259"/>
      <c r="B186" s="259"/>
      <c r="C186" s="258" t="s">
        <v>1846</v>
      </c>
      <c r="D186" s="260">
        <v>1</v>
      </c>
      <c r="E186" s="262"/>
      <c r="F186" s="262"/>
      <c r="G186" s="258" t="s">
        <v>1147</v>
      </c>
    </row>
    <row r="187" spans="1:7" ht="12" customHeight="1" x14ac:dyDescent="0.2">
      <c r="A187" s="259"/>
      <c r="B187" s="259"/>
      <c r="C187" s="258" t="s">
        <v>864</v>
      </c>
      <c r="D187" s="260">
        <v>1</v>
      </c>
      <c r="E187" s="262"/>
      <c r="F187" s="262"/>
      <c r="G187" s="258" t="s">
        <v>1147</v>
      </c>
    </row>
    <row r="188" spans="1:7" ht="12" customHeight="1" x14ac:dyDescent="0.2">
      <c r="A188" s="259"/>
      <c r="B188" s="259"/>
      <c r="C188" s="258" t="s">
        <v>399</v>
      </c>
      <c r="D188" s="260">
        <v>1</v>
      </c>
      <c r="E188" s="260">
        <v>460</v>
      </c>
      <c r="F188" s="260">
        <v>460</v>
      </c>
      <c r="G188" s="258"/>
    </row>
    <row r="189" spans="1:7" ht="12.95" customHeight="1" x14ac:dyDescent="0.2">
      <c r="E189" s="265">
        <v>3564.77</v>
      </c>
      <c r="F189" s="265">
        <v>3564.77</v>
      </c>
    </row>
    <row r="190" spans="1:7" ht="12" customHeight="1" x14ac:dyDescent="0.2">
      <c r="A190" s="254">
        <v>14</v>
      </c>
      <c r="B190" s="255" t="s">
        <v>1162</v>
      </c>
      <c r="C190" s="256"/>
      <c r="D190" s="254">
        <v>1</v>
      </c>
      <c r="E190" s="257">
        <v>3269.55</v>
      </c>
      <c r="F190" s="257">
        <v>3269.55</v>
      </c>
      <c r="G190" s="258"/>
    </row>
    <row r="191" spans="1:7" ht="12" customHeight="1" x14ac:dyDescent="0.2">
      <c r="A191" s="259"/>
      <c r="B191" s="259"/>
      <c r="C191" s="258" t="s">
        <v>1805</v>
      </c>
      <c r="D191" s="260">
        <v>1</v>
      </c>
      <c r="E191" s="262"/>
      <c r="F191" s="262"/>
      <c r="G191" s="258" t="s">
        <v>1147</v>
      </c>
    </row>
    <row r="192" spans="1:7" ht="12" customHeight="1" x14ac:dyDescent="0.2">
      <c r="A192" s="259"/>
      <c r="B192" s="259"/>
      <c r="C192" s="258" t="s">
        <v>1806</v>
      </c>
      <c r="D192" s="260">
        <v>1</v>
      </c>
      <c r="E192" s="262"/>
      <c r="F192" s="262"/>
      <c r="G192" s="258" t="s">
        <v>1147</v>
      </c>
    </row>
    <row r="193" spans="1:7" ht="12" customHeight="1" x14ac:dyDescent="0.2">
      <c r="A193" s="259"/>
      <c r="B193" s="259"/>
      <c r="C193" s="258" t="s">
        <v>1847</v>
      </c>
      <c r="D193" s="260">
        <v>1</v>
      </c>
      <c r="E193" s="262"/>
      <c r="F193" s="262"/>
      <c r="G193" s="258" t="s">
        <v>1147</v>
      </c>
    </row>
    <row r="194" spans="1:7" ht="12" customHeight="1" x14ac:dyDescent="0.2">
      <c r="A194" s="259"/>
      <c r="B194" s="259"/>
      <c r="C194" s="258" t="s">
        <v>1848</v>
      </c>
      <c r="D194" s="260">
        <v>1</v>
      </c>
      <c r="E194" s="262"/>
      <c r="F194" s="262"/>
      <c r="G194" s="258" t="s">
        <v>1147</v>
      </c>
    </row>
    <row r="195" spans="1:7" ht="12" customHeight="1" x14ac:dyDescent="0.2">
      <c r="A195" s="259"/>
      <c r="B195" s="259"/>
      <c r="C195" s="258" t="s">
        <v>1849</v>
      </c>
      <c r="D195" s="260">
        <v>2</v>
      </c>
      <c r="E195" s="262"/>
      <c r="F195" s="262"/>
      <c r="G195" s="258" t="s">
        <v>1147</v>
      </c>
    </row>
    <row r="196" spans="1:7" ht="12" customHeight="1" x14ac:dyDescent="0.2">
      <c r="A196" s="259"/>
      <c r="B196" s="259"/>
      <c r="C196" s="258" t="s">
        <v>1850</v>
      </c>
      <c r="D196" s="260">
        <v>1</v>
      </c>
      <c r="E196" s="262"/>
      <c r="F196" s="262"/>
      <c r="G196" s="258" t="s">
        <v>1147</v>
      </c>
    </row>
    <row r="197" spans="1:7" ht="12" customHeight="1" x14ac:dyDescent="0.2">
      <c r="A197" s="259"/>
      <c r="B197" s="259"/>
      <c r="C197" s="258" t="s">
        <v>1851</v>
      </c>
      <c r="D197" s="260">
        <v>1</v>
      </c>
      <c r="E197" s="262"/>
      <c r="F197" s="262"/>
      <c r="G197" s="258" t="s">
        <v>1147</v>
      </c>
    </row>
    <row r="198" spans="1:7" ht="12" customHeight="1" x14ac:dyDescent="0.2">
      <c r="A198" s="259"/>
      <c r="B198" s="259"/>
      <c r="C198" s="258" t="s">
        <v>1852</v>
      </c>
      <c r="D198" s="260">
        <v>1</v>
      </c>
      <c r="E198" s="261">
        <v>818.25</v>
      </c>
      <c r="F198" s="261">
        <v>818.25</v>
      </c>
      <c r="G198" s="258"/>
    </row>
    <row r="199" spans="1:7" ht="12" customHeight="1" x14ac:dyDescent="0.2">
      <c r="A199" s="259"/>
      <c r="B199" s="259"/>
      <c r="C199" s="258" t="s">
        <v>1853</v>
      </c>
      <c r="D199" s="260">
        <v>2</v>
      </c>
      <c r="E199" s="262"/>
      <c r="F199" s="262"/>
      <c r="G199" s="258" t="s">
        <v>1147</v>
      </c>
    </row>
    <row r="200" spans="1:7" ht="12" customHeight="1" x14ac:dyDescent="0.2">
      <c r="A200" s="259"/>
      <c r="B200" s="259"/>
      <c r="C200" s="258" t="s">
        <v>403</v>
      </c>
      <c r="D200" s="260">
        <v>1</v>
      </c>
      <c r="E200" s="260">
        <v>30</v>
      </c>
      <c r="F200" s="260">
        <v>30</v>
      </c>
      <c r="G200" s="258"/>
    </row>
    <row r="201" spans="1:7" ht="12" customHeight="1" x14ac:dyDescent="0.2">
      <c r="A201" s="259"/>
      <c r="B201" s="259"/>
      <c r="C201" s="258" t="s">
        <v>391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871</v>
      </c>
      <c r="D202" s="260">
        <v>2</v>
      </c>
      <c r="E202" s="261">
        <v>0.01</v>
      </c>
      <c r="F202" s="261">
        <v>0.02</v>
      </c>
      <c r="G202" s="258"/>
    </row>
    <row r="203" spans="1:7" ht="12" customHeight="1" x14ac:dyDescent="0.2">
      <c r="A203" s="259"/>
      <c r="B203" s="259"/>
      <c r="C203" s="258" t="s">
        <v>858</v>
      </c>
      <c r="D203" s="260">
        <v>2</v>
      </c>
      <c r="E203" s="261">
        <v>0.01</v>
      </c>
      <c r="F203" s="261">
        <v>0.02</v>
      </c>
      <c r="G203" s="258"/>
    </row>
    <row r="204" spans="1:7" ht="12" customHeight="1" x14ac:dyDescent="0.2">
      <c r="A204" s="259"/>
      <c r="B204" s="259"/>
      <c r="C204" s="258" t="s">
        <v>400</v>
      </c>
      <c r="D204" s="260">
        <v>1</v>
      </c>
      <c r="E204" s="260">
        <v>810</v>
      </c>
      <c r="F204" s="260">
        <v>810</v>
      </c>
      <c r="G204" s="258"/>
    </row>
    <row r="205" spans="1:7" ht="12" customHeight="1" x14ac:dyDescent="0.2">
      <c r="A205" s="259"/>
      <c r="B205" s="259"/>
      <c r="C205" s="258" t="s">
        <v>657</v>
      </c>
      <c r="D205" s="260">
        <v>1</v>
      </c>
      <c r="E205" s="261">
        <v>0.01</v>
      </c>
      <c r="F205" s="261">
        <v>0.01</v>
      </c>
      <c r="G205" s="258"/>
    </row>
    <row r="206" spans="1:7" ht="12" customHeight="1" x14ac:dyDescent="0.2">
      <c r="A206" s="259"/>
      <c r="B206" s="259"/>
      <c r="C206" s="258" t="s">
        <v>1854</v>
      </c>
      <c r="D206" s="260">
        <v>1</v>
      </c>
      <c r="E206" s="262"/>
      <c r="F206" s="262"/>
      <c r="G206" s="258" t="s">
        <v>1147</v>
      </c>
    </row>
    <row r="207" spans="1:7" ht="12" customHeight="1" x14ac:dyDescent="0.2">
      <c r="A207" s="259"/>
      <c r="B207" s="259"/>
      <c r="C207" s="258" t="s">
        <v>861</v>
      </c>
      <c r="D207" s="260">
        <v>1</v>
      </c>
      <c r="E207" s="262"/>
      <c r="F207" s="262"/>
      <c r="G207" s="258" t="s">
        <v>1147</v>
      </c>
    </row>
    <row r="208" spans="1:7" ht="12" customHeight="1" x14ac:dyDescent="0.2">
      <c r="A208" s="259"/>
      <c r="B208" s="259"/>
      <c r="C208" s="258" t="s">
        <v>647</v>
      </c>
      <c r="D208" s="260">
        <v>2</v>
      </c>
      <c r="E208" s="263">
        <v>1300</v>
      </c>
      <c r="F208" s="263">
        <v>2600</v>
      </c>
      <c r="G208" s="258"/>
    </row>
    <row r="209" spans="1:7" ht="12.95" customHeight="1" x14ac:dyDescent="0.2">
      <c r="E209" s="268">
        <v>8067.6</v>
      </c>
      <c r="F209" s="268">
        <v>8067.6</v>
      </c>
    </row>
    <row r="210" spans="1:7" ht="12" customHeight="1" x14ac:dyDescent="0.2">
      <c r="A210" s="254">
        <v>15</v>
      </c>
      <c r="B210" s="255" t="s">
        <v>1163</v>
      </c>
      <c r="C210" s="256"/>
      <c r="D210" s="254">
        <v>1</v>
      </c>
      <c r="E210" s="257">
        <v>3269.55</v>
      </c>
      <c r="F210" s="257">
        <v>3269.55</v>
      </c>
      <c r="G210" s="258"/>
    </row>
    <row r="211" spans="1:7" ht="12" customHeight="1" x14ac:dyDescent="0.2">
      <c r="A211" s="259"/>
      <c r="B211" s="259"/>
      <c r="C211" s="258" t="s">
        <v>1805</v>
      </c>
      <c r="D211" s="260">
        <v>1</v>
      </c>
      <c r="E211" s="262"/>
      <c r="F211" s="262"/>
      <c r="G211" s="258" t="s">
        <v>1147</v>
      </c>
    </row>
    <row r="212" spans="1:7" ht="12" customHeight="1" x14ac:dyDescent="0.2">
      <c r="A212" s="259"/>
      <c r="B212" s="259"/>
      <c r="C212" s="258" t="s">
        <v>1806</v>
      </c>
      <c r="D212" s="260">
        <v>1</v>
      </c>
      <c r="E212" s="262"/>
      <c r="F212" s="262"/>
      <c r="G212" s="258" t="s">
        <v>1147</v>
      </c>
    </row>
    <row r="213" spans="1:7" ht="12" customHeight="1" x14ac:dyDescent="0.2">
      <c r="A213" s="259"/>
      <c r="B213" s="259"/>
      <c r="C213" s="258" t="s">
        <v>1847</v>
      </c>
      <c r="D213" s="260">
        <v>1</v>
      </c>
      <c r="E213" s="262"/>
      <c r="F213" s="262"/>
      <c r="G213" s="258" t="s">
        <v>1147</v>
      </c>
    </row>
    <row r="214" spans="1:7" ht="12" customHeight="1" x14ac:dyDescent="0.2">
      <c r="A214" s="259"/>
      <c r="B214" s="259"/>
      <c r="C214" s="258" t="s">
        <v>1848</v>
      </c>
      <c r="D214" s="260">
        <v>1</v>
      </c>
      <c r="E214" s="262"/>
      <c r="F214" s="262"/>
      <c r="G214" s="258" t="s">
        <v>1147</v>
      </c>
    </row>
    <row r="215" spans="1:7" ht="12" customHeight="1" x14ac:dyDescent="0.2">
      <c r="A215" s="259"/>
      <c r="B215" s="259"/>
      <c r="C215" s="258" t="s">
        <v>1849</v>
      </c>
      <c r="D215" s="260">
        <v>2</v>
      </c>
      <c r="E215" s="262"/>
      <c r="F215" s="262"/>
      <c r="G215" s="258" t="s">
        <v>1147</v>
      </c>
    </row>
    <row r="216" spans="1:7" ht="12" customHeight="1" x14ac:dyDescent="0.2">
      <c r="A216" s="259"/>
      <c r="B216" s="259"/>
      <c r="C216" s="258" t="s">
        <v>1850</v>
      </c>
      <c r="D216" s="260">
        <v>1</v>
      </c>
      <c r="E216" s="262"/>
      <c r="F216" s="262"/>
      <c r="G216" s="258" t="s">
        <v>1147</v>
      </c>
    </row>
    <row r="217" spans="1:7" ht="12" customHeight="1" x14ac:dyDescent="0.2">
      <c r="A217" s="259"/>
      <c r="B217" s="259"/>
      <c r="C217" s="258" t="s">
        <v>1851</v>
      </c>
      <c r="D217" s="260">
        <v>1</v>
      </c>
      <c r="E217" s="262"/>
      <c r="F217" s="262"/>
      <c r="G217" s="258" t="s">
        <v>1147</v>
      </c>
    </row>
    <row r="218" spans="1:7" ht="12" customHeight="1" x14ac:dyDescent="0.2">
      <c r="A218" s="259"/>
      <c r="B218" s="259"/>
      <c r="C218" s="258" t="s">
        <v>1852</v>
      </c>
      <c r="D218" s="260">
        <v>1</v>
      </c>
      <c r="E218" s="261">
        <v>818.25</v>
      </c>
      <c r="F218" s="261">
        <v>818.25</v>
      </c>
      <c r="G218" s="258"/>
    </row>
    <row r="219" spans="1:7" ht="12" customHeight="1" x14ac:dyDescent="0.2">
      <c r="A219" s="259"/>
      <c r="B219" s="259"/>
      <c r="C219" s="258" t="s">
        <v>1853</v>
      </c>
      <c r="D219" s="260">
        <v>2</v>
      </c>
      <c r="E219" s="262"/>
      <c r="F219" s="262"/>
      <c r="G219" s="258" t="s">
        <v>1147</v>
      </c>
    </row>
    <row r="220" spans="1:7" ht="12" customHeight="1" x14ac:dyDescent="0.2">
      <c r="A220" s="259"/>
      <c r="B220" s="259"/>
      <c r="C220" s="258" t="s">
        <v>403</v>
      </c>
      <c r="D220" s="260">
        <v>1</v>
      </c>
      <c r="E220" s="260">
        <v>30</v>
      </c>
      <c r="F220" s="260">
        <v>30</v>
      </c>
      <c r="G220" s="258"/>
    </row>
    <row r="221" spans="1:7" ht="12" customHeight="1" x14ac:dyDescent="0.2">
      <c r="A221" s="259"/>
      <c r="B221" s="259"/>
      <c r="C221" s="258" t="s">
        <v>391</v>
      </c>
      <c r="D221" s="260">
        <v>2</v>
      </c>
      <c r="E221" s="260">
        <v>270</v>
      </c>
      <c r="F221" s="260">
        <v>540</v>
      </c>
      <c r="G221" s="258"/>
    </row>
    <row r="222" spans="1:7" ht="12" customHeight="1" x14ac:dyDescent="0.2">
      <c r="A222" s="259"/>
      <c r="B222" s="259"/>
      <c r="C222" s="258" t="s">
        <v>871</v>
      </c>
      <c r="D222" s="260">
        <v>2</v>
      </c>
      <c r="E222" s="261">
        <v>0.01</v>
      </c>
      <c r="F222" s="261">
        <v>0.02</v>
      </c>
      <c r="G222" s="258"/>
    </row>
    <row r="223" spans="1:7" ht="12" customHeight="1" x14ac:dyDescent="0.2">
      <c r="A223" s="259"/>
      <c r="B223" s="259"/>
      <c r="C223" s="258" t="s">
        <v>858</v>
      </c>
      <c r="D223" s="260">
        <v>2</v>
      </c>
      <c r="E223" s="261">
        <v>0.01</v>
      </c>
      <c r="F223" s="261">
        <v>0.02</v>
      </c>
      <c r="G223" s="258"/>
    </row>
    <row r="224" spans="1:7" ht="12" customHeight="1" x14ac:dyDescent="0.2">
      <c r="A224" s="259"/>
      <c r="B224" s="259"/>
      <c r="C224" s="258" t="s">
        <v>400</v>
      </c>
      <c r="D224" s="260">
        <v>1</v>
      </c>
      <c r="E224" s="260">
        <v>810</v>
      </c>
      <c r="F224" s="260">
        <v>810</v>
      </c>
      <c r="G224" s="258"/>
    </row>
    <row r="225" spans="1:7" ht="12" customHeight="1" x14ac:dyDescent="0.2">
      <c r="A225" s="259"/>
      <c r="B225" s="259"/>
      <c r="C225" s="258" t="s">
        <v>657</v>
      </c>
      <c r="D225" s="260">
        <v>1</v>
      </c>
      <c r="E225" s="261">
        <v>0.01</v>
      </c>
      <c r="F225" s="261">
        <v>0.01</v>
      </c>
      <c r="G225" s="258"/>
    </row>
    <row r="226" spans="1:7" ht="12" customHeight="1" x14ac:dyDescent="0.2">
      <c r="A226" s="259"/>
      <c r="B226" s="259"/>
      <c r="C226" s="258" t="s">
        <v>1854</v>
      </c>
      <c r="D226" s="260">
        <v>1</v>
      </c>
      <c r="E226" s="262"/>
      <c r="F226" s="262"/>
      <c r="G226" s="258" t="s">
        <v>1147</v>
      </c>
    </row>
    <row r="227" spans="1:7" ht="12" customHeight="1" x14ac:dyDescent="0.2">
      <c r="A227" s="259"/>
      <c r="B227" s="259"/>
      <c r="C227" s="258" t="s">
        <v>861</v>
      </c>
      <c r="D227" s="260">
        <v>1</v>
      </c>
      <c r="E227" s="262"/>
      <c r="F227" s="262"/>
      <c r="G227" s="258" t="s">
        <v>1147</v>
      </c>
    </row>
    <row r="228" spans="1:7" ht="12" customHeight="1" x14ac:dyDescent="0.2">
      <c r="A228" s="259"/>
      <c r="B228" s="259"/>
      <c r="C228" s="258" t="s">
        <v>402</v>
      </c>
      <c r="D228" s="260">
        <v>2</v>
      </c>
      <c r="E228" s="260">
        <v>480</v>
      </c>
      <c r="F228" s="260">
        <v>960</v>
      </c>
      <c r="G228" s="258"/>
    </row>
    <row r="229" spans="1:7" ht="12.95" customHeight="1" x14ac:dyDescent="0.2">
      <c r="E229" s="268">
        <v>6427.6</v>
      </c>
      <c r="F229" s="268">
        <v>6427.6</v>
      </c>
    </row>
    <row r="230" spans="1:7" ht="12" customHeight="1" x14ac:dyDescent="0.2">
      <c r="A230" s="254">
        <v>16</v>
      </c>
      <c r="B230" s="255" t="s">
        <v>1164</v>
      </c>
      <c r="C230" s="256"/>
      <c r="D230" s="254">
        <v>8</v>
      </c>
      <c r="E230" s="254">
        <v>625</v>
      </c>
      <c r="F230" s="266">
        <v>5000</v>
      </c>
      <c r="G230" s="258"/>
    </row>
    <row r="231" spans="1:7" ht="12.95" customHeight="1" x14ac:dyDescent="0.2">
      <c r="E231" s="269"/>
      <c r="F231" s="269"/>
    </row>
    <row r="232" spans="1:7" ht="12" customHeight="1" x14ac:dyDescent="0.2">
      <c r="A232" s="254">
        <v>17</v>
      </c>
      <c r="B232" s="255" t="s">
        <v>873</v>
      </c>
      <c r="C232" s="256"/>
      <c r="D232" s="254">
        <v>1</v>
      </c>
      <c r="E232" s="254">
        <v>770</v>
      </c>
      <c r="F232" s="254">
        <v>770</v>
      </c>
      <c r="G232" s="258"/>
    </row>
    <row r="233" spans="1:7" ht="12.95" customHeight="1" x14ac:dyDescent="0.2">
      <c r="E233" s="470">
        <v>770</v>
      </c>
      <c r="F233" s="470">
        <v>770</v>
      </c>
    </row>
    <row r="234" spans="1:7" ht="12" customHeight="1" x14ac:dyDescent="0.2">
      <c r="A234" s="254">
        <v>18</v>
      </c>
      <c r="B234" s="255" t="s">
        <v>1116</v>
      </c>
      <c r="C234" s="256"/>
      <c r="D234" s="254">
        <v>1</v>
      </c>
      <c r="E234" s="254">
        <v>770</v>
      </c>
      <c r="F234" s="254">
        <v>770</v>
      </c>
      <c r="G234" s="258"/>
    </row>
    <row r="235" spans="1:7" ht="12.95" customHeight="1" x14ac:dyDescent="0.2">
      <c r="E235" s="470">
        <v>770</v>
      </c>
      <c r="F235" s="470">
        <v>770</v>
      </c>
    </row>
    <row r="236" spans="1:7" ht="12" customHeight="1" x14ac:dyDescent="0.2">
      <c r="A236" s="254">
        <v>19</v>
      </c>
      <c r="B236" s="255" t="s">
        <v>869</v>
      </c>
      <c r="C236" s="256"/>
      <c r="D236" s="254">
        <v>1</v>
      </c>
      <c r="E236" s="257">
        <v>1859.15</v>
      </c>
      <c r="F236" s="257">
        <v>1859.15</v>
      </c>
      <c r="G236" s="258"/>
    </row>
    <row r="237" spans="1:7" ht="12" customHeight="1" x14ac:dyDescent="0.2">
      <c r="A237" s="259"/>
      <c r="B237" s="259"/>
      <c r="C237" s="258" t="s">
        <v>871</v>
      </c>
      <c r="D237" s="260">
        <v>1</v>
      </c>
      <c r="E237" s="261">
        <v>0.01</v>
      </c>
      <c r="F237" s="261">
        <v>0.01</v>
      </c>
      <c r="G237" s="258"/>
    </row>
    <row r="238" spans="1:7" ht="12" customHeight="1" x14ac:dyDescent="0.2">
      <c r="A238" s="259"/>
      <c r="B238" s="259"/>
      <c r="C238" s="258" t="s">
        <v>1805</v>
      </c>
      <c r="D238" s="260">
        <v>1</v>
      </c>
      <c r="E238" s="262"/>
      <c r="F238" s="262"/>
      <c r="G238" s="258" t="s">
        <v>1147</v>
      </c>
    </row>
    <row r="239" spans="1:7" ht="12" customHeight="1" x14ac:dyDescent="0.2">
      <c r="A239" s="259"/>
      <c r="B239" s="259"/>
      <c r="C239" s="258" t="s">
        <v>1806</v>
      </c>
      <c r="D239" s="260">
        <v>1</v>
      </c>
      <c r="E239" s="262"/>
      <c r="F239" s="262"/>
      <c r="G239" s="258" t="s">
        <v>1147</v>
      </c>
    </row>
    <row r="240" spans="1:7" ht="12" customHeight="1" x14ac:dyDescent="0.2">
      <c r="A240" s="259"/>
      <c r="B240" s="259"/>
      <c r="C240" s="258" t="s">
        <v>1831</v>
      </c>
      <c r="D240" s="260">
        <v>1</v>
      </c>
      <c r="E240" s="262"/>
      <c r="F240" s="262"/>
      <c r="G240" s="258" t="s">
        <v>1147</v>
      </c>
    </row>
    <row r="241" spans="1:7" ht="12" customHeight="1" x14ac:dyDescent="0.2">
      <c r="A241" s="259"/>
      <c r="B241" s="259"/>
      <c r="C241" s="258" t="s">
        <v>1832</v>
      </c>
      <c r="D241" s="260">
        <v>1</v>
      </c>
      <c r="E241" s="262"/>
      <c r="F241" s="262"/>
      <c r="G241" s="258" t="s">
        <v>1147</v>
      </c>
    </row>
    <row r="242" spans="1:7" ht="12" customHeight="1" x14ac:dyDescent="0.2">
      <c r="A242" s="259"/>
      <c r="B242" s="259"/>
      <c r="C242" s="258" t="s">
        <v>1833</v>
      </c>
      <c r="D242" s="260">
        <v>1</v>
      </c>
      <c r="E242" s="262"/>
      <c r="F242" s="262"/>
      <c r="G242" s="258" t="s">
        <v>1147</v>
      </c>
    </row>
    <row r="243" spans="1:7" ht="12" customHeight="1" x14ac:dyDescent="0.2">
      <c r="A243" s="259"/>
      <c r="B243" s="259"/>
      <c r="C243" s="258" t="s">
        <v>379</v>
      </c>
      <c r="D243" s="260">
        <v>1</v>
      </c>
      <c r="E243" s="260">
        <v>540</v>
      </c>
      <c r="F243" s="260">
        <v>540</v>
      </c>
      <c r="G243" s="258"/>
    </row>
    <row r="244" spans="1:7" ht="12" customHeight="1" x14ac:dyDescent="0.2">
      <c r="A244" s="259"/>
      <c r="B244" s="259"/>
      <c r="C244" s="258" t="s">
        <v>1834</v>
      </c>
      <c r="D244" s="260">
        <v>2</v>
      </c>
      <c r="E244" s="262"/>
      <c r="F244" s="262"/>
      <c r="G244" s="258" t="s">
        <v>1147</v>
      </c>
    </row>
    <row r="245" spans="1:7" ht="12" customHeight="1" x14ac:dyDescent="0.2">
      <c r="A245" s="259"/>
      <c r="B245" s="259"/>
      <c r="C245" s="258" t="s">
        <v>391</v>
      </c>
      <c r="D245" s="260">
        <v>1</v>
      </c>
      <c r="E245" s="260">
        <v>270</v>
      </c>
      <c r="F245" s="260">
        <v>270</v>
      </c>
      <c r="G245" s="258"/>
    </row>
    <row r="246" spans="1:7" ht="12" customHeight="1" x14ac:dyDescent="0.2">
      <c r="A246" s="259"/>
      <c r="B246" s="259"/>
      <c r="C246" s="258" t="s">
        <v>861</v>
      </c>
      <c r="D246" s="260">
        <v>1</v>
      </c>
      <c r="E246" s="262"/>
      <c r="F246" s="262"/>
      <c r="G246" s="258" t="s">
        <v>1147</v>
      </c>
    </row>
    <row r="247" spans="1:7" ht="12" customHeight="1" x14ac:dyDescent="0.2">
      <c r="A247" s="259"/>
      <c r="B247" s="259"/>
      <c r="C247" s="258" t="s">
        <v>638</v>
      </c>
      <c r="D247" s="260">
        <v>1</v>
      </c>
      <c r="E247" s="263">
        <v>11560</v>
      </c>
      <c r="F247" s="263">
        <v>11560</v>
      </c>
      <c r="G247" s="258"/>
    </row>
    <row r="248" spans="1:7" ht="12.95" customHeight="1" x14ac:dyDescent="0.2">
      <c r="E248" s="265">
        <v>14229.16</v>
      </c>
      <c r="F248" s="265">
        <v>14229.16</v>
      </c>
    </row>
    <row r="249" spans="1:7" ht="12" customHeight="1" x14ac:dyDescent="0.2">
      <c r="A249" s="254">
        <v>20</v>
      </c>
      <c r="B249" s="255" t="s">
        <v>1157</v>
      </c>
      <c r="C249" s="256"/>
      <c r="D249" s="254">
        <v>1</v>
      </c>
      <c r="E249" s="257">
        <v>2260.85</v>
      </c>
      <c r="F249" s="257">
        <v>2260.85</v>
      </c>
      <c r="G249" s="258"/>
    </row>
    <row r="250" spans="1:7" ht="12" customHeight="1" x14ac:dyDescent="0.2">
      <c r="A250" s="259"/>
      <c r="B250" s="259"/>
      <c r="C250" s="258" t="s">
        <v>871</v>
      </c>
      <c r="D250" s="260">
        <v>1</v>
      </c>
      <c r="E250" s="261">
        <v>0.01</v>
      </c>
      <c r="F250" s="261">
        <v>0.01</v>
      </c>
      <c r="G250" s="258"/>
    </row>
    <row r="251" spans="1:7" ht="12" customHeight="1" x14ac:dyDescent="0.2">
      <c r="A251" s="259"/>
      <c r="B251" s="259"/>
      <c r="C251" s="258" t="s">
        <v>1805</v>
      </c>
      <c r="D251" s="260">
        <v>1</v>
      </c>
      <c r="E251" s="262"/>
      <c r="F251" s="262"/>
      <c r="G251" s="258" t="s">
        <v>1147</v>
      </c>
    </row>
    <row r="252" spans="1:7" ht="12" customHeight="1" x14ac:dyDescent="0.2">
      <c r="A252" s="259"/>
      <c r="B252" s="259"/>
      <c r="C252" s="258" t="s">
        <v>1806</v>
      </c>
      <c r="D252" s="260">
        <v>1</v>
      </c>
      <c r="E252" s="262"/>
      <c r="F252" s="262"/>
      <c r="G252" s="258" t="s">
        <v>1147</v>
      </c>
    </row>
    <row r="253" spans="1:7" ht="12" customHeight="1" x14ac:dyDescent="0.2">
      <c r="A253" s="259"/>
      <c r="B253" s="259"/>
      <c r="C253" s="258" t="s">
        <v>1835</v>
      </c>
      <c r="D253" s="260">
        <v>1</v>
      </c>
      <c r="E253" s="262"/>
      <c r="F253" s="262"/>
      <c r="G253" s="258" t="s">
        <v>1147</v>
      </c>
    </row>
    <row r="254" spans="1:7" ht="12" customHeight="1" x14ac:dyDescent="0.2">
      <c r="A254" s="259"/>
      <c r="B254" s="259"/>
      <c r="C254" s="258" t="s">
        <v>1832</v>
      </c>
      <c r="D254" s="260">
        <v>1</v>
      </c>
      <c r="E254" s="262"/>
      <c r="F254" s="262"/>
      <c r="G254" s="258" t="s">
        <v>1147</v>
      </c>
    </row>
    <row r="255" spans="1:7" ht="12" customHeight="1" x14ac:dyDescent="0.2">
      <c r="A255" s="259"/>
      <c r="B255" s="259"/>
      <c r="C255" s="258" t="s">
        <v>1836</v>
      </c>
      <c r="D255" s="260">
        <v>1</v>
      </c>
      <c r="E255" s="262"/>
      <c r="F255" s="262"/>
      <c r="G255" s="258" t="s">
        <v>1147</v>
      </c>
    </row>
    <row r="256" spans="1:7" ht="12" customHeight="1" x14ac:dyDescent="0.2">
      <c r="A256" s="259"/>
      <c r="B256" s="259"/>
      <c r="C256" s="258" t="s">
        <v>379</v>
      </c>
      <c r="D256" s="260">
        <v>1</v>
      </c>
      <c r="E256" s="260">
        <v>540</v>
      </c>
      <c r="F256" s="260">
        <v>540</v>
      </c>
      <c r="G256" s="258"/>
    </row>
    <row r="257" spans="1:7" ht="12" customHeight="1" x14ac:dyDescent="0.2">
      <c r="A257" s="259"/>
      <c r="B257" s="259"/>
      <c r="C257" s="258" t="s">
        <v>391</v>
      </c>
      <c r="D257" s="260">
        <v>2</v>
      </c>
      <c r="E257" s="260">
        <v>270</v>
      </c>
      <c r="F257" s="260">
        <v>540</v>
      </c>
      <c r="G257" s="258"/>
    </row>
    <row r="258" spans="1:7" ht="12" customHeight="1" x14ac:dyDescent="0.2">
      <c r="A258" s="259"/>
      <c r="B258" s="259"/>
      <c r="C258" s="258" t="s">
        <v>1837</v>
      </c>
      <c r="D258" s="260">
        <v>2</v>
      </c>
      <c r="E258" s="262"/>
      <c r="F258" s="262"/>
      <c r="G258" s="258" t="s">
        <v>1147</v>
      </c>
    </row>
    <row r="259" spans="1:7" ht="12" customHeight="1" x14ac:dyDescent="0.2">
      <c r="A259" s="259"/>
      <c r="B259" s="259"/>
      <c r="C259" s="258" t="s">
        <v>396</v>
      </c>
      <c r="D259" s="260">
        <v>1</v>
      </c>
      <c r="E259" s="263">
        <v>10520</v>
      </c>
      <c r="F259" s="263">
        <v>10520</v>
      </c>
      <c r="G259" s="258"/>
    </row>
    <row r="260" spans="1:7" ht="12" customHeight="1" x14ac:dyDescent="0.2">
      <c r="A260" s="259"/>
      <c r="B260" s="259"/>
      <c r="C260" s="258" t="s">
        <v>861</v>
      </c>
      <c r="D260" s="260">
        <v>1</v>
      </c>
      <c r="E260" s="262"/>
      <c r="F260" s="262"/>
      <c r="G260" s="258" t="s">
        <v>1147</v>
      </c>
    </row>
    <row r="261" spans="1:7" ht="12" customHeight="1" x14ac:dyDescent="0.2">
      <c r="A261" s="259"/>
      <c r="B261" s="259"/>
      <c r="C261" s="258" t="s">
        <v>1838</v>
      </c>
      <c r="D261" s="260">
        <v>1</v>
      </c>
      <c r="E261" s="262"/>
      <c r="F261" s="262"/>
      <c r="G261" s="258" t="s">
        <v>1147</v>
      </c>
    </row>
    <row r="262" spans="1:7" ht="12.95" customHeight="1" x14ac:dyDescent="0.2">
      <c r="E262" s="265">
        <v>13860.86</v>
      </c>
      <c r="F262" s="265">
        <v>13860.86</v>
      </c>
    </row>
    <row r="263" spans="1:7" ht="12" customHeight="1" x14ac:dyDescent="0.2">
      <c r="A263" s="254">
        <v>21</v>
      </c>
      <c r="B263" s="255" t="s">
        <v>1165</v>
      </c>
      <c r="C263" s="256"/>
      <c r="D263" s="254">
        <v>1</v>
      </c>
      <c r="E263" s="257">
        <v>3269.55</v>
      </c>
      <c r="F263" s="257">
        <v>3269.55</v>
      </c>
      <c r="G263" s="258"/>
    </row>
    <row r="264" spans="1:7" ht="12" customHeight="1" x14ac:dyDescent="0.2">
      <c r="A264" s="259"/>
      <c r="B264" s="259"/>
      <c r="C264" s="258" t="s">
        <v>403</v>
      </c>
      <c r="D264" s="260">
        <v>1</v>
      </c>
      <c r="E264" s="260">
        <v>30</v>
      </c>
      <c r="F264" s="260">
        <v>30</v>
      </c>
      <c r="G264" s="258"/>
    </row>
    <row r="265" spans="1:7" ht="12" customHeight="1" x14ac:dyDescent="0.2">
      <c r="A265" s="259"/>
      <c r="B265" s="259"/>
      <c r="C265" s="258" t="s">
        <v>857</v>
      </c>
      <c r="D265" s="260">
        <v>4</v>
      </c>
      <c r="E265" s="261">
        <v>0.01</v>
      </c>
      <c r="F265" s="261">
        <v>0.04</v>
      </c>
      <c r="G265" s="258"/>
    </row>
    <row r="266" spans="1:7" ht="12" customHeight="1" x14ac:dyDescent="0.2">
      <c r="A266" s="259"/>
      <c r="B266" s="259"/>
      <c r="C266" s="258" t="s">
        <v>858</v>
      </c>
      <c r="D266" s="260">
        <v>2</v>
      </c>
      <c r="E266" s="261">
        <v>0.01</v>
      </c>
      <c r="F266" s="261">
        <v>0.02</v>
      </c>
      <c r="G266" s="258"/>
    </row>
    <row r="267" spans="1:7" ht="12" customHeight="1" x14ac:dyDescent="0.2">
      <c r="A267" s="259"/>
      <c r="B267" s="259"/>
      <c r="C267" s="258" t="s">
        <v>647</v>
      </c>
      <c r="D267" s="260">
        <v>2</v>
      </c>
      <c r="E267" s="263">
        <v>1300</v>
      </c>
      <c r="F267" s="263">
        <v>2600</v>
      </c>
      <c r="G267" s="258"/>
    </row>
    <row r="268" spans="1:7" ht="12" customHeight="1" x14ac:dyDescent="0.2">
      <c r="A268" s="259"/>
      <c r="B268" s="259"/>
      <c r="C268" s="258" t="s">
        <v>1805</v>
      </c>
      <c r="D268" s="260">
        <v>1</v>
      </c>
      <c r="E268" s="262"/>
      <c r="F268" s="262"/>
      <c r="G268" s="258" t="s">
        <v>1147</v>
      </c>
    </row>
    <row r="269" spans="1:7" ht="12" customHeight="1" x14ac:dyDescent="0.2">
      <c r="A269" s="259"/>
      <c r="B269" s="259"/>
      <c r="C269" s="258" t="s">
        <v>1847</v>
      </c>
      <c r="D269" s="260">
        <v>1</v>
      </c>
      <c r="E269" s="262"/>
      <c r="F269" s="262"/>
      <c r="G269" s="258" t="s">
        <v>1147</v>
      </c>
    </row>
    <row r="270" spans="1:7" ht="12" customHeight="1" x14ac:dyDescent="0.2">
      <c r="A270" s="259"/>
      <c r="B270" s="259"/>
      <c r="C270" s="258" t="s">
        <v>1855</v>
      </c>
      <c r="D270" s="260">
        <v>1</v>
      </c>
      <c r="E270" s="262"/>
      <c r="F270" s="262"/>
      <c r="G270" s="258" t="s">
        <v>1147</v>
      </c>
    </row>
    <row r="271" spans="1:7" ht="12" customHeight="1" x14ac:dyDescent="0.2">
      <c r="A271" s="259"/>
      <c r="B271" s="259"/>
      <c r="C271" s="258" t="s">
        <v>861</v>
      </c>
      <c r="D271" s="260">
        <v>1</v>
      </c>
      <c r="E271" s="262"/>
      <c r="F271" s="262"/>
      <c r="G271" s="258" t="s">
        <v>1147</v>
      </c>
    </row>
    <row r="272" spans="1:7" ht="12" customHeight="1" x14ac:dyDescent="0.2">
      <c r="A272" s="259"/>
      <c r="B272" s="259"/>
      <c r="C272" s="258" t="s">
        <v>400</v>
      </c>
      <c r="D272" s="260">
        <v>1</v>
      </c>
      <c r="E272" s="260">
        <v>810</v>
      </c>
      <c r="F272" s="260">
        <v>810</v>
      </c>
      <c r="G272" s="258"/>
    </row>
    <row r="273" spans="1:7" ht="12" customHeight="1" x14ac:dyDescent="0.2">
      <c r="A273" s="259"/>
      <c r="B273" s="259"/>
      <c r="C273" s="258" t="s">
        <v>391</v>
      </c>
      <c r="D273" s="260">
        <v>2</v>
      </c>
      <c r="E273" s="260">
        <v>270</v>
      </c>
      <c r="F273" s="260">
        <v>540</v>
      </c>
      <c r="G273" s="258"/>
    </row>
    <row r="274" spans="1:7" ht="12" customHeight="1" x14ac:dyDescent="0.2">
      <c r="A274" s="259"/>
      <c r="B274" s="259"/>
      <c r="C274" s="258" t="s">
        <v>1856</v>
      </c>
      <c r="D274" s="260">
        <v>1</v>
      </c>
      <c r="E274" s="262"/>
      <c r="F274" s="262"/>
      <c r="G274" s="258" t="s">
        <v>1147</v>
      </c>
    </row>
    <row r="275" spans="1:7" ht="12" customHeight="1" x14ac:dyDescent="0.2">
      <c r="A275" s="259"/>
      <c r="B275" s="259"/>
      <c r="C275" s="258" t="s">
        <v>1849</v>
      </c>
      <c r="D275" s="260">
        <v>2</v>
      </c>
      <c r="E275" s="262"/>
      <c r="F275" s="262"/>
      <c r="G275" s="258" t="s">
        <v>1147</v>
      </c>
    </row>
    <row r="276" spans="1:7" ht="12" customHeight="1" x14ac:dyDescent="0.2">
      <c r="A276" s="259"/>
      <c r="B276" s="259"/>
      <c r="C276" s="258" t="s">
        <v>1851</v>
      </c>
      <c r="D276" s="260">
        <v>1</v>
      </c>
      <c r="E276" s="262"/>
      <c r="F276" s="262"/>
      <c r="G276" s="258" t="s">
        <v>1147</v>
      </c>
    </row>
    <row r="277" spans="1:7" ht="12" customHeight="1" x14ac:dyDescent="0.2">
      <c r="A277" s="259"/>
      <c r="B277" s="259"/>
      <c r="C277" s="258" t="s">
        <v>1850</v>
      </c>
      <c r="D277" s="260">
        <v>1</v>
      </c>
      <c r="E277" s="262"/>
      <c r="F277" s="262"/>
      <c r="G277" s="258" t="s">
        <v>1147</v>
      </c>
    </row>
    <row r="278" spans="1:7" ht="12" customHeight="1" x14ac:dyDescent="0.2">
      <c r="A278" s="259"/>
      <c r="B278" s="259"/>
      <c r="C278" s="258" t="s">
        <v>1806</v>
      </c>
      <c r="D278" s="260">
        <v>1</v>
      </c>
      <c r="E278" s="262"/>
      <c r="F278" s="262"/>
      <c r="G278" s="258" t="s">
        <v>1147</v>
      </c>
    </row>
    <row r="279" spans="1:7" ht="12" customHeight="1" x14ac:dyDescent="0.2">
      <c r="A279" s="259"/>
      <c r="B279" s="259"/>
      <c r="C279" s="258" t="s">
        <v>1852</v>
      </c>
      <c r="D279" s="260">
        <v>1</v>
      </c>
      <c r="E279" s="261">
        <v>818.25</v>
      </c>
      <c r="F279" s="261">
        <v>818.25</v>
      </c>
      <c r="G279" s="258"/>
    </row>
    <row r="280" spans="1:7" ht="12" customHeight="1" x14ac:dyDescent="0.2">
      <c r="A280" s="259"/>
      <c r="B280" s="259"/>
      <c r="C280" s="258" t="s">
        <v>657</v>
      </c>
      <c r="D280" s="260">
        <v>1</v>
      </c>
      <c r="E280" s="261">
        <v>0.01</v>
      </c>
      <c r="F280" s="261">
        <v>0.01</v>
      </c>
      <c r="G280" s="258"/>
    </row>
    <row r="281" spans="1:7" ht="12" customHeight="1" x14ac:dyDescent="0.2">
      <c r="A281" s="259"/>
      <c r="B281" s="259"/>
      <c r="C281" s="258" t="s">
        <v>1853</v>
      </c>
      <c r="D281" s="260">
        <v>2</v>
      </c>
      <c r="E281" s="262"/>
      <c r="F281" s="262"/>
      <c r="G281" s="258" t="s">
        <v>1147</v>
      </c>
    </row>
    <row r="282" spans="1:7" ht="12" customHeight="1" x14ac:dyDescent="0.2">
      <c r="A282" s="259"/>
      <c r="B282" s="259"/>
      <c r="C282" s="258" t="s">
        <v>439</v>
      </c>
      <c r="D282" s="260">
        <v>1</v>
      </c>
      <c r="E282" s="260">
        <v>20</v>
      </c>
      <c r="F282" s="260">
        <v>20</v>
      </c>
      <c r="G282" s="258"/>
    </row>
    <row r="283" spans="1:7" ht="12.95" customHeight="1" x14ac:dyDescent="0.2">
      <c r="E283" s="265">
        <v>8087.62</v>
      </c>
      <c r="F283" s="265">
        <v>8087.62</v>
      </c>
    </row>
    <row r="284" spans="1:7" ht="12" customHeight="1" x14ac:dyDescent="0.2">
      <c r="A284" s="254">
        <v>22</v>
      </c>
      <c r="B284" s="255" t="s">
        <v>1166</v>
      </c>
      <c r="C284" s="256"/>
      <c r="D284" s="254">
        <v>1</v>
      </c>
      <c r="E284" s="267">
        <v>2748.5</v>
      </c>
      <c r="F284" s="267">
        <v>2748.5</v>
      </c>
      <c r="G284" s="258"/>
    </row>
    <row r="285" spans="1:7" ht="12" customHeight="1" x14ac:dyDescent="0.2">
      <c r="A285" s="259"/>
      <c r="B285" s="259"/>
      <c r="C285" s="258" t="s">
        <v>871</v>
      </c>
      <c r="D285" s="260">
        <v>1</v>
      </c>
      <c r="E285" s="261">
        <v>0.01</v>
      </c>
      <c r="F285" s="261">
        <v>0.01</v>
      </c>
      <c r="G285" s="258"/>
    </row>
    <row r="286" spans="1:7" ht="12" customHeight="1" x14ac:dyDescent="0.2">
      <c r="A286" s="259"/>
      <c r="B286" s="259"/>
      <c r="C286" s="258" t="s">
        <v>858</v>
      </c>
      <c r="D286" s="260">
        <v>2</v>
      </c>
      <c r="E286" s="261">
        <v>0.01</v>
      </c>
      <c r="F286" s="261">
        <v>0.02</v>
      </c>
      <c r="G286" s="258"/>
    </row>
    <row r="287" spans="1:7" ht="12" customHeight="1" x14ac:dyDescent="0.2">
      <c r="A287" s="259"/>
      <c r="B287" s="259"/>
      <c r="C287" s="258" t="s">
        <v>1805</v>
      </c>
      <c r="D287" s="260">
        <v>1</v>
      </c>
      <c r="E287" s="262"/>
      <c r="F287" s="262"/>
      <c r="G287" s="258" t="s">
        <v>1147</v>
      </c>
    </row>
    <row r="288" spans="1:7" ht="12" customHeight="1" x14ac:dyDescent="0.2">
      <c r="A288" s="259"/>
      <c r="B288" s="259"/>
      <c r="C288" s="258" t="s">
        <v>1806</v>
      </c>
      <c r="D288" s="260">
        <v>1</v>
      </c>
      <c r="E288" s="262"/>
      <c r="F288" s="262"/>
      <c r="G288" s="258" t="s">
        <v>1147</v>
      </c>
    </row>
    <row r="289" spans="1:7" ht="12" customHeight="1" x14ac:dyDescent="0.2">
      <c r="A289" s="259"/>
      <c r="B289" s="259"/>
      <c r="C289" s="258" t="s">
        <v>1148</v>
      </c>
      <c r="D289" s="260">
        <v>1</v>
      </c>
      <c r="E289" s="262"/>
      <c r="F289" s="262"/>
      <c r="G289" s="258" t="s">
        <v>1147</v>
      </c>
    </row>
    <row r="290" spans="1:7" ht="12" customHeight="1" x14ac:dyDescent="0.2">
      <c r="A290" s="259"/>
      <c r="B290" s="259"/>
      <c r="C290" s="258" t="s">
        <v>866</v>
      </c>
      <c r="D290" s="260">
        <v>1</v>
      </c>
      <c r="E290" s="262"/>
      <c r="F290" s="262"/>
      <c r="G290" s="258" t="s">
        <v>1147</v>
      </c>
    </row>
    <row r="291" spans="1:7" ht="12" customHeight="1" x14ac:dyDescent="0.2">
      <c r="A291" s="259"/>
      <c r="B291" s="259"/>
      <c r="C291" s="258" t="s">
        <v>657</v>
      </c>
      <c r="D291" s="260">
        <v>1</v>
      </c>
      <c r="E291" s="261">
        <v>0.01</v>
      </c>
      <c r="F291" s="261">
        <v>0.01</v>
      </c>
      <c r="G291" s="258"/>
    </row>
    <row r="292" spans="1:7" ht="12" customHeight="1" x14ac:dyDescent="0.2">
      <c r="A292" s="259"/>
      <c r="B292" s="259"/>
      <c r="C292" s="258" t="s">
        <v>391</v>
      </c>
      <c r="D292" s="260">
        <v>2</v>
      </c>
      <c r="E292" s="260">
        <v>270</v>
      </c>
      <c r="F292" s="260">
        <v>540</v>
      </c>
      <c r="G292" s="258"/>
    </row>
    <row r="293" spans="1:7" ht="12" customHeight="1" x14ac:dyDescent="0.2">
      <c r="A293" s="259"/>
      <c r="B293" s="259"/>
      <c r="C293" s="258" t="s">
        <v>1149</v>
      </c>
      <c r="D293" s="260">
        <v>1</v>
      </c>
      <c r="E293" s="261">
        <v>567.87</v>
      </c>
      <c r="F293" s="261">
        <v>567.87</v>
      </c>
      <c r="G293" s="258"/>
    </row>
    <row r="294" spans="1:7" ht="12" customHeight="1" x14ac:dyDescent="0.2">
      <c r="A294" s="259"/>
      <c r="B294" s="259"/>
      <c r="C294" s="258" t="s">
        <v>864</v>
      </c>
      <c r="D294" s="260">
        <v>2</v>
      </c>
      <c r="E294" s="262"/>
      <c r="F294" s="262"/>
      <c r="G294" s="258" t="s">
        <v>1147</v>
      </c>
    </row>
    <row r="295" spans="1:7" ht="12" customHeight="1" x14ac:dyDescent="0.2">
      <c r="A295" s="259"/>
      <c r="B295" s="259"/>
      <c r="C295" s="258" t="s">
        <v>1857</v>
      </c>
      <c r="D295" s="260">
        <v>1</v>
      </c>
      <c r="E295" s="262"/>
      <c r="F295" s="262"/>
      <c r="G295" s="258" t="s">
        <v>1147</v>
      </c>
    </row>
    <row r="296" spans="1:7" ht="12" customHeight="1" x14ac:dyDescent="0.2">
      <c r="A296" s="259"/>
      <c r="B296" s="259"/>
      <c r="C296" s="258" t="s">
        <v>1167</v>
      </c>
      <c r="D296" s="260">
        <v>1</v>
      </c>
      <c r="E296" s="262"/>
      <c r="F296" s="262"/>
      <c r="G296" s="258" t="s">
        <v>1147</v>
      </c>
    </row>
    <row r="297" spans="1:7" ht="12" customHeight="1" x14ac:dyDescent="0.2">
      <c r="A297" s="259"/>
      <c r="B297" s="259"/>
      <c r="C297" s="258" t="s">
        <v>863</v>
      </c>
      <c r="D297" s="260">
        <v>1</v>
      </c>
      <c r="E297" s="261">
        <v>0.01</v>
      </c>
      <c r="F297" s="261">
        <v>0.01</v>
      </c>
      <c r="G297" s="258"/>
    </row>
    <row r="298" spans="1:7" ht="12" customHeight="1" x14ac:dyDescent="0.2">
      <c r="A298" s="259"/>
      <c r="B298" s="259"/>
      <c r="C298" s="258" t="s">
        <v>867</v>
      </c>
      <c r="D298" s="260">
        <v>1</v>
      </c>
      <c r="E298" s="263">
        <v>5100</v>
      </c>
      <c r="F298" s="263">
        <v>5100</v>
      </c>
      <c r="G298" s="258"/>
    </row>
    <row r="299" spans="1:7" ht="12" customHeight="1" x14ac:dyDescent="0.2">
      <c r="A299" s="259"/>
      <c r="B299" s="259"/>
      <c r="C299" s="258" t="s">
        <v>1858</v>
      </c>
      <c r="D299" s="260">
        <v>1</v>
      </c>
      <c r="E299" s="262"/>
      <c r="F299" s="262"/>
      <c r="G299" s="258" t="s">
        <v>1147</v>
      </c>
    </row>
    <row r="300" spans="1:7" ht="12" customHeight="1" x14ac:dyDescent="0.2">
      <c r="A300" s="259"/>
      <c r="B300" s="259"/>
      <c r="C300" s="258" t="s">
        <v>861</v>
      </c>
      <c r="D300" s="260">
        <v>1</v>
      </c>
      <c r="E300" s="262"/>
      <c r="F300" s="262"/>
      <c r="G300" s="258" t="s">
        <v>1147</v>
      </c>
    </row>
    <row r="301" spans="1:7" ht="12" customHeight="1" x14ac:dyDescent="0.2">
      <c r="A301" s="259"/>
      <c r="B301" s="259"/>
      <c r="C301" s="258" t="s">
        <v>426</v>
      </c>
      <c r="D301" s="260">
        <v>2</v>
      </c>
      <c r="E301" s="260">
        <v>620</v>
      </c>
      <c r="F301" s="263">
        <v>1240</v>
      </c>
      <c r="G301" s="258"/>
    </row>
    <row r="302" spans="1:7" ht="12" customHeight="1" x14ac:dyDescent="0.2">
      <c r="A302" s="259"/>
      <c r="B302" s="259"/>
      <c r="C302" s="258" t="s">
        <v>431</v>
      </c>
      <c r="D302" s="260">
        <v>1</v>
      </c>
      <c r="E302" s="260">
        <v>540</v>
      </c>
      <c r="F302" s="260">
        <v>540</v>
      </c>
      <c r="G302" s="258"/>
    </row>
    <row r="303" spans="1:7" ht="12.95" customHeight="1" x14ac:dyDescent="0.2">
      <c r="E303" s="265">
        <v>10736.55</v>
      </c>
      <c r="F303" s="265">
        <v>10736.55</v>
      </c>
    </row>
    <row r="304" spans="1:7" ht="12" customHeight="1" x14ac:dyDescent="0.2">
      <c r="A304" s="254">
        <v>23</v>
      </c>
      <c r="B304" s="255" t="s">
        <v>1168</v>
      </c>
      <c r="C304" s="256"/>
      <c r="D304" s="254">
        <v>1</v>
      </c>
      <c r="E304" s="267">
        <v>2748.5</v>
      </c>
      <c r="F304" s="267">
        <v>2748.5</v>
      </c>
      <c r="G304" s="258"/>
    </row>
    <row r="305" spans="1:7" ht="12" customHeight="1" x14ac:dyDescent="0.2">
      <c r="A305" s="259"/>
      <c r="B305" s="259"/>
      <c r="C305" s="258" t="s">
        <v>871</v>
      </c>
      <c r="D305" s="260">
        <v>1</v>
      </c>
      <c r="E305" s="261">
        <v>0.01</v>
      </c>
      <c r="F305" s="261">
        <v>0.01</v>
      </c>
      <c r="G305" s="258"/>
    </row>
    <row r="306" spans="1:7" ht="12" customHeight="1" x14ac:dyDescent="0.2">
      <c r="A306" s="259"/>
      <c r="B306" s="259"/>
      <c r="C306" s="258" t="s">
        <v>858</v>
      </c>
      <c r="D306" s="260">
        <v>2</v>
      </c>
      <c r="E306" s="261">
        <v>0.01</v>
      </c>
      <c r="F306" s="261">
        <v>0.02</v>
      </c>
      <c r="G306" s="258"/>
    </row>
    <row r="307" spans="1:7" ht="12" customHeight="1" x14ac:dyDescent="0.2">
      <c r="A307" s="259"/>
      <c r="B307" s="259"/>
      <c r="C307" s="258" t="s">
        <v>1805</v>
      </c>
      <c r="D307" s="260">
        <v>1</v>
      </c>
      <c r="E307" s="262"/>
      <c r="F307" s="262"/>
      <c r="G307" s="258" t="s">
        <v>1147</v>
      </c>
    </row>
    <row r="308" spans="1:7" ht="12" customHeight="1" x14ac:dyDescent="0.2">
      <c r="A308" s="259"/>
      <c r="B308" s="259"/>
      <c r="C308" s="258" t="s">
        <v>1806</v>
      </c>
      <c r="D308" s="260">
        <v>1</v>
      </c>
      <c r="E308" s="262"/>
      <c r="F308" s="262"/>
      <c r="G308" s="258" t="s">
        <v>1147</v>
      </c>
    </row>
    <row r="309" spans="1:7" ht="12" customHeight="1" x14ac:dyDescent="0.2">
      <c r="A309" s="259"/>
      <c r="B309" s="259"/>
      <c r="C309" s="258" t="s">
        <v>1148</v>
      </c>
      <c r="D309" s="260">
        <v>1</v>
      </c>
      <c r="E309" s="262"/>
      <c r="F309" s="262"/>
      <c r="G309" s="258" t="s">
        <v>1147</v>
      </c>
    </row>
    <row r="310" spans="1:7" ht="12" customHeight="1" x14ac:dyDescent="0.2">
      <c r="A310" s="259"/>
      <c r="B310" s="259"/>
      <c r="C310" s="258" t="s">
        <v>866</v>
      </c>
      <c r="D310" s="260">
        <v>1</v>
      </c>
      <c r="E310" s="262"/>
      <c r="F310" s="262"/>
      <c r="G310" s="258" t="s">
        <v>1147</v>
      </c>
    </row>
    <row r="311" spans="1:7" ht="12" customHeight="1" x14ac:dyDescent="0.2">
      <c r="A311" s="259"/>
      <c r="B311" s="259"/>
      <c r="C311" s="258" t="s">
        <v>657</v>
      </c>
      <c r="D311" s="260">
        <v>1</v>
      </c>
      <c r="E311" s="261">
        <v>0.01</v>
      </c>
      <c r="F311" s="261">
        <v>0.01</v>
      </c>
      <c r="G311" s="258"/>
    </row>
    <row r="312" spans="1:7" ht="12" customHeight="1" x14ac:dyDescent="0.2">
      <c r="A312" s="259"/>
      <c r="B312" s="259"/>
      <c r="C312" s="258" t="s">
        <v>379</v>
      </c>
      <c r="D312" s="260">
        <v>1</v>
      </c>
      <c r="E312" s="260">
        <v>540</v>
      </c>
      <c r="F312" s="260">
        <v>540</v>
      </c>
      <c r="G312" s="258"/>
    </row>
    <row r="313" spans="1:7" ht="12" customHeight="1" x14ac:dyDescent="0.2">
      <c r="A313" s="259"/>
      <c r="B313" s="259"/>
      <c r="C313" s="258" t="s">
        <v>391</v>
      </c>
      <c r="D313" s="260">
        <v>2</v>
      </c>
      <c r="E313" s="260">
        <v>270</v>
      </c>
      <c r="F313" s="260">
        <v>540</v>
      </c>
      <c r="G313" s="258"/>
    </row>
    <row r="314" spans="1:7" ht="12" customHeight="1" x14ac:dyDescent="0.2">
      <c r="A314" s="259"/>
      <c r="B314" s="259"/>
      <c r="C314" s="258" t="s">
        <v>1149</v>
      </c>
      <c r="D314" s="260">
        <v>1</v>
      </c>
      <c r="E314" s="261">
        <v>567.87</v>
      </c>
      <c r="F314" s="261">
        <v>567.87</v>
      </c>
      <c r="G314" s="258"/>
    </row>
    <row r="315" spans="1:7" ht="12" customHeight="1" x14ac:dyDescent="0.2">
      <c r="A315" s="259"/>
      <c r="B315" s="259"/>
      <c r="C315" s="258" t="s">
        <v>864</v>
      </c>
      <c r="D315" s="260">
        <v>2</v>
      </c>
      <c r="E315" s="262"/>
      <c r="F315" s="262"/>
      <c r="G315" s="258" t="s">
        <v>1147</v>
      </c>
    </row>
    <row r="316" spans="1:7" ht="12" customHeight="1" x14ac:dyDescent="0.2">
      <c r="A316" s="259"/>
      <c r="B316" s="259"/>
      <c r="C316" s="258" t="s">
        <v>861</v>
      </c>
      <c r="D316" s="260">
        <v>1</v>
      </c>
      <c r="E316" s="262"/>
      <c r="F316" s="262"/>
      <c r="G316" s="258" t="s">
        <v>1147</v>
      </c>
    </row>
    <row r="317" spans="1:7" ht="12" customHeight="1" x14ac:dyDescent="0.2">
      <c r="A317" s="259"/>
      <c r="B317" s="259"/>
      <c r="C317" s="258" t="s">
        <v>411</v>
      </c>
      <c r="D317" s="260">
        <v>1</v>
      </c>
      <c r="E317" s="260">
        <v>370</v>
      </c>
      <c r="F317" s="260">
        <v>370</v>
      </c>
      <c r="G317" s="258"/>
    </row>
    <row r="318" spans="1:7" ht="12" customHeight="1" x14ac:dyDescent="0.2">
      <c r="A318" s="259"/>
      <c r="B318" s="259"/>
      <c r="C318" s="258" t="s">
        <v>412</v>
      </c>
      <c r="D318" s="260">
        <v>1</v>
      </c>
      <c r="E318" s="260">
        <v>170</v>
      </c>
      <c r="F318" s="260">
        <v>170</v>
      </c>
      <c r="G318" s="258"/>
    </row>
    <row r="319" spans="1:7" ht="12" customHeight="1" x14ac:dyDescent="0.2">
      <c r="A319" s="259"/>
      <c r="B319" s="259"/>
      <c r="C319" s="258" t="s">
        <v>1859</v>
      </c>
      <c r="D319" s="260">
        <v>1</v>
      </c>
      <c r="E319" s="262"/>
      <c r="F319" s="262"/>
      <c r="G319" s="258" t="s">
        <v>1147</v>
      </c>
    </row>
    <row r="320" spans="1:7" ht="12" customHeight="1" x14ac:dyDescent="0.2">
      <c r="A320" s="259"/>
      <c r="B320" s="259"/>
      <c r="C320" s="258" t="s">
        <v>1860</v>
      </c>
      <c r="D320" s="260">
        <v>1</v>
      </c>
      <c r="E320" s="262"/>
      <c r="F320" s="262"/>
      <c r="G320" s="258" t="s">
        <v>1147</v>
      </c>
    </row>
    <row r="321" spans="1:7" ht="12" customHeight="1" x14ac:dyDescent="0.2">
      <c r="A321" s="259"/>
      <c r="B321" s="259"/>
      <c r="C321" s="258" t="s">
        <v>393</v>
      </c>
      <c r="D321" s="260">
        <v>2</v>
      </c>
      <c r="E321" s="260">
        <v>130</v>
      </c>
      <c r="F321" s="260">
        <v>260</v>
      </c>
      <c r="G321" s="258"/>
    </row>
    <row r="322" spans="1:7" ht="12" customHeight="1" x14ac:dyDescent="0.2">
      <c r="A322" s="259"/>
      <c r="B322" s="259"/>
      <c r="C322" s="258" t="s">
        <v>1861</v>
      </c>
      <c r="D322" s="260">
        <v>1</v>
      </c>
      <c r="E322" s="262"/>
      <c r="F322" s="262"/>
      <c r="G322" s="258" t="s">
        <v>1147</v>
      </c>
    </row>
    <row r="323" spans="1:7" ht="12" customHeight="1" x14ac:dyDescent="0.2">
      <c r="A323" s="259"/>
      <c r="B323" s="259"/>
      <c r="C323" s="258" t="s">
        <v>1807</v>
      </c>
      <c r="D323" s="260">
        <v>1</v>
      </c>
      <c r="E323" s="262"/>
      <c r="F323" s="262"/>
      <c r="G323" s="258" t="s">
        <v>1147</v>
      </c>
    </row>
    <row r="324" spans="1:7" ht="12.95" customHeight="1" x14ac:dyDescent="0.2">
      <c r="E324" s="265">
        <v>5196.54</v>
      </c>
      <c r="F324" s="265">
        <v>5196.54</v>
      </c>
    </row>
    <row r="325" spans="1:7" ht="12" customHeight="1" x14ac:dyDescent="0.2">
      <c r="A325" s="254">
        <v>24</v>
      </c>
      <c r="B325" s="255" t="s">
        <v>1169</v>
      </c>
      <c r="C325" s="256"/>
      <c r="D325" s="254">
        <v>1</v>
      </c>
      <c r="E325" s="267">
        <v>2748.5</v>
      </c>
      <c r="F325" s="267">
        <v>2748.5</v>
      </c>
      <c r="G325" s="258"/>
    </row>
    <row r="326" spans="1:7" ht="12" customHeight="1" x14ac:dyDescent="0.2">
      <c r="A326" s="259"/>
      <c r="B326" s="259"/>
      <c r="C326" s="258" t="s">
        <v>871</v>
      </c>
      <c r="D326" s="260">
        <v>1</v>
      </c>
      <c r="E326" s="261">
        <v>0.01</v>
      </c>
      <c r="F326" s="261">
        <v>0.01</v>
      </c>
      <c r="G326" s="258"/>
    </row>
    <row r="327" spans="1:7" ht="12" customHeight="1" x14ac:dyDescent="0.2">
      <c r="A327" s="259"/>
      <c r="B327" s="259"/>
      <c r="C327" s="258" t="s">
        <v>858</v>
      </c>
      <c r="D327" s="260">
        <v>2</v>
      </c>
      <c r="E327" s="261">
        <v>0.01</v>
      </c>
      <c r="F327" s="261">
        <v>0.02</v>
      </c>
      <c r="G327" s="258"/>
    </row>
    <row r="328" spans="1:7" ht="12" customHeight="1" x14ac:dyDescent="0.2">
      <c r="A328" s="259"/>
      <c r="B328" s="259"/>
      <c r="C328" s="258" t="s">
        <v>1805</v>
      </c>
      <c r="D328" s="260">
        <v>1</v>
      </c>
      <c r="E328" s="262"/>
      <c r="F328" s="262"/>
      <c r="G328" s="258" t="s">
        <v>1147</v>
      </c>
    </row>
    <row r="329" spans="1:7" ht="12" customHeight="1" x14ac:dyDescent="0.2">
      <c r="A329" s="259"/>
      <c r="B329" s="259"/>
      <c r="C329" s="258" t="s">
        <v>1806</v>
      </c>
      <c r="D329" s="260">
        <v>1</v>
      </c>
      <c r="E329" s="262"/>
      <c r="F329" s="262"/>
      <c r="G329" s="258" t="s">
        <v>1147</v>
      </c>
    </row>
    <row r="330" spans="1:7" ht="12" customHeight="1" x14ac:dyDescent="0.2">
      <c r="A330" s="259"/>
      <c r="B330" s="259"/>
      <c r="C330" s="258" t="s">
        <v>1148</v>
      </c>
      <c r="D330" s="260">
        <v>1</v>
      </c>
      <c r="E330" s="262"/>
      <c r="F330" s="262"/>
      <c r="G330" s="258" t="s">
        <v>1147</v>
      </c>
    </row>
    <row r="331" spans="1:7" ht="12" customHeight="1" x14ac:dyDescent="0.2">
      <c r="A331" s="259"/>
      <c r="B331" s="259"/>
      <c r="C331" s="258" t="s">
        <v>1857</v>
      </c>
      <c r="D331" s="260">
        <v>1</v>
      </c>
      <c r="E331" s="262"/>
      <c r="F331" s="262"/>
      <c r="G331" s="258" t="s">
        <v>1147</v>
      </c>
    </row>
    <row r="332" spans="1:7" ht="12" customHeight="1" x14ac:dyDescent="0.2">
      <c r="A332" s="259"/>
      <c r="B332" s="259"/>
      <c r="C332" s="258" t="s">
        <v>866</v>
      </c>
      <c r="D332" s="260">
        <v>1</v>
      </c>
      <c r="E332" s="262"/>
      <c r="F332" s="262"/>
      <c r="G332" s="258" t="s">
        <v>1147</v>
      </c>
    </row>
    <row r="333" spans="1:7" ht="12" customHeight="1" x14ac:dyDescent="0.2">
      <c r="A333" s="259"/>
      <c r="B333" s="259"/>
      <c r="C333" s="258" t="s">
        <v>1167</v>
      </c>
      <c r="D333" s="260">
        <v>1</v>
      </c>
      <c r="E333" s="262"/>
      <c r="F333" s="262"/>
      <c r="G333" s="258" t="s">
        <v>1147</v>
      </c>
    </row>
    <row r="334" spans="1:7" ht="12" customHeight="1" x14ac:dyDescent="0.2">
      <c r="A334" s="259"/>
      <c r="B334" s="259"/>
      <c r="C334" s="258" t="s">
        <v>657</v>
      </c>
      <c r="D334" s="260">
        <v>1</v>
      </c>
      <c r="E334" s="261">
        <v>0.01</v>
      </c>
      <c r="F334" s="261">
        <v>0.01</v>
      </c>
      <c r="G334" s="258"/>
    </row>
    <row r="335" spans="1:7" ht="12" customHeight="1" x14ac:dyDescent="0.2">
      <c r="A335" s="259"/>
      <c r="B335" s="259"/>
      <c r="C335" s="258" t="s">
        <v>391</v>
      </c>
      <c r="D335" s="260">
        <v>2</v>
      </c>
      <c r="E335" s="260">
        <v>270</v>
      </c>
      <c r="F335" s="260">
        <v>540</v>
      </c>
      <c r="G335" s="258"/>
    </row>
    <row r="336" spans="1:7" ht="12" customHeight="1" x14ac:dyDescent="0.2">
      <c r="A336" s="259"/>
      <c r="B336" s="259"/>
      <c r="C336" s="258" t="s">
        <v>867</v>
      </c>
      <c r="D336" s="260">
        <v>1</v>
      </c>
      <c r="E336" s="263">
        <v>5100</v>
      </c>
      <c r="F336" s="263">
        <v>5100</v>
      </c>
      <c r="G336" s="258"/>
    </row>
    <row r="337" spans="1:7" ht="12" customHeight="1" x14ac:dyDescent="0.2">
      <c r="A337" s="259"/>
      <c r="B337" s="259"/>
      <c r="C337" s="258" t="s">
        <v>1149</v>
      </c>
      <c r="D337" s="260">
        <v>1</v>
      </c>
      <c r="E337" s="261">
        <v>567.87</v>
      </c>
      <c r="F337" s="261">
        <v>567.87</v>
      </c>
      <c r="G337" s="258"/>
    </row>
    <row r="338" spans="1:7" ht="12" customHeight="1" x14ac:dyDescent="0.2">
      <c r="A338" s="259"/>
      <c r="B338" s="259"/>
      <c r="C338" s="258" t="s">
        <v>864</v>
      </c>
      <c r="D338" s="260">
        <v>2</v>
      </c>
      <c r="E338" s="262"/>
      <c r="F338" s="262"/>
      <c r="G338" s="258" t="s">
        <v>1147</v>
      </c>
    </row>
    <row r="339" spans="1:7" ht="12" customHeight="1" x14ac:dyDescent="0.2">
      <c r="A339" s="259"/>
      <c r="B339" s="259"/>
      <c r="C339" s="258" t="s">
        <v>861</v>
      </c>
      <c r="D339" s="260">
        <v>1</v>
      </c>
      <c r="E339" s="262"/>
      <c r="F339" s="262"/>
      <c r="G339" s="258" t="s">
        <v>1147</v>
      </c>
    </row>
    <row r="340" spans="1:7" ht="12" customHeight="1" x14ac:dyDescent="0.2">
      <c r="A340" s="259"/>
      <c r="B340" s="259"/>
      <c r="C340" s="258" t="s">
        <v>426</v>
      </c>
      <c r="D340" s="260">
        <v>4</v>
      </c>
      <c r="E340" s="260">
        <v>620</v>
      </c>
      <c r="F340" s="263">
        <v>2480</v>
      </c>
      <c r="G340" s="258"/>
    </row>
    <row r="341" spans="1:7" ht="12" customHeight="1" x14ac:dyDescent="0.2">
      <c r="A341" s="259"/>
      <c r="B341" s="259"/>
      <c r="C341" s="258" t="s">
        <v>431</v>
      </c>
      <c r="D341" s="260">
        <v>1</v>
      </c>
      <c r="E341" s="260">
        <v>540</v>
      </c>
      <c r="F341" s="260">
        <v>540</v>
      </c>
      <c r="G341" s="258"/>
    </row>
    <row r="342" spans="1:7" ht="12" customHeight="1" x14ac:dyDescent="0.2">
      <c r="A342" s="259"/>
      <c r="B342" s="259"/>
      <c r="C342" s="258" t="s">
        <v>863</v>
      </c>
      <c r="D342" s="260">
        <v>1</v>
      </c>
      <c r="E342" s="261">
        <v>0.01</v>
      </c>
      <c r="F342" s="261">
        <v>0.01</v>
      </c>
      <c r="G342" s="258"/>
    </row>
    <row r="343" spans="1:7" ht="12" customHeight="1" x14ac:dyDescent="0.2">
      <c r="A343" s="259"/>
      <c r="B343" s="259"/>
      <c r="C343" s="258" t="s">
        <v>1862</v>
      </c>
      <c r="D343" s="260">
        <v>1</v>
      </c>
      <c r="E343" s="262"/>
      <c r="F343" s="262"/>
      <c r="G343" s="258" t="s">
        <v>1147</v>
      </c>
    </row>
    <row r="344" spans="1:7" ht="12.95" customHeight="1" x14ac:dyDescent="0.2">
      <c r="E344" s="265">
        <v>11976.55</v>
      </c>
      <c r="F344" s="265">
        <v>11976.55</v>
      </c>
    </row>
    <row r="345" spans="1:7" ht="12" customHeight="1" x14ac:dyDescent="0.2">
      <c r="A345" s="254">
        <v>25</v>
      </c>
      <c r="B345" s="255" t="s">
        <v>1170</v>
      </c>
      <c r="C345" s="256"/>
      <c r="D345" s="254">
        <v>1</v>
      </c>
      <c r="E345" s="267">
        <v>2748.5</v>
      </c>
      <c r="F345" s="267">
        <v>2748.5</v>
      </c>
      <c r="G345" s="258"/>
    </row>
    <row r="346" spans="1:7" ht="12" customHeight="1" x14ac:dyDescent="0.2">
      <c r="A346" s="259"/>
      <c r="B346" s="259"/>
      <c r="C346" s="258" t="s">
        <v>871</v>
      </c>
      <c r="D346" s="260">
        <v>1</v>
      </c>
      <c r="E346" s="261">
        <v>0.01</v>
      </c>
      <c r="F346" s="261">
        <v>0.01</v>
      </c>
      <c r="G346" s="258"/>
    </row>
    <row r="347" spans="1:7" ht="12" customHeight="1" x14ac:dyDescent="0.2">
      <c r="A347" s="259"/>
      <c r="B347" s="259"/>
      <c r="C347" s="258" t="s">
        <v>858</v>
      </c>
      <c r="D347" s="260">
        <v>2</v>
      </c>
      <c r="E347" s="261">
        <v>0.01</v>
      </c>
      <c r="F347" s="261">
        <v>0.02</v>
      </c>
      <c r="G347" s="258"/>
    </row>
    <row r="348" spans="1:7" ht="12" customHeight="1" x14ac:dyDescent="0.2">
      <c r="A348" s="259"/>
      <c r="B348" s="259"/>
      <c r="C348" s="258" t="s">
        <v>1805</v>
      </c>
      <c r="D348" s="260">
        <v>1</v>
      </c>
      <c r="E348" s="262"/>
      <c r="F348" s="262"/>
      <c r="G348" s="258" t="s">
        <v>1147</v>
      </c>
    </row>
    <row r="349" spans="1:7" ht="12" customHeight="1" x14ac:dyDescent="0.2">
      <c r="A349" s="259"/>
      <c r="B349" s="259"/>
      <c r="C349" s="258" t="s">
        <v>1806</v>
      </c>
      <c r="D349" s="260">
        <v>1</v>
      </c>
      <c r="E349" s="262"/>
      <c r="F349" s="262"/>
      <c r="G349" s="258" t="s">
        <v>1147</v>
      </c>
    </row>
    <row r="350" spans="1:7" ht="12" customHeight="1" x14ac:dyDescent="0.2">
      <c r="A350" s="259"/>
      <c r="B350" s="259"/>
      <c r="C350" s="258" t="s">
        <v>1148</v>
      </c>
      <c r="D350" s="260">
        <v>1</v>
      </c>
      <c r="E350" s="262"/>
      <c r="F350" s="262"/>
      <c r="G350" s="258" t="s">
        <v>1147</v>
      </c>
    </row>
    <row r="351" spans="1:7" ht="12" customHeight="1" x14ac:dyDescent="0.2">
      <c r="A351" s="259"/>
      <c r="B351" s="259"/>
      <c r="C351" s="258" t="s">
        <v>866</v>
      </c>
      <c r="D351" s="260">
        <v>1</v>
      </c>
      <c r="E351" s="262"/>
      <c r="F351" s="262"/>
      <c r="G351" s="258" t="s">
        <v>1147</v>
      </c>
    </row>
    <row r="352" spans="1:7" ht="12" customHeight="1" x14ac:dyDescent="0.2">
      <c r="A352" s="259"/>
      <c r="B352" s="259"/>
      <c r="C352" s="258" t="s">
        <v>657</v>
      </c>
      <c r="D352" s="260">
        <v>1</v>
      </c>
      <c r="E352" s="261">
        <v>0.01</v>
      </c>
      <c r="F352" s="261">
        <v>0.01</v>
      </c>
      <c r="G352" s="258"/>
    </row>
    <row r="353" spans="1:7" ht="12" customHeight="1" x14ac:dyDescent="0.2">
      <c r="A353" s="259"/>
      <c r="B353" s="259"/>
      <c r="C353" s="258" t="s">
        <v>379</v>
      </c>
      <c r="D353" s="260">
        <v>1</v>
      </c>
      <c r="E353" s="260">
        <v>540</v>
      </c>
      <c r="F353" s="260">
        <v>540</v>
      </c>
      <c r="G353" s="258"/>
    </row>
    <row r="354" spans="1:7" ht="12" customHeight="1" x14ac:dyDescent="0.2">
      <c r="A354" s="259"/>
      <c r="B354" s="259"/>
      <c r="C354" s="258" t="s">
        <v>391</v>
      </c>
      <c r="D354" s="260">
        <v>2</v>
      </c>
      <c r="E354" s="260">
        <v>270</v>
      </c>
      <c r="F354" s="260">
        <v>540</v>
      </c>
      <c r="G354" s="258"/>
    </row>
    <row r="355" spans="1:7" ht="12" customHeight="1" x14ac:dyDescent="0.2">
      <c r="A355" s="259"/>
      <c r="B355" s="259"/>
      <c r="C355" s="258" t="s">
        <v>1149</v>
      </c>
      <c r="D355" s="260">
        <v>1</v>
      </c>
      <c r="E355" s="261">
        <v>567.87</v>
      </c>
      <c r="F355" s="261">
        <v>567.87</v>
      </c>
      <c r="G355" s="258"/>
    </row>
    <row r="356" spans="1:7" ht="12" customHeight="1" x14ac:dyDescent="0.2">
      <c r="A356" s="259"/>
      <c r="B356" s="259"/>
      <c r="C356" s="258" t="s">
        <v>864</v>
      </c>
      <c r="D356" s="260">
        <v>2</v>
      </c>
      <c r="E356" s="262"/>
      <c r="F356" s="262"/>
      <c r="G356" s="258" t="s">
        <v>1147</v>
      </c>
    </row>
    <row r="357" spans="1:7" ht="12" customHeight="1" x14ac:dyDescent="0.2">
      <c r="A357" s="259"/>
      <c r="B357" s="259"/>
      <c r="C357" s="258" t="s">
        <v>1807</v>
      </c>
      <c r="D357" s="260">
        <v>1</v>
      </c>
      <c r="E357" s="262"/>
      <c r="F357" s="262"/>
      <c r="G357" s="258" t="s">
        <v>1147</v>
      </c>
    </row>
    <row r="358" spans="1:7" ht="12" customHeight="1" x14ac:dyDescent="0.2">
      <c r="A358" s="259"/>
      <c r="B358" s="259"/>
      <c r="C358" s="258" t="s">
        <v>861</v>
      </c>
      <c r="D358" s="260">
        <v>1</v>
      </c>
      <c r="E358" s="262"/>
      <c r="F358" s="262"/>
      <c r="G358" s="258" t="s">
        <v>1147</v>
      </c>
    </row>
    <row r="359" spans="1:7" ht="12" customHeight="1" x14ac:dyDescent="0.2">
      <c r="A359" s="259"/>
      <c r="B359" s="259"/>
      <c r="C359" s="258" t="s">
        <v>1859</v>
      </c>
      <c r="D359" s="260">
        <v>1</v>
      </c>
      <c r="E359" s="262"/>
      <c r="F359" s="262"/>
      <c r="G359" s="258" t="s">
        <v>1147</v>
      </c>
    </row>
    <row r="360" spans="1:7" ht="12" customHeight="1" x14ac:dyDescent="0.2">
      <c r="A360" s="259"/>
      <c r="B360" s="259"/>
      <c r="C360" s="258" t="s">
        <v>1860</v>
      </c>
      <c r="D360" s="260">
        <v>1</v>
      </c>
      <c r="E360" s="262"/>
      <c r="F360" s="262"/>
      <c r="G360" s="258" t="s">
        <v>1147</v>
      </c>
    </row>
    <row r="361" spans="1:7" ht="12" customHeight="1" x14ac:dyDescent="0.2">
      <c r="A361" s="259"/>
      <c r="B361" s="259"/>
      <c r="C361" s="258" t="s">
        <v>393</v>
      </c>
      <c r="D361" s="260">
        <v>4</v>
      </c>
      <c r="E361" s="260">
        <v>130</v>
      </c>
      <c r="F361" s="260">
        <v>520</v>
      </c>
      <c r="G361" s="258"/>
    </row>
    <row r="362" spans="1:7" ht="12" customHeight="1" x14ac:dyDescent="0.2">
      <c r="A362" s="259"/>
      <c r="B362" s="259"/>
      <c r="C362" s="258" t="s">
        <v>411</v>
      </c>
      <c r="D362" s="260">
        <v>1</v>
      </c>
      <c r="E362" s="260">
        <v>370</v>
      </c>
      <c r="F362" s="260">
        <v>370</v>
      </c>
      <c r="G362" s="258"/>
    </row>
    <row r="363" spans="1:7" ht="12" customHeight="1" x14ac:dyDescent="0.2">
      <c r="A363" s="259"/>
      <c r="B363" s="259"/>
      <c r="C363" s="258" t="s">
        <v>412</v>
      </c>
      <c r="D363" s="260">
        <v>1</v>
      </c>
      <c r="E363" s="260">
        <v>170</v>
      </c>
      <c r="F363" s="260">
        <v>170</v>
      </c>
      <c r="G363" s="258"/>
    </row>
    <row r="364" spans="1:7" ht="12" customHeight="1" x14ac:dyDescent="0.2">
      <c r="A364" s="259"/>
      <c r="B364" s="259"/>
      <c r="C364" s="258" t="s">
        <v>1863</v>
      </c>
      <c r="D364" s="260">
        <v>1</v>
      </c>
      <c r="E364" s="262"/>
      <c r="F364" s="262"/>
      <c r="G364" s="258" t="s">
        <v>1147</v>
      </c>
    </row>
    <row r="365" spans="1:7" ht="12.95" customHeight="1" x14ac:dyDescent="0.2">
      <c r="E365" s="265">
        <v>5456.54</v>
      </c>
      <c r="F365" s="265">
        <v>5456.54</v>
      </c>
    </row>
    <row r="366" spans="1:7" ht="12" customHeight="1" x14ac:dyDescent="0.2">
      <c r="A366" s="254">
        <v>26</v>
      </c>
      <c r="B366" s="255" t="s">
        <v>1171</v>
      </c>
      <c r="C366" s="256"/>
      <c r="D366" s="254">
        <v>1</v>
      </c>
      <c r="E366" s="257">
        <v>3620.85</v>
      </c>
      <c r="F366" s="257">
        <v>3620.85</v>
      </c>
      <c r="G366" s="258"/>
    </row>
    <row r="367" spans="1:7" ht="12" customHeight="1" x14ac:dyDescent="0.2">
      <c r="A367" s="259"/>
      <c r="B367" s="259"/>
      <c r="C367" s="258" t="s">
        <v>871</v>
      </c>
      <c r="D367" s="260">
        <v>1</v>
      </c>
      <c r="E367" s="261">
        <v>0.01</v>
      </c>
      <c r="F367" s="261">
        <v>0.01</v>
      </c>
      <c r="G367" s="258"/>
    </row>
    <row r="368" spans="1:7" ht="12" customHeight="1" x14ac:dyDescent="0.2">
      <c r="A368" s="259"/>
      <c r="B368" s="259"/>
      <c r="C368" s="258" t="s">
        <v>1805</v>
      </c>
      <c r="D368" s="260">
        <v>1</v>
      </c>
      <c r="E368" s="262"/>
      <c r="F368" s="262"/>
      <c r="G368" s="258" t="s">
        <v>1147</v>
      </c>
    </row>
    <row r="369" spans="1:7" ht="12" customHeight="1" x14ac:dyDescent="0.2">
      <c r="A369" s="259"/>
      <c r="B369" s="259"/>
      <c r="C369" s="258" t="s">
        <v>1148</v>
      </c>
      <c r="D369" s="260">
        <v>1</v>
      </c>
      <c r="E369" s="262"/>
      <c r="F369" s="262"/>
      <c r="G369" s="258" t="s">
        <v>1147</v>
      </c>
    </row>
    <row r="370" spans="1:7" ht="12" customHeight="1" x14ac:dyDescent="0.2">
      <c r="A370" s="259"/>
      <c r="B370" s="259"/>
      <c r="C370" s="258" t="s">
        <v>1172</v>
      </c>
      <c r="D370" s="260">
        <v>4</v>
      </c>
      <c r="E370" s="262"/>
      <c r="F370" s="262"/>
      <c r="G370" s="258" t="s">
        <v>1147</v>
      </c>
    </row>
    <row r="371" spans="1:7" ht="12" customHeight="1" x14ac:dyDescent="0.2">
      <c r="A371" s="259"/>
      <c r="B371" s="259"/>
      <c r="C371" s="258" t="s">
        <v>866</v>
      </c>
      <c r="D371" s="260">
        <v>1</v>
      </c>
      <c r="E371" s="262"/>
      <c r="F371" s="262"/>
      <c r="G371" s="258" t="s">
        <v>1147</v>
      </c>
    </row>
    <row r="372" spans="1:7" ht="12" customHeight="1" x14ac:dyDescent="0.2">
      <c r="A372" s="259"/>
      <c r="B372" s="259"/>
      <c r="C372" s="258" t="s">
        <v>1167</v>
      </c>
      <c r="D372" s="260">
        <v>4</v>
      </c>
      <c r="E372" s="262"/>
      <c r="F372" s="262"/>
      <c r="G372" s="258" t="s">
        <v>1147</v>
      </c>
    </row>
    <row r="373" spans="1:7" ht="12" customHeight="1" x14ac:dyDescent="0.2">
      <c r="A373" s="259"/>
      <c r="B373" s="259"/>
      <c r="C373" s="258" t="s">
        <v>867</v>
      </c>
      <c r="D373" s="260">
        <v>1</v>
      </c>
      <c r="E373" s="263">
        <v>5100</v>
      </c>
      <c r="F373" s="263">
        <v>5100</v>
      </c>
      <c r="G373" s="258"/>
    </row>
    <row r="374" spans="1:7" ht="12" customHeight="1" x14ac:dyDescent="0.2">
      <c r="A374" s="259"/>
      <c r="B374" s="259"/>
      <c r="C374" s="258" t="s">
        <v>391</v>
      </c>
      <c r="D374" s="260">
        <v>2</v>
      </c>
      <c r="E374" s="260">
        <v>270</v>
      </c>
      <c r="F374" s="260">
        <v>540</v>
      </c>
      <c r="G374" s="258"/>
    </row>
    <row r="375" spans="1:7" ht="12" customHeight="1" x14ac:dyDescent="0.2">
      <c r="A375" s="259"/>
      <c r="B375" s="259"/>
      <c r="C375" s="258" t="s">
        <v>864</v>
      </c>
      <c r="D375" s="260">
        <v>2</v>
      </c>
      <c r="E375" s="262"/>
      <c r="F375" s="262"/>
      <c r="G375" s="258" t="s">
        <v>1147</v>
      </c>
    </row>
    <row r="376" spans="1:7" ht="12" customHeight="1" x14ac:dyDescent="0.2">
      <c r="A376" s="259"/>
      <c r="B376" s="259"/>
      <c r="C376" s="258" t="s">
        <v>1807</v>
      </c>
      <c r="D376" s="260">
        <v>1</v>
      </c>
      <c r="E376" s="262"/>
      <c r="F376" s="262"/>
      <c r="G376" s="258" t="s">
        <v>1147</v>
      </c>
    </row>
    <row r="377" spans="1:7" ht="12" customHeight="1" x14ac:dyDescent="0.2">
      <c r="A377" s="259"/>
      <c r="B377" s="259"/>
      <c r="C377" s="258" t="s">
        <v>1864</v>
      </c>
      <c r="D377" s="260">
        <v>1</v>
      </c>
      <c r="E377" s="262"/>
      <c r="F377" s="262"/>
      <c r="G377" s="258" t="s">
        <v>1147</v>
      </c>
    </row>
    <row r="378" spans="1:7" ht="12" customHeight="1" x14ac:dyDescent="0.2">
      <c r="A378" s="259"/>
      <c r="B378" s="259"/>
      <c r="C378" s="258" t="s">
        <v>861</v>
      </c>
      <c r="D378" s="260">
        <v>1</v>
      </c>
      <c r="E378" s="262"/>
      <c r="F378" s="262"/>
      <c r="G378" s="258" t="s">
        <v>1147</v>
      </c>
    </row>
    <row r="379" spans="1:7" ht="12" customHeight="1" x14ac:dyDescent="0.2">
      <c r="A379" s="259"/>
      <c r="B379" s="259"/>
      <c r="C379" s="258" t="s">
        <v>1806</v>
      </c>
      <c r="D379" s="260">
        <v>1</v>
      </c>
      <c r="E379" s="262"/>
      <c r="F379" s="262"/>
      <c r="G379" s="258" t="s">
        <v>1147</v>
      </c>
    </row>
    <row r="380" spans="1:7" ht="12" customHeight="1" x14ac:dyDescent="0.2">
      <c r="A380" s="259"/>
      <c r="B380" s="259"/>
      <c r="C380" s="258" t="s">
        <v>431</v>
      </c>
      <c r="D380" s="260">
        <v>1</v>
      </c>
      <c r="E380" s="260">
        <v>540</v>
      </c>
      <c r="F380" s="260">
        <v>540</v>
      </c>
      <c r="G380" s="258"/>
    </row>
    <row r="381" spans="1:7" ht="12" customHeight="1" x14ac:dyDescent="0.2">
      <c r="A381" s="259"/>
      <c r="B381" s="259"/>
      <c r="C381" s="258" t="s">
        <v>867</v>
      </c>
      <c r="D381" s="260">
        <v>1</v>
      </c>
      <c r="E381" s="263">
        <v>5100</v>
      </c>
      <c r="F381" s="263">
        <v>5100</v>
      </c>
      <c r="G381" s="258"/>
    </row>
    <row r="382" spans="1:7" ht="12" customHeight="1" x14ac:dyDescent="0.2">
      <c r="A382" s="259"/>
      <c r="B382" s="259"/>
      <c r="C382" s="258" t="s">
        <v>867</v>
      </c>
      <c r="D382" s="260">
        <v>1</v>
      </c>
      <c r="E382" s="263">
        <v>5100</v>
      </c>
      <c r="F382" s="263">
        <v>5100</v>
      </c>
      <c r="G382" s="258"/>
    </row>
    <row r="383" spans="1:7" ht="12" customHeight="1" x14ac:dyDescent="0.2">
      <c r="A383" s="259"/>
      <c r="B383" s="259"/>
      <c r="C383" s="258" t="s">
        <v>867</v>
      </c>
      <c r="D383" s="260">
        <v>1</v>
      </c>
      <c r="E383" s="263">
        <v>5100</v>
      </c>
      <c r="F383" s="263">
        <v>5100</v>
      </c>
      <c r="G383" s="258"/>
    </row>
    <row r="384" spans="1:7" ht="12" customHeight="1" x14ac:dyDescent="0.2">
      <c r="A384" s="259"/>
      <c r="B384" s="259"/>
      <c r="C384" s="258" t="s">
        <v>863</v>
      </c>
      <c r="D384" s="260">
        <v>4</v>
      </c>
      <c r="E384" s="261">
        <v>0.01</v>
      </c>
      <c r="F384" s="261">
        <v>0.04</v>
      </c>
      <c r="G384" s="258"/>
    </row>
    <row r="385" spans="1:7" ht="12.95" customHeight="1" x14ac:dyDescent="0.2">
      <c r="E385" s="268">
        <v>25100.9</v>
      </c>
      <c r="F385" s="268">
        <v>25100.9</v>
      </c>
    </row>
    <row r="386" spans="1:7" ht="12" customHeight="1" x14ac:dyDescent="0.2">
      <c r="A386" s="254">
        <v>27</v>
      </c>
      <c r="B386" s="255" t="s">
        <v>1173</v>
      </c>
      <c r="C386" s="256"/>
      <c r="D386" s="254">
        <v>1</v>
      </c>
      <c r="E386" s="267">
        <v>3226.5</v>
      </c>
      <c r="F386" s="267">
        <v>3226.5</v>
      </c>
      <c r="G386" s="258"/>
    </row>
    <row r="387" spans="1:7" ht="12" customHeight="1" x14ac:dyDescent="0.2">
      <c r="A387" s="259"/>
      <c r="B387" s="259"/>
      <c r="C387" s="258" t="s">
        <v>871</v>
      </c>
      <c r="D387" s="260">
        <v>1</v>
      </c>
      <c r="E387" s="261">
        <v>0.01</v>
      </c>
      <c r="F387" s="261">
        <v>0.01</v>
      </c>
      <c r="G387" s="258"/>
    </row>
    <row r="388" spans="1:7" ht="12" customHeight="1" x14ac:dyDescent="0.2">
      <c r="A388" s="259"/>
      <c r="B388" s="259"/>
      <c r="C388" s="258" t="s">
        <v>1805</v>
      </c>
      <c r="D388" s="260">
        <v>1</v>
      </c>
      <c r="E388" s="262"/>
      <c r="F388" s="262"/>
      <c r="G388" s="258" t="s">
        <v>1147</v>
      </c>
    </row>
    <row r="389" spans="1:7" ht="12" customHeight="1" x14ac:dyDescent="0.2">
      <c r="A389" s="259"/>
      <c r="B389" s="259"/>
      <c r="C389" s="258" t="s">
        <v>1806</v>
      </c>
      <c r="D389" s="260">
        <v>1</v>
      </c>
      <c r="E389" s="262"/>
      <c r="F389" s="262"/>
      <c r="G389" s="258" t="s">
        <v>1147</v>
      </c>
    </row>
    <row r="390" spans="1:7" ht="12" customHeight="1" x14ac:dyDescent="0.2">
      <c r="A390" s="259"/>
      <c r="B390" s="259"/>
      <c r="C390" s="258" t="s">
        <v>1148</v>
      </c>
      <c r="D390" s="260">
        <v>1</v>
      </c>
      <c r="E390" s="262"/>
      <c r="F390" s="262"/>
      <c r="G390" s="258" t="s">
        <v>1147</v>
      </c>
    </row>
    <row r="391" spans="1:7" ht="12" customHeight="1" x14ac:dyDescent="0.2">
      <c r="A391" s="259"/>
      <c r="B391" s="259"/>
      <c r="C391" s="258" t="s">
        <v>1172</v>
      </c>
      <c r="D391" s="260">
        <v>3</v>
      </c>
      <c r="E391" s="262"/>
      <c r="F391" s="262"/>
      <c r="G391" s="258" t="s">
        <v>1147</v>
      </c>
    </row>
    <row r="392" spans="1:7" ht="12" customHeight="1" x14ac:dyDescent="0.2">
      <c r="A392" s="259"/>
      <c r="B392" s="259"/>
      <c r="C392" s="258" t="s">
        <v>866</v>
      </c>
      <c r="D392" s="260">
        <v>1</v>
      </c>
      <c r="E392" s="262"/>
      <c r="F392" s="262"/>
      <c r="G392" s="258" t="s">
        <v>1147</v>
      </c>
    </row>
    <row r="393" spans="1:7" ht="12" customHeight="1" x14ac:dyDescent="0.2">
      <c r="A393" s="259"/>
      <c r="B393" s="259"/>
      <c r="C393" s="258" t="s">
        <v>1167</v>
      </c>
      <c r="D393" s="260">
        <v>2</v>
      </c>
      <c r="E393" s="262"/>
      <c r="F393" s="262"/>
      <c r="G393" s="258" t="s">
        <v>1147</v>
      </c>
    </row>
    <row r="394" spans="1:7" ht="12" customHeight="1" x14ac:dyDescent="0.2">
      <c r="A394" s="259"/>
      <c r="B394" s="259"/>
      <c r="C394" s="258" t="s">
        <v>391</v>
      </c>
      <c r="D394" s="260">
        <v>2</v>
      </c>
      <c r="E394" s="260">
        <v>270</v>
      </c>
      <c r="F394" s="260">
        <v>540</v>
      </c>
      <c r="G394" s="258"/>
    </row>
    <row r="395" spans="1:7" ht="12" customHeight="1" x14ac:dyDescent="0.2">
      <c r="A395" s="259"/>
      <c r="B395" s="259"/>
      <c r="C395" s="258" t="s">
        <v>862</v>
      </c>
      <c r="D395" s="260">
        <v>1</v>
      </c>
      <c r="E395" s="263">
        <v>6660</v>
      </c>
      <c r="F395" s="263">
        <v>6660</v>
      </c>
      <c r="G395" s="258"/>
    </row>
    <row r="396" spans="1:7" ht="12" customHeight="1" x14ac:dyDescent="0.2">
      <c r="A396" s="259"/>
      <c r="B396" s="259"/>
      <c r="C396" s="258" t="s">
        <v>867</v>
      </c>
      <c r="D396" s="260">
        <v>1</v>
      </c>
      <c r="E396" s="263">
        <v>5100</v>
      </c>
      <c r="F396" s="263">
        <v>5100</v>
      </c>
      <c r="G396" s="258"/>
    </row>
    <row r="397" spans="1:7" ht="12" customHeight="1" x14ac:dyDescent="0.2">
      <c r="A397" s="259"/>
      <c r="B397" s="259"/>
      <c r="C397" s="258" t="s">
        <v>864</v>
      </c>
      <c r="D397" s="260">
        <v>2</v>
      </c>
      <c r="E397" s="262"/>
      <c r="F397" s="262"/>
      <c r="G397" s="258" t="s">
        <v>1147</v>
      </c>
    </row>
    <row r="398" spans="1:7" ht="12" customHeight="1" x14ac:dyDescent="0.2">
      <c r="A398" s="259"/>
      <c r="B398" s="259"/>
      <c r="C398" s="258" t="s">
        <v>1174</v>
      </c>
      <c r="D398" s="260">
        <v>1</v>
      </c>
      <c r="E398" s="262"/>
      <c r="F398" s="262"/>
      <c r="G398" s="258" t="s">
        <v>1147</v>
      </c>
    </row>
    <row r="399" spans="1:7" ht="12" customHeight="1" x14ac:dyDescent="0.2">
      <c r="A399" s="259"/>
      <c r="B399" s="259"/>
      <c r="C399" s="258" t="s">
        <v>1807</v>
      </c>
      <c r="D399" s="260">
        <v>1</v>
      </c>
      <c r="E399" s="262"/>
      <c r="F399" s="262"/>
      <c r="G399" s="258" t="s">
        <v>1147</v>
      </c>
    </row>
    <row r="400" spans="1:7" ht="12" customHeight="1" x14ac:dyDescent="0.2">
      <c r="A400" s="259"/>
      <c r="B400" s="259"/>
      <c r="C400" s="258" t="s">
        <v>861</v>
      </c>
      <c r="D400" s="260">
        <v>1</v>
      </c>
      <c r="E400" s="262"/>
      <c r="F400" s="262"/>
      <c r="G400" s="258" t="s">
        <v>1147</v>
      </c>
    </row>
    <row r="401" spans="1:7" ht="12" customHeight="1" x14ac:dyDescent="0.2">
      <c r="A401" s="259"/>
      <c r="B401" s="259"/>
      <c r="C401" s="258" t="s">
        <v>867</v>
      </c>
      <c r="D401" s="260">
        <v>1</v>
      </c>
      <c r="E401" s="263">
        <v>5100</v>
      </c>
      <c r="F401" s="263">
        <v>5100</v>
      </c>
      <c r="G401" s="258"/>
    </row>
    <row r="402" spans="1:7" ht="12" customHeight="1" x14ac:dyDescent="0.2">
      <c r="A402" s="259"/>
      <c r="B402" s="259"/>
      <c r="C402" s="258" t="s">
        <v>431</v>
      </c>
      <c r="D402" s="260">
        <v>1</v>
      </c>
      <c r="E402" s="260">
        <v>540</v>
      </c>
      <c r="F402" s="260">
        <v>540</v>
      </c>
      <c r="G402" s="258"/>
    </row>
    <row r="403" spans="1:7" ht="12" customHeight="1" x14ac:dyDescent="0.2">
      <c r="A403" s="259"/>
      <c r="B403" s="259"/>
      <c r="C403" s="258" t="s">
        <v>863</v>
      </c>
      <c r="D403" s="260">
        <v>3</v>
      </c>
      <c r="E403" s="261">
        <v>0.01</v>
      </c>
      <c r="F403" s="261">
        <v>0.03</v>
      </c>
      <c r="G403" s="258"/>
    </row>
    <row r="404" spans="1:7" ht="12" customHeight="1" x14ac:dyDescent="0.2">
      <c r="A404" s="259"/>
      <c r="B404" s="259"/>
      <c r="C404" s="258" t="s">
        <v>1865</v>
      </c>
      <c r="D404" s="260">
        <v>1</v>
      </c>
      <c r="E404" s="262"/>
      <c r="F404" s="262"/>
      <c r="G404" s="258" t="s">
        <v>1147</v>
      </c>
    </row>
    <row r="405" spans="1:7" ht="12.95" customHeight="1" x14ac:dyDescent="0.2">
      <c r="E405" s="265">
        <v>21166.54</v>
      </c>
      <c r="F405" s="265">
        <v>21166.54</v>
      </c>
    </row>
    <row r="406" spans="1:7" ht="12" customHeight="1" x14ac:dyDescent="0.2">
      <c r="A406" s="254">
        <v>28</v>
      </c>
      <c r="B406" s="255" t="s">
        <v>1175</v>
      </c>
      <c r="C406" s="256"/>
      <c r="D406" s="254">
        <v>1</v>
      </c>
      <c r="E406" s="267">
        <v>3226.5</v>
      </c>
      <c r="F406" s="267">
        <v>3226.5</v>
      </c>
      <c r="G406" s="258"/>
    </row>
    <row r="407" spans="1:7" ht="12" customHeight="1" x14ac:dyDescent="0.2">
      <c r="A407" s="259"/>
      <c r="B407" s="259"/>
      <c r="C407" s="258" t="s">
        <v>871</v>
      </c>
      <c r="D407" s="260">
        <v>1</v>
      </c>
      <c r="E407" s="261">
        <v>0.01</v>
      </c>
      <c r="F407" s="261">
        <v>0.01</v>
      </c>
      <c r="G407" s="258"/>
    </row>
    <row r="408" spans="1:7" ht="12" customHeight="1" x14ac:dyDescent="0.2">
      <c r="A408" s="259"/>
      <c r="B408" s="259"/>
      <c r="C408" s="258" t="s">
        <v>1805</v>
      </c>
      <c r="D408" s="260">
        <v>1</v>
      </c>
      <c r="E408" s="262"/>
      <c r="F408" s="262"/>
      <c r="G408" s="258" t="s">
        <v>1147</v>
      </c>
    </row>
    <row r="409" spans="1:7" ht="12" customHeight="1" x14ac:dyDescent="0.2">
      <c r="A409" s="259"/>
      <c r="B409" s="259"/>
      <c r="C409" s="258" t="s">
        <v>1806</v>
      </c>
      <c r="D409" s="260">
        <v>1</v>
      </c>
      <c r="E409" s="262"/>
      <c r="F409" s="262"/>
      <c r="G409" s="258" t="s">
        <v>1147</v>
      </c>
    </row>
    <row r="410" spans="1:7" ht="12" customHeight="1" x14ac:dyDescent="0.2">
      <c r="A410" s="259"/>
      <c r="B410" s="259"/>
      <c r="C410" s="258" t="s">
        <v>1148</v>
      </c>
      <c r="D410" s="260">
        <v>1</v>
      </c>
      <c r="E410" s="262"/>
      <c r="F410" s="262"/>
      <c r="G410" s="258" t="s">
        <v>1147</v>
      </c>
    </row>
    <row r="411" spans="1:7" ht="12" customHeight="1" x14ac:dyDescent="0.2">
      <c r="A411" s="259"/>
      <c r="B411" s="259"/>
      <c r="C411" s="258" t="s">
        <v>1172</v>
      </c>
      <c r="D411" s="260">
        <v>3</v>
      </c>
      <c r="E411" s="262"/>
      <c r="F411" s="262"/>
      <c r="G411" s="258" t="s">
        <v>1147</v>
      </c>
    </row>
    <row r="412" spans="1:7" ht="12" customHeight="1" x14ac:dyDescent="0.2">
      <c r="A412" s="259"/>
      <c r="B412" s="259"/>
      <c r="C412" s="258" t="s">
        <v>866</v>
      </c>
      <c r="D412" s="260">
        <v>1</v>
      </c>
      <c r="E412" s="262"/>
      <c r="F412" s="262"/>
      <c r="G412" s="258" t="s">
        <v>1147</v>
      </c>
    </row>
    <row r="413" spans="1:7" ht="12" customHeight="1" x14ac:dyDescent="0.2">
      <c r="A413" s="259"/>
      <c r="B413" s="259"/>
      <c r="C413" s="258" t="s">
        <v>1167</v>
      </c>
      <c r="D413" s="260">
        <v>2</v>
      </c>
      <c r="E413" s="262"/>
      <c r="F413" s="262"/>
      <c r="G413" s="258" t="s">
        <v>1147</v>
      </c>
    </row>
    <row r="414" spans="1:7" ht="12" customHeight="1" x14ac:dyDescent="0.2">
      <c r="A414" s="259"/>
      <c r="B414" s="259"/>
      <c r="C414" s="258" t="s">
        <v>391</v>
      </c>
      <c r="D414" s="260">
        <v>2</v>
      </c>
      <c r="E414" s="260">
        <v>270</v>
      </c>
      <c r="F414" s="260">
        <v>540</v>
      </c>
      <c r="G414" s="258"/>
    </row>
    <row r="415" spans="1:7" ht="12" customHeight="1" x14ac:dyDescent="0.2">
      <c r="A415" s="259"/>
      <c r="B415" s="259"/>
      <c r="C415" s="258" t="s">
        <v>864</v>
      </c>
      <c r="D415" s="260">
        <v>2</v>
      </c>
      <c r="E415" s="262"/>
      <c r="F415" s="262"/>
      <c r="G415" s="258" t="s">
        <v>1147</v>
      </c>
    </row>
    <row r="416" spans="1:7" ht="12" customHeight="1" x14ac:dyDescent="0.2">
      <c r="A416" s="259"/>
      <c r="B416" s="259"/>
      <c r="C416" s="258" t="s">
        <v>1174</v>
      </c>
      <c r="D416" s="260">
        <v>1</v>
      </c>
      <c r="E416" s="262"/>
      <c r="F416" s="262"/>
      <c r="G416" s="258" t="s">
        <v>1147</v>
      </c>
    </row>
    <row r="417" spans="1:7" ht="12" customHeight="1" x14ac:dyDescent="0.2">
      <c r="A417" s="259"/>
      <c r="B417" s="259"/>
      <c r="C417" s="258" t="s">
        <v>1807</v>
      </c>
      <c r="D417" s="260">
        <v>1</v>
      </c>
      <c r="E417" s="262"/>
      <c r="F417" s="262"/>
      <c r="G417" s="258" t="s">
        <v>1147</v>
      </c>
    </row>
    <row r="418" spans="1:7" ht="12" customHeight="1" x14ac:dyDescent="0.2">
      <c r="A418" s="259"/>
      <c r="B418" s="259"/>
      <c r="C418" s="258" t="s">
        <v>861</v>
      </c>
      <c r="D418" s="260">
        <v>1</v>
      </c>
      <c r="E418" s="262"/>
      <c r="F418" s="262"/>
      <c r="G418" s="258" t="s">
        <v>1147</v>
      </c>
    </row>
    <row r="419" spans="1:7" ht="12" customHeight="1" x14ac:dyDescent="0.2">
      <c r="A419" s="259"/>
      <c r="B419" s="259"/>
      <c r="C419" s="258" t="s">
        <v>431</v>
      </c>
      <c r="D419" s="260">
        <v>1</v>
      </c>
      <c r="E419" s="260">
        <v>540</v>
      </c>
      <c r="F419" s="260">
        <v>540</v>
      </c>
      <c r="G419" s="258"/>
    </row>
    <row r="420" spans="1:7" ht="12" customHeight="1" x14ac:dyDescent="0.2">
      <c r="A420" s="259"/>
      <c r="B420" s="259"/>
      <c r="C420" s="258" t="s">
        <v>863</v>
      </c>
      <c r="D420" s="260">
        <v>3</v>
      </c>
      <c r="E420" s="261">
        <v>0.01</v>
      </c>
      <c r="F420" s="261">
        <v>0.03</v>
      </c>
      <c r="G420" s="258"/>
    </row>
    <row r="421" spans="1:7" ht="12" customHeight="1" x14ac:dyDescent="0.2">
      <c r="A421" s="259"/>
      <c r="B421" s="259"/>
      <c r="C421" s="258" t="s">
        <v>1865</v>
      </c>
      <c r="D421" s="260">
        <v>1</v>
      </c>
      <c r="E421" s="262"/>
      <c r="F421" s="262"/>
      <c r="G421" s="258" t="s">
        <v>1147</v>
      </c>
    </row>
    <row r="422" spans="1:7" ht="12" customHeight="1" x14ac:dyDescent="0.2">
      <c r="A422" s="259"/>
      <c r="B422" s="259"/>
      <c r="C422" s="258" t="s">
        <v>1866</v>
      </c>
      <c r="D422" s="260">
        <v>1</v>
      </c>
      <c r="E422" s="263">
        <v>7970</v>
      </c>
      <c r="F422" s="263">
        <v>7970</v>
      </c>
      <c r="G422" s="258"/>
    </row>
    <row r="423" spans="1:7" ht="12" customHeight="1" x14ac:dyDescent="0.2">
      <c r="A423" s="259"/>
      <c r="B423" s="259"/>
      <c r="C423" s="258" t="s">
        <v>1867</v>
      </c>
      <c r="D423" s="260">
        <v>1</v>
      </c>
      <c r="E423" s="263">
        <v>6440</v>
      </c>
      <c r="F423" s="263">
        <v>6440</v>
      </c>
      <c r="G423" s="258"/>
    </row>
    <row r="424" spans="1:7" ht="12" customHeight="1" x14ac:dyDescent="0.2">
      <c r="A424" s="259"/>
      <c r="B424" s="259"/>
      <c r="C424" s="258" t="s">
        <v>1867</v>
      </c>
      <c r="D424" s="260">
        <v>1</v>
      </c>
      <c r="E424" s="263">
        <v>6440</v>
      </c>
      <c r="F424" s="263">
        <v>6440</v>
      </c>
      <c r="G424" s="258"/>
    </row>
    <row r="425" spans="1:7" ht="12.95" customHeight="1" x14ac:dyDescent="0.2">
      <c r="E425" s="265">
        <v>25156.54</v>
      </c>
      <c r="F425" s="265">
        <v>25156.54</v>
      </c>
    </row>
    <row r="426" spans="1:7" ht="12" customHeight="1" x14ac:dyDescent="0.2">
      <c r="A426" s="254">
        <v>29</v>
      </c>
      <c r="B426" s="255" t="s">
        <v>1176</v>
      </c>
      <c r="C426" s="256"/>
      <c r="D426" s="254">
        <v>1</v>
      </c>
      <c r="E426" s="267">
        <v>3226.5</v>
      </c>
      <c r="F426" s="267">
        <v>3226.5</v>
      </c>
      <c r="G426" s="258"/>
    </row>
    <row r="427" spans="1:7" ht="12" customHeight="1" x14ac:dyDescent="0.2">
      <c r="A427" s="259"/>
      <c r="B427" s="259"/>
      <c r="C427" s="258" t="s">
        <v>871</v>
      </c>
      <c r="D427" s="260">
        <v>1</v>
      </c>
      <c r="E427" s="261">
        <v>0.01</v>
      </c>
      <c r="F427" s="261">
        <v>0.01</v>
      </c>
      <c r="G427" s="258"/>
    </row>
    <row r="428" spans="1:7" ht="12" customHeight="1" x14ac:dyDescent="0.2">
      <c r="A428" s="259"/>
      <c r="B428" s="259"/>
      <c r="C428" s="258" t="s">
        <v>1805</v>
      </c>
      <c r="D428" s="260">
        <v>1</v>
      </c>
      <c r="E428" s="262"/>
      <c r="F428" s="262"/>
      <c r="G428" s="258" t="s">
        <v>1147</v>
      </c>
    </row>
    <row r="429" spans="1:7" ht="12" customHeight="1" x14ac:dyDescent="0.2">
      <c r="A429" s="259"/>
      <c r="B429" s="259"/>
      <c r="C429" s="258" t="s">
        <v>1806</v>
      </c>
      <c r="D429" s="260">
        <v>1</v>
      </c>
      <c r="E429" s="262"/>
      <c r="F429" s="262"/>
      <c r="G429" s="258" t="s">
        <v>1147</v>
      </c>
    </row>
    <row r="430" spans="1:7" ht="12" customHeight="1" x14ac:dyDescent="0.2">
      <c r="A430" s="259"/>
      <c r="B430" s="259"/>
      <c r="C430" s="258" t="s">
        <v>1148</v>
      </c>
      <c r="D430" s="260">
        <v>1</v>
      </c>
      <c r="E430" s="262"/>
      <c r="F430" s="262"/>
      <c r="G430" s="258" t="s">
        <v>1147</v>
      </c>
    </row>
    <row r="431" spans="1:7" ht="12" customHeight="1" x14ac:dyDescent="0.2">
      <c r="A431" s="259"/>
      <c r="B431" s="259"/>
      <c r="C431" s="258" t="s">
        <v>866</v>
      </c>
      <c r="D431" s="260">
        <v>1</v>
      </c>
      <c r="E431" s="262"/>
      <c r="F431" s="262"/>
      <c r="G431" s="258" t="s">
        <v>1147</v>
      </c>
    </row>
    <row r="432" spans="1:7" ht="12" customHeight="1" x14ac:dyDescent="0.2">
      <c r="A432" s="259"/>
      <c r="B432" s="259"/>
      <c r="C432" s="258" t="s">
        <v>379</v>
      </c>
      <c r="D432" s="260">
        <v>1</v>
      </c>
      <c r="E432" s="260">
        <v>540</v>
      </c>
      <c r="F432" s="260">
        <v>540</v>
      </c>
      <c r="G432" s="258"/>
    </row>
    <row r="433" spans="1:7" ht="12" customHeight="1" x14ac:dyDescent="0.2">
      <c r="A433" s="259"/>
      <c r="B433" s="259"/>
      <c r="C433" s="258" t="s">
        <v>391</v>
      </c>
      <c r="D433" s="260">
        <v>2</v>
      </c>
      <c r="E433" s="260">
        <v>270</v>
      </c>
      <c r="F433" s="260">
        <v>540</v>
      </c>
      <c r="G433" s="258"/>
    </row>
    <row r="434" spans="1:7" ht="12" customHeight="1" x14ac:dyDescent="0.2">
      <c r="A434" s="259"/>
      <c r="B434" s="259"/>
      <c r="C434" s="258" t="s">
        <v>864</v>
      </c>
      <c r="D434" s="260">
        <v>2</v>
      </c>
      <c r="E434" s="262"/>
      <c r="F434" s="262"/>
      <c r="G434" s="258" t="s">
        <v>1147</v>
      </c>
    </row>
    <row r="435" spans="1:7" ht="12" customHeight="1" x14ac:dyDescent="0.2">
      <c r="A435" s="259"/>
      <c r="B435" s="259"/>
      <c r="C435" s="258" t="s">
        <v>1807</v>
      </c>
      <c r="D435" s="260">
        <v>1</v>
      </c>
      <c r="E435" s="262"/>
      <c r="F435" s="262"/>
      <c r="G435" s="258" t="s">
        <v>1147</v>
      </c>
    </row>
    <row r="436" spans="1:7" ht="12" customHeight="1" x14ac:dyDescent="0.2">
      <c r="A436" s="259"/>
      <c r="B436" s="259"/>
      <c r="C436" s="258" t="s">
        <v>861</v>
      </c>
      <c r="D436" s="260">
        <v>1</v>
      </c>
      <c r="E436" s="262"/>
      <c r="F436" s="262"/>
      <c r="G436" s="258" t="s">
        <v>1147</v>
      </c>
    </row>
    <row r="437" spans="1:7" ht="12" customHeight="1" x14ac:dyDescent="0.2">
      <c r="A437" s="259"/>
      <c r="B437" s="259"/>
      <c r="C437" s="258" t="s">
        <v>1860</v>
      </c>
      <c r="D437" s="260">
        <v>1</v>
      </c>
      <c r="E437" s="262"/>
      <c r="F437" s="262"/>
      <c r="G437" s="258" t="s">
        <v>1147</v>
      </c>
    </row>
    <row r="438" spans="1:7" ht="12" customHeight="1" x14ac:dyDescent="0.2">
      <c r="A438" s="259"/>
      <c r="B438" s="259"/>
      <c r="C438" s="258" t="s">
        <v>1868</v>
      </c>
      <c r="D438" s="260">
        <v>1</v>
      </c>
      <c r="E438" s="262"/>
      <c r="F438" s="262"/>
      <c r="G438" s="258" t="s">
        <v>1147</v>
      </c>
    </row>
    <row r="439" spans="1:7" ht="12" customHeight="1" x14ac:dyDescent="0.2">
      <c r="A439" s="259"/>
      <c r="B439" s="259"/>
      <c r="C439" s="258" t="s">
        <v>1859</v>
      </c>
      <c r="D439" s="260">
        <v>1</v>
      </c>
      <c r="E439" s="262"/>
      <c r="F439" s="262"/>
      <c r="G439" s="258" t="s">
        <v>1147</v>
      </c>
    </row>
    <row r="440" spans="1:7" ht="12" customHeight="1" x14ac:dyDescent="0.2">
      <c r="A440" s="259"/>
      <c r="B440" s="259"/>
      <c r="C440" s="258" t="s">
        <v>417</v>
      </c>
      <c r="D440" s="260">
        <v>1</v>
      </c>
      <c r="E440" s="260">
        <v>940</v>
      </c>
      <c r="F440" s="260">
        <v>940</v>
      </c>
      <c r="G440" s="258"/>
    </row>
    <row r="441" spans="1:7" ht="12" customHeight="1" x14ac:dyDescent="0.2">
      <c r="A441" s="259"/>
      <c r="B441" s="259"/>
      <c r="C441" s="258" t="s">
        <v>411</v>
      </c>
      <c r="D441" s="260">
        <v>1</v>
      </c>
      <c r="E441" s="260">
        <v>370</v>
      </c>
      <c r="F441" s="260">
        <v>370</v>
      </c>
      <c r="G441" s="258"/>
    </row>
    <row r="442" spans="1:7" ht="12" customHeight="1" x14ac:dyDescent="0.2">
      <c r="A442" s="259"/>
      <c r="B442" s="259"/>
      <c r="C442" s="258" t="s">
        <v>411</v>
      </c>
      <c r="D442" s="260">
        <v>1</v>
      </c>
      <c r="E442" s="260">
        <v>370</v>
      </c>
      <c r="F442" s="260">
        <v>370</v>
      </c>
      <c r="G442" s="258"/>
    </row>
    <row r="443" spans="1:7" ht="12" customHeight="1" x14ac:dyDescent="0.2">
      <c r="A443" s="259"/>
      <c r="B443" s="259"/>
      <c r="C443" s="258" t="s">
        <v>412</v>
      </c>
      <c r="D443" s="260">
        <v>3</v>
      </c>
      <c r="E443" s="260">
        <v>170</v>
      </c>
      <c r="F443" s="260">
        <v>510</v>
      </c>
      <c r="G443" s="258"/>
    </row>
    <row r="444" spans="1:7" ht="12" customHeight="1" x14ac:dyDescent="0.2">
      <c r="A444" s="259"/>
      <c r="B444" s="259"/>
      <c r="C444" s="258" t="s">
        <v>1861</v>
      </c>
      <c r="D444" s="260">
        <v>1</v>
      </c>
      <c r="E444" s="262"/>
      <c r="F444" s="262"/>
      <c r="G444" s="258" t="s">
        <v>1147</v>
      </c>
    </row>
    <row r="445" spans="1:7" ht="12" customHeight="1" x14ac:dyDescent="0.2">
      <c r="A445" s="259"/>
      <c r="B445" s="259"/>
      <c r="C445" s="258" t="s">
        <v>1861</v>
      </c>
      <c r="D445" s="260">
        <v>1</v>
      </c>
      <c r="E445" s="262"/>
      <c r="F445" s="262"/>
      <c r="G445" s="258" t="s">
        <v>1147</v>
      </c>
    </row>
    <row r="446" spans="1:7" ht="12" customHeight="1" x14ac:dyDescent="0.2">
      <c r="A446" s="259"/>
      <c r="B446" s="259"/>
      <c r="C446" s="258" t="s">
        <v>1861</v>
      </c>
      <c r="D446" s="260">
        <v>1</v>
      </c>
      <c r="E446" s="262"/>
      <c r="F446" s="262"/>
      <c r="G446" s="258" t="s">
        <v>1147</v>
      </c>
    </row>
    <row r="447" spans="1:7" ht="12" customHeight="1" x14ac:dyDescent="0.2">
      <c r="A447" s="259"/>
      <c r="B447" s="259"/>
      <c r="C447" s="258" t="s">
        <v>1859</v>
      </c>
      <c r="D447" s="260">
        <v>1</v>
      </c>
      <c r="E447" s="262"/>
      <c r="F447" s="262"/>
      <c r="G447" s="258" t="s">
        <v>1147</v>
      </c>
    </row>
    <row r="448" spans="1:7" ht="12" customHeight="1" x14ac:dyDescent="0.2">
      <c r="A448" s="259"/>
      <c r="B448" s="259"/>
      <c r="C448" s="258" t="s">
        <v>1859</v>
      </c>
      <c r="D448" s="260">
        <v>1</v>
      </c>
      <c r="E448" s="262"/>
      <c r="F448" s="262"/>
      <c r="G448" s="258" t="s">
        <v>1147</v>
      </c>
    </row>
    <row r="449" spans="1:7" ht="12" customHeight="1" x14ac:dyDescent="0.2">
      <c r="A449" s="259"/>
      <c r="B449" s="259"/>
      <c r="C449" s="258" t="s">
        <v>1860</v>
      </c>
      <c r="D449" s="260">
        <v>1</v>
      </c>
      <c r="E449" s="262"/>
      <c r="F449" s="262"/>
      <c r="G449" s="258" t="s">
        <v>1147</v>
      </c>
    </row>
    <row r="450" spans="1:7" ht="12.95" customHeight="1" x14ac:dyDescent="0.2">
      <c r="E450" s="265">
        <v>6496.51</v>
      </c>
      <c r="F450" s="265">
        <v>6496.51</v>
      </c>
    </row>
    <row r="451" spans="1:7" ht="12" customHeight="1" x14ac:dyDescent="0.2">
      <c r="A451" s="254">
        <v>30</v>
      </c>
      <c r="B451" s="255" t="s">
        <v>1164</v>
      </c>
      <c r="C451" s="256"/>
      <c r="D451" s="254">
        <v>26</v>
      </c>
      <c r="E451" s="254">
        <v>625</v>
      </c>
      <c r="F451" s="266">
        <v>16250</v>
      </c>
      <c r="G451" s="258"/>
    </row>
    <row r="452" spans="1:7" ht="12.95" customHeight="1" x14ac:dyDescent="0.2">
      <c r="E452" s="269"/>
      <c r="F452" s="269"/>
    </row>
    <row r="453" spans="1:7" ht="12" customHeight="1" x14ac:dyDescent="0.2">
      <c r="A453" s="254">
        <v>31</v>
      </c>
      <c r="B453" s="255" t="s">
        <v>868</v>
      </c>
      <c r="C453" s="256"/>
      <c r="D453" s="254">
        <v>1</v>
      </c>
      <c r="E453" s="257">
        <v>2754.73</v>
      </c>
      <c r="F453" s="257">
        <v>2754.73</v>
      </c>
      <c r="G453" s="258"/>
    </row>
    <row r="454" spans="1:7" ht="12" customHeight="1" x14ac:dyDescent="0.2">
      <c r="A454" s="259"/>
      <c r="B454" s="259"/>
      <c r="C454" s="258" t="s">
        <v>871</v>
      </c>
      <c r="D454" s="260">
        <v>1</v>
      </c>
      <c r="E454" s="261">
        <v>0.01</v>
      </c>
      <c r="F454" s="261">
        <v>0.01</v>
      </c>
      <c r="G454" s="258"/>
    </row>
    <row r="455" spans="1:7" ht="12" customHeight="1" x14ac:dyDescent="0.2">
      <c r="A455" s="259"/>
      <c r="B455" s="259"/>
      <c r="C455" s="258" t="s">
        <v>1805</v>
      </c>
      <c r="D455" s="260">
        <v>1</v>
      </c>
      <c r="E455" s="262"/>
      <c r="F455" s="262"/>
      <c r="G455" s="258" t="s">
        <v>1147</v>
      </c>
    </row>
    <row r="456" spans="1:7" ht="12" customHeight="1" x14ac:dyDescent="0.2">
      <c r="A456" s="259"/>
      <c r="B456" s="259"/>
      <c r="C456" s="258" t="s">
        <v>1806</v>
      </c>
      <c r="D456" s="260">
        <v>1</v>
      </c>
      <c r="E456" s="262"/>
      <c r="F456" s="262"/>
      <c r="G456" s="258" t="s">
        <v>1147</v>
      </c>
    </row>
    <row r="457" spans="1:7" ht="12" customHeight="1" x14ac:dyDescent="0.2">
      <c r="A457" s="259"/>
      <c r="B457" s="259"/>
      <c r="C457" s="258" t="s">
        <v>1843</v>
      </c>
      <c r="D457" s="260">
        <v>1</v>
      </c>
      <c r="E457" s="262"/>
      <c r="F457" s="262"/>
      <c r="G457" s="258" t="s">
        <v>1147</v>
      </c>
    </row>
    <row r="458" spans="1:7" ht="12" customHeight="1" x14ac:dyDescent="0.2">
      <c r="A458" s="259"/>
      <c r="B458" s="259"/>
      <c r="C458" s="258" t="s">
        <v>399</v>
      </c>
      <c r="D458" s="260">
        <v>1</v>
      </c>
      <c r="E458" s="260">
        <v>460</v>
      </c>
      <c r="F458" s="260">
        <v>460</v>
      </c>
      <c r="G458" s="258"/>
    </row>
    <row r="459" spans="1:7" ht="12" customHeight="1" x14ac:dyDescent="0.2">
      <c r="A459" s="259"/>
      <c r="B459" s="259"/>
      <c r="C459" s="258" t="s">
        <v>391</v>
      </c>
      <c r="D459" s="260">
        <v>2</v>
      </c>
      <c r="E459" s="260">
        <v>270</v>
      </c>
      <c r="F459" s="260">
        <v>540</v>
      </c>
      <c r="G459" s="258"/>
    </row>
    <row r="460" spans="1:7" ht="12" customHeight="1" x14ac:dyDescent="0.2">
      <c r="A460" s="259"/>
      <c r="B460" s="259"/>
      <c r="C460" s="258" t="s">
        <v>1869</v>
      </c>
      <c r="D460" s="260">
        <v>1</v>
      </c>
      <c r="E460" s="262"/>
      <c r="F460" s="262"/>
      <c r="G460" s="258" t="s">
        <v>1147</v>
      </c>
    </row>
    <row r="461" spans="1:7" ht="12" customHeight="1" x14ac:dyDescent="0.2">
      <c r="A461" s="259"/>
      <c r="B461" s="259"/>
      <c r="C461" s="258" t="s">
        <v>1844</v>
      </c>
      <c r="D461" s="260">
        <v>1</v>
      </c>
      <c r="E461" s="262"/>
      <c r="F461" s="262"/>
      <c r="G461" s="258" t="s">
        <v>1147</v>
      </c>
    </row>
    <row r="462" spans="1:7" ht="12" customHeight="1" x14ac:dyDescent="0.2">
      <c r="A462" s="259"/>
      <c r="B462" s="259"/>
      <c r="C462" s="258" t="s">
        <v>861</v>
      </c>
      <c r="D462" s="260">
        <v>1</v>
      </c>
      <c r="E462" s="262"/>
      <c r="F462" s="262"/>
      <c r="G462" s="258" t="s">
        <v>1147</v>
      </c>
    </row>
    <row r="463" spans="1:7" ht="12" customHeight="1" x14ac:dyDescent="0.2">
      <c r="A463" s="259"/>
      <c r="B463" s="259"/>
      <c r="C463" s="258" t="s">
        <v>1870</v>
      </c>
      <c r="D463" s="260">
        <v>1</v>
      </c>
      <c r="E463" s="262"/>
      <c r="F463" s="262"/>
      <c r="G463" s="258" t="s">
        <v>1147</v>
      </c>
    </row>
    <row r="464" spans="1:7" ht="12" customHeight="1" x14ac:dyDescent="0.2">
      <c r="A464" s="259"/>
      <c r="B464" s="259"/>
      <c r="C464" s="258" t="s">
        <v>1871</v>
      </c>
      <c r="D464" s="260">
        <v>1</v>
      </c>
      <c r="E464" s="262"/>
      <c r="F464" s="262"/>
      <c r="G464" s="258" t="s">
        <v>1147</v>
      </c>
    </row>
    <row r="465" spans="1:7" ht="12" customHeight="1" x14ac:dyDescent="0.2">
      <c r="A465" s="259"/>
      <c r="B465" s="259"/>
      <c r="C465" s="258" t="s">
        <v>419</v>
      </c>
      <c r="D465" s="260">
        <v>1</v>
      </c>
      <c r="E465" s="260">
        <v>480</v>
      </c>
      <c r="F465" s="260">
        <v>480</v>
      </c>
      <c r="G465" s="258"/>
    </row>
    <row r="466" spans="1:7" ht="12" customHeight="1" x14ac:dyDescent="0.2">
      <c r="A466" s="259"/>
      <c r="B466" s="259"/>
      <c r="C466" s="258" t="s">
        <v>412</v>
      </c>
      <c r="D466" s="260">
        <v>1</v>
      </c>
      <c r="E466" s="260">
        <v>170</v>
      </c>
      <c r="F466" s="260">
        <v>170</v>
      </c>
      <c r="G466" s="258"/>
    </row>
    <row r="467" spans="1:7" ht="12" customHeight="1" x14ac:dyDescent="0.2">
      <c r="A467" s="259"/>
      <c r="B467" s="259"/>
      <c r="C467" s="258" t="s">
        <v>1861</v>
      </c>
      <c r="D467" s="260">
        <v>1</v>
      </c>
      <c r="E467" s="262"/>
      <c r="F467" s="262"/>
      <c r="G467" s="258" t="s">
        <v>1147</v>
      </c>
    </row>
    <row r="468" spans="1:7" ht="12.95" customHeight="1" x14ac:dyDescent="0.2">
      <c r="E468" s="265">
        <v>4404.74</v>
      </c>
      <c r="F468" s="265">
        <v>4404.74</v>
      </c>
    </row>
    <row r="469" spans="1:7" ht="12" customHeight="1" x14ac:dyDescent="0.2">
      <c r="A469" s="254">
        <v>32</v>
      </c>
      <c r="B469" s="255" t="s">
        <v>1177</v>
      </c>
      <c r="C469" s="256"/>
      <c r="D469" s="254">
        <v>1</v>
      </c>
      <c r="E469" s="266">
        <v>2510</v>
      </c>
      <c r="F469" s="266">
        <v>2510</v>
      </c>
      <c r="G469" s="258"/>
    </row>
    <row r="470" spans="1:7" ht="12" customHeight="1" x14ac:dyDescent="0.2">
      <c r="A470" s="259"/>
      <c r="B470" s="259"/>
      <c r="C470" s="258" t="s">
        <v>871</v>
      </c>
      <c r="D470" s="260">
        <v>1</v>
      </c>
      <c r="E470" s="261">
        <v>0.01</v>
      </c>
      <c r="F470" s="261">
        <v>0.01</v>
      </c>
      <c r="G470" s="258"/>
    </row>
    <row r="471" spans="1:7" ht="12" customHeight="1" x14ac:dyDescent="0.2">
      <c r="A471" s="259"/>
      <c r="B471" s="259"/>
      <c r="C471" s="258" t="s">
        <v>1805</v>
      </c>
      <c r="D471" s="260">
        <v>1</v>
      </c>
      <c r="E471" s="262"/>
      <c r="F471" s="262"/>
      <c r="G471" s="258" t="s">
        <v>1147</v>
      </c>
    </row>
    <row r="472" spans="1:7" ht="12" customHeight="1" x14ac:dyDescent="0.2">
      <c r="A472" s="259"/>
      <c r="B472" s="259"/>
      <c r="C472" s="258" t="s">
        <v>1806</v>
      </c>
      <c r="D472" s="260">
        <v>1</v>
      </c>
      <c r="E472" s="262"/>
      <c r="F472" s="262"/>
      <c r="G472" s="258" t="s">
        <v>1147</v>
      </c>
    </row>
    <row r="473" spans="1:7" ht="12" customHeight="1" x14ac:dyDescent="0.2">
      <c r="A473" s="259"/>
      <c r="B473" s="259"/>
      <c r="C473" s="258" t="s">
        <v>1872</v>
      </c>
      <c r="D473" s="260">
        <v>1</v>
      </c>
      <c r="E473" s="262"/>
      <c r="F473" s="262"/>
      <c r="G473" s="258" t="s">
        <v>1147</v>
      </c>
    </row>
    <row r="474" spans="1:7" ht="12" customHeight="1" x14ac:dyDescent="0.2">
      <c r="A474" s="259"/>
      <c r="B474" s="259"/>
      <c r="C474" s="258" t="s">
        <v>399</v>
      </c>
      <c r="D474" s="260">
        <v>1</v>
      </c>
      <c r="E474" s="260">
        <v>460</v>
      </c>
      <c r="F474" s="260">
        <v>460</v>
      </c>
      <c r="G474" s="258"/>
    </row>
    <row r="475" spans="1:7" ht="12" customHeight="1" x14ac:dyDescent="0.2">
      <c r="A475" s="259"/>
      <c r="B475" s="259"/>
      <c r="C475" s="258" t="s">
        <v>391</v>
      </c>
      <c r="D475" s="260">
        <v>2</v>
      </c>
      <c r="E475" s="260">
        <v>270</v>
      </c>
      <c r="F475" s="260">
        <v>540</v>
      </c>
      <c r="G475" s="258"/>
    </row>
    <row r="476" spans="1:7" ht="12" customHeight="1" x14ac:dyDescent="0.2">
      <c r="A476" s="259"/>
      <c r="B476" s="259"/>
      <c r="C476" s="258" t="s">
        <v>1873</v>
      </c>
      <c r="D476" s="260">
        <v>1</v>
      </c>
      <c r="E476" s="262"/>
      <c r="F476" s="262"/>
      <c r="G476" s="258" t="s">
        <v>1147</v>
      </c>
    </row>
    <row r="477" spans="1:7" ht="12" customHeight="1" x14ac:dyDescent="0.2">
      <c r="A477" s="259"/>
      <c r="B477" s="259"/>
      <c r="C477" s="258" t="s">
        <v>1844</v>
      </c>
      <c r="D477" s="260">
        <v>1</v>
      </c>
      <c r="E477" s="262"/>
      <c r="F477" s="262"/>
      <c r="G477" s="258" t="s">
        <v>1147</v>
      </c>
    </row>
    <row r="478" spans="1:7" ht="12" customHeight="1" x14ac:dyDescent="0.2">
      <c r="A478" s="259"/>
      <c r="B478" s="259"/>
      <c r="C478" s="258" t="s">
        <v>861</v>
      </c>
      <c r="D478" s="260">
        <v>1</v>
      </c>
      <c r="E478" s="262"/>
      <c r="F478" s="262"/>
      <c r="G478" s="258" t="s">
        <v>1147</v>
      </c>
    </row>
    <row r="479" spans="1:7" ht="12" customHeight="1" x14ac:dyDescent="0.2">
      <c r="A479" s="259"/>
      <c r="B479" s="259"/>
      <c r="C479" s="258" t="s">
        <v>1874</v>
      </c>
      <c r="D479" s="260">
        <v>1</v>
      </c>
      <c r="E479" s="262"/>
      <c r="F479" s="262"/>
      <c r="G479" s="258" t="s">
        <v>1147</v>
      </c>
    </row>
    <row r="480" spans="1:7" ht="12" customHeight="1" x14ac:dyDescent="0.2">
      <c r="A480" s="259"/>
      <c r="B480" s="259"/>
      <c r="C480" s="258" t="s">
        <v>1875</v>
      </c>
      <c r="D480" s="260">
        <v>1</v>
      </c>
      <c r="E480" s="262"/>
      <c r="F480" s="262"/>
      <c r="G480" s="258" t="s">
        <v>1147</v>
      </c>
    </row>
    <row r="481" spans="1:7" ht="12" customHeight="1" x14ac:dyDescent="0.2">
      <c r="A481" s="259"/>
      <c r="B481" s="259"/>
      <c r="C481" s="258" t="s">
        <v>419</v>
      </c>
      <c r="D481" s="260">
        <v>1</v>
      </c>
      <c r="E481" s="260">
        <v>480</v>
      </c>
      <c r="F481" s="260">
        <v>480</v>
      </c>
      <c r="G481" s="258"/>
    </row>
    <row r="482" spans="1:7" ht="12" customHeight="1" x14ac:dyDescent="0.2">
      <c r="A482" s="259"/>
      <c r="B482" s="259"/>
      <c r="C482" s="258" t="s">
        <v>412</v>
      </c>
      <c r="D482" s="260">
        <v>1</v>
      </c>
      <c r="E482" s="260">
        <v>170</v>
      </c>
      <c r="F482" s="260">
        <v>170</v>
      </c>
      <c r="G482" s="258"/>
    </row>
    <row r="483" spans="1:7" ht="12" customHeight="1" x14ac:dyDescent="0.2">
      <c r="A483" s="259"/>
      <c r="B483" s="259"/>
      <c r="C483" s="258" t="s">
        <v>1876</v>
      </c>
      <c r="D483" s="260">
        <v>1</v>
      </c>
      <c r="E483" s="262"/>
      <c r="F483" s="262"/>
      <c r="G483" s="258" t="s">
        <v>1147</v>
      </c>
    </row>
    <row r="484" spans="1:7" ht="12.95" customHeight="1" x14ac:dyDescent="0.2">
      <c r="E484" s="265">
        <v>4160.01</v>
      </c>
      <c r="F484" s="265">
        <v>4160.01</v>
      </c>
    </row>
    <row r="485" spans="1:7" ht="12" customHeight="1" x14ac:dyDescent="0.2">
      <c r="A485" s="254">
        <v>33</v>
      </c>
      <c r="B485" s="255" t="s">
        <v>1178</v>
      </c>
      <c r="C485" s="256"/>
      <c r="D485" s="254">
        <v>1</v>
      </c>
      <c r="E485" s="266">
        <v>2891</v>
      </c>
      <c r="F485" s="266">
        <v>2891</v>
      </c>
      <c r="G485" s="258"/>
    </row>
    <row r="486" spans="1:7" ht="12" customHeight="1" x14ac:dyDescent="0.2">
      <c r="A486" s="259"/>
      <c r="B486" s="259"/>
      <c r="C486" s="258" t="s">
        <v>857</v>
      </c>
      <c r="D486" s="260">
        <v>3</v>
      </c>
      <c r="E486" s="261">
        <v>0.01</v>
      </c>
      <c r="F486" s="261">
        <v>0.03</v>
      </c>
      <c r="G486" s="258"/>
    </row>
    <row r="487" spans="1:7" ht="12" customHeight="1" x14ac:dyDescent="0.2">
      <c r="A487" s="259"/>
      <c r="B487" s="259"/>
      <c r="C487" s="258" t="s">
        <v>421</v>
      </c>
      <c r="D487" s="260">
        <v>2</v>
      </c>
      <c r="E487" s="263">
        <v>1560</v>
      </c>
      <c r="F487" s="263">
        <v>3120</v>
      </c>
      <c r="G487" s="258"/>
    </row>
    <row r="488" spans="1:7" ht="12" customHeight="1" x14ac:dyDescent="0.2">
      <c r="A488" s="259"/>
      <c r="B488" s="259"/>
      <c r="C488" s="258" t="s">
        <v>1877</v>
      </c>
      <c r="D488" s="260">
        <v>1</v>
      </c>
      <c r="E488" s="262"/>
      <c r="F488" s="262"/>
      <c r="G488" s="258" t="s">
        <v>1147</v>
      </c>
    </row>
    <row r="489" spans="1:7" ht="12" customHeight="1" x14ac:dyDescent="0.2">
      <c r="A489" s="259"/>
      <c r="B489" s="259"/>
      <c r="C489" s="258" t="s">
        <v>1878</v>
      </c>
      <c r="D489" s="260">
        <v>2</v>
      </c>
      <c r="E489" s="262"/>
      <c r="F489" s="262"/>
      <c r="G489" s="258" t="s">
        <v>1147</v>
      </c>
    </row>
    <row r="490" spans="1:7" ht="12" customHeight="1" x14ac:dyDescent="0.2">
      <c r="A490" s="259"/>
      <c r="B490" s="259"/>
      <c r="C490" s="258" t="s">
        <v>1879</v>
      </c>
      <c r="D490" s="260">
        <v>1</v>
      </c>
      <c r="E490" s="262"/>
      <c r="F490" s="262"/>
      <c r="G490" s="258" t="s">
        <v>1147</v>
      </c>
    </row>
    <row r="491" spans="1:7" ht="12" customHeight="1" x14ac:dyDescent="0.2">
      <c r="A491" s="259"/>
      <c r="B491" s="259"/>
      <c r="C491" s="258" t="s">
        <v>861</v>
      </c>
      <c r="D491" s="260">
        <v>1</v>
      </c>
      <c r="E491" s="262"/>
      <c r="F491" s="262"/>
      <c r="G491" s="258" t="s">
        <v>1147</v>
      </c>
    </row>
    <row r="492" spans="1:7" ht="12" customHeight="1" x14ac:dyDescent="0.2">
      <c r="A492" s="259"/>
      <c r="B492" s="259"/>
      <c r="C492" s="258" t="s">
        <v>1880</v>
      </c>
      <c r="D492" s="260">
        <v>1</v>
      </c>
      <c r="E492" s="262"/>
      <c r="F492" s="262"/>
      <c r="G492" s="258" t="s">
        <v>1147</v>
      </c>
    </row>
    <row r="493" spans="1:7" ht="12" customHeight="1" x14ac:dyDescent="0.2">
      <c r="A493" s="259"/>
      <c r="B493" s="259"/>
      <c r="C493" s="258" t="s">
        <v>420</v>
      </c>
      <c r="D493" s="260">
        <v>1</v>
      </c>
      <c r="E493" s="260">
        <v>740</v>
      </c>
      <c r="F493" s="260">
        <v>740</v>
      </c>
      <c r="G493" s="258"/>
    </row>
    <row r="494" spans="1:7" ht="12" customHeight="1" x14ac:dyDescent="0.2">
      <c r="A494" s="259"/>
      <c r="B494" s="259"/>
      <c r="C494" s="258" t="s">
        <v>391</v>
      </c>
      <c r="D494" s="260">
        <v>2</v>
      </c>
      <c r="E494" s="260">
        <v>270</v>
      </c>
      <c r="F494" s="260">
        <v>540</v>
      </c>
      <c r="G494" s="258"/>
    </row>
    <row r="495" spans="1:7" ht="12" customHeight="1" x14ac:dyDescent="0.2">
      <c r="A495" s="259"/>
      <c r="B495" s="259"/>
      <c r="C495" s="258" t="s">
        <v>1881</v>
      </c>
      <c r="D495" s="260">
        <v>1</v>
      </c>
      <c r="E495" s="262"/>
      <c r="F495" s="262"/>
      <c r="G495" s="258" t="s">
        <v>1147</v>
      </c>
    </row>
    <row r="496" spans="1:7" ht="12" customHeight="1" x14ac:dyDescent="0.2">
      <c r="A496" s="259"/>
      <c r="B496" s="259"/>
      <c r="C496" s="258" t="s">
        <v>1882</v>
      </c>
      <c r="D496" s="260">
        <v>1</v>
      </c>
      <c r="E496" s="262"/>
      <c r="F496" s="262"/>
      <c r="G496" s="258" t="s">
        <v>1147</v>
      </c>
    </row>
    <row r="497" spans="1:7" ht="12.95" customHeight="1" x14ac:dyDescent="0.2">
      <c r="E497" s="265">
        <v>7291.03</v>
      </c>
      <c r="F497" s="265">
        <v>7291.03</v>
      </c>
    </row>
    <row r="498" spans="1:7" ht="12" customHeight="1" x14ac:dyDescent="0.2">
      <c r="A498" s="254">
        <v>34</v>
      </c>
      <c r="B498" s="255" t="s">
        <v>1179</v>
      </c>
      <c r="C498" s="256"/>
      <c r="D498" s="254">
        <v>1</v>
      </c>
      <c r="E498" s="266">
        <v>2891</v>
      </c>
      <c r="F498" s="266">
        <v>2891</v>
      </c>
      <c r="G498" s="258"/>
    </row>
    <row r="499" spans="1:7" ht="12" customHeight="1" x14ac:dyDescent="0.2">
      <c r="A499" s="259"/>
      <c r="B499" s="259"/>
      <c r="C499" s="258" t="s">
        <v>857</v>
      </c>
      <c r="D499" s="260">
        <v>3</v>
      </c>
      <c r="E499" s="261">
        <v>0.01</v>
      </c>
      <c r="F499" s="261">
        <v>0.03</v>
      </c>
      <c r="G499" s="258"/>
    </row>
    <row r="500" spans="1:7" ht="12" customHeight="1" x14ac:dyDescent="0.2">
      <c r="A500" s="259"/>
      <c r="B500" s="259"/>
      <c r="C500" s="258" t="s">
        <v>409</v>
      </c>
      <c r="D500" s="260">
        <v>2</v>
      </c>
      <c r="E500" s="260">
        <v>190</v>
      </c>
      <c r="F500" s="260">
        <v>380</v>
      </c>
      <c r="G500" s="258"/>
    </row>
    <row r="501" spans="1:7" ht="12" customHeight="1" x14ac:dyDescent="0.2">
      <c r="A501" s="259"/>
      <c r="B501" s="259"/>
      <c r="C501" s="258" t="s">
        <v>1877</v>
      </c>
      <c r="D501" s="260">
        <v>1</v>
      </c>
      <c r="E501" s="262"/>
      <c r="F501" s="262"/>
      <c r="G501" s="258" t="s">
        <v>1147</v>
      </c>
    </row>
    <row r="502" spans="1:7" ht="12" customHeight="1" x14ac:dyDescent="0.2">
      <c r="A502" s="259"/>
      <c r="B502" s="259"/>
      <c r="C502" s="258" t="s">
        <v>1878</v>
      </c>
      <c r="D502" s="260">
        <v>1</v>
      </c>
      <c r="E502" s="262"/>
      <c r="F502" s="262"/>
      <c r="G502" s="258" t="s">
        <v>1147</v>
      </c>
    </row>
    <row r="503" spans="1:7" ht="12" customHeight="1" x14ac:dyDescent="0.2">
      <c r="A503" s="259"/>
      <c r="B503" s="259"/>
      <c r="C503" s="258" t="s">
        <v>1878</v>
      </c>
      <c r="D503" s="260">
        <v>1</v>
      </c>
      <c r="E503" s="262"/>
      <c r="F503" s="262"/>
      <c r="G503" s="258" t="s">
        <v>1147</v>
      </c>
    </row>
    <row r="504" spans="1:7" ht="12" customHeight="1" x14ac:dyDescent="0.2">
      <c r="A504" s="259"/>
      <c r="B504" s="259"/>
      <c r="C504" s="258" t="s">
        <v>1879</v>
      </c>
      <c r="D504" s="260">
        <v>1</v>
      </c>
      <c r="E504" s="262"/>
      <c r="F504" s="262"/>
      <c r="G504" s="258" t="s">
        <v>1147</v>
      </c>
    </row>
    <row r="505" spans="1:7" ht="12" customHeight="1" x14ac:dyDescent="0.2">
      <c r="A505" s="259"/>
      <c r="B505" s="259"/>
      <c r="C505" s="258" t="s">
        <v>861</v>
      </c>
      <c r="D505" s="260">
        <v>1</v>
      </c>
      <c r="E505" s="262"/>
      <c r="F505" s="262"/>
      <c r="G505" s="258" t="s">
        <v>1147</v>
      </c>
    </row>
    <row r="506" spans="1:7" ht="12" customHeight="1" x14ac:dyDescent="0.2">
      <c r="A506" s="259"/>
      <c r="B506" s="259"/>
      <c r="C506" s="258" t="s">
        <v>1880</v>
      </c>
      <c r="D506" s="260">
        <v>1</v>
      </c>
      <c r="E506" s="262"/>
      <c r="F506" s="262"/>
      <c r="G506" s="258" t="s">
        <v>1147</v>
      </c>
    </row>
    <row r="507" spans="1:7" ht="12" customHeight="1" x14ac:dyDescent="0.2">
      <c r="A507" s="259"/>
      <c r="B507" s="259"/>
      <c r="C507" s="258" t="s">
        <v>420</v>
      </c>
      <c r="D507" s="260">
        <v>1</v>
      </c>
      <c r="E507" s="260">
        <v>740</v>
      </c>
      <c r="F507" s="260">
        <v>740</v>
      </c>
      <c r="G507" s="258"/>
    </row>
    <row r="508" spans="1:7" ht="12" customHeight="1" x14ac:dyDescent="0.2">
      <c r="A508" s="259"/>
      <c r="B508" s="259"/>
      <c r="C508" s="258" t="s">
        <v>391</v>
      </c>
      <c r="D508" s="260">
        <v>2</v>
      </c>
      <c r="E508" s="260">
        <v>270</v>
      </c>
      <c r="F508" s="260">
        <v>540</v>
      </c>
      <c r="G508" s="258"/>
    </row>
    <row r="509" spans="1:7" ht="12" customHeight="1" x14ac:dyDescent="0.2">
      <c r="A509" s="259"/>
      <c r="B509" s="259"/>
      <c r="C509" s="258" t="s">
        <v>1881</v>
      </c>
      <c r="D509" s="260">
        <v>1</v>
      </c>
      <c r="E509" s="262"/>
      <c r="F509" s="262"/>
      <c r="G509" s="258" t="s">
        <v>1147</v>
      </c>
    </row>
    <row r="510" spans="1:7" ht="12" customHeight="1" x14ac:dyDescent="0.2">
      <c r="A510" s="259"/>
      <c r="B510" s="259"/>
      <c r="C510" s="258" t="s">
        <v>1882</v>
      </c>
      <c r="D510" s="260">
        <v>1</v>
      </c>
      <c r="E510" s="262"/>
      <c r="F510" s="262"/>
      <c r="G510" s="258" t="s">
        <v>1147</v>
      </c>
    </row>
    <row r="511" spans="1:7" ht="12.95" customHeight="1" x14ac:dyDescent="0.2">
      <c r="E511" s="265">
        <v>4551.03</v>
      </c>
      <c r="F511" s="265">
        <v>4551.03</v>
      </c>
    </row>
    <row r="512" spans="1:7" ht="12" customHeight="1" x14ac:dyDescent="0.2">
      <c r="A512" s="254">
        <v>35</v>
      </c>
      <c r="B512" s="255" t="s">
        <v>1180</v>
      </c>
      <c r="C512" s="256"/>
      <c r="D512" s="254">
        <v>1</v>
      </c>
      <c r="E512" s="266">
        <v>2240</v>
      </c>
      <c r="F512" s="266">
        <v>2240</v>
      </c>
      <c r="G512" s="258"/>
    </row>
    <row r="513" spans="1:7" ht="12" customHeight="1" x14ac:dyDescent="0.2">
      <c r="A513" s="259"/>
      <c r="B513" s="259"/>
      <c r="C513" s="258" t="s">
        <v>1883</v>
      </c>
      <c r="D513" s="260">
        <v>1</v>
      </c>
      <c r="E513" s="262"/>
      <c r="F513" s="262"/>
      <c r="G513" s="258" t="s">
        <v>1147</v>
      </c>
    </row>
    <row r="514" spans="1:7" ht="12" customHeight="1" x14ac:dyDescent="0.2">
      <c r="A514" s="259"/>
      <c r="B514" s="259"/>
      <c r="C514" s="258" t="s">
        <v>1884</v>
      </c>
      <c r="D514" s="260">
        <v>1</v>
      </c>
      <c r="E514" s="262"/>
      <c r="F514" s="262"/>
      <c r="G514" s="258" t="s">
        <v>1147</v>
      </c>
    </row>
    <row r="515" spans="1:7" ht="12" customHeight="1" x14ac:dyDescent="0.2">
      <c r="A515" s="259"/>
      <c r="B515" s="259"/>
      <c r="C515" s="258" t="s">
        <v>1885</v>
      </c>
      <c r="D515" s="260">
        <v>1</v>
      </c>
      <c r="E515" s="262"/>
      <c r="F515" s="262"/>
      <c r="G515" s="258" t="s">
        <v>1147</v>
      </c>
    </row>
    <row r="516" spans="1:7" ht="12" customHeight="1" x14ac:dyDescent="0.2">
      <c r="A516" s="259"/>
      <c r="B516" s="259"/>
      <c r="C516" s="258" t="s">
        <v>422</v>
      </c>
      <c r="D516" s="260">
        <v>1</v>
      </c>
      <c r="E516" s="260">
        <v>650</v>
      </c>
      <c r="F516" s="260">
        <v>650</v>
      </c>
      <c r="G516" s="258"/>
    </row>
    <row r="517" spans="1:7" ht="12" customHeight="1" x14ac:dyDescent="0.2">
      <c r="A517" s="259"/>
      <c r="B517" s="259"/>
      <c r="C517" s="258" t="s">
        <v>391</v>
      </c>
      <c r="D517" s="260">
        <v>2</v>
      </c>
      <c r="E517" s="260">
        <v>270</v>
      </c>
      <c r="F517" s="260">
        <v>540</v>
      </c>
      <c r="G517" s="258"/>
    </row>
    <row r="518" spans="1:7" ht="12" customHeight="1" x14ac:dyDescent="0.2">
      <c r="A518" s="259"/>
      <c r="B518" s="259"/>
      <c r="C518" s="258" t="s">
        <v>1884</v>
      </c>
      <c r="D518" s="260">
        <v>2</v>
      </c>
      <c r="E518" s="262"/>
      <c r="F518" s="262"/>
      <c r="G518" s="258" t="s">
        <v>1147</v>
      </c>
    </row>
    <row r="519" spans="1:7" ht="12" customHeight="1" x14ac:dyDescent="0.2">
      <c r="A519" s="259"/>
      <c r="B519" s="259"/>
      <c r="C519" s="258" t="s">
        <v>1886</v>
      </c>
      <c r="D519" s="260">
        <v>1</v>
      </c>
      <c r="E519" s="262"/>
      <c r="F519" s="262"/>
      <c r="G519" s="258" t="s">
        <v>1147</v>
      </c>
    </row>
    <row r="520" spans="1:7" ht="12" customHeight="1" x14ac:dyDescent="0.2">
      <c r="A520" s="259"/>
      <c r="B520" s="259"/>
      <c r="C520" s="258" t="s">
        <v>861</v>
      </c>
      <c r="D520" s="260">
        <v>1</v>
      </c>
      <c r="E520" s="262"/>
      <c r="F520" s="262"/>
      <c r="G520" s="258" t="s">
        <v>1147</v>
      </c>
    </row>
    <row r="521" spans="1:7" ht="12" customHeight="1" x14ac:dyDescent="0.2">
      <c r="A521" s="259"/>
      <c r="B521" s="259"/>
      <c r="C521" s="258" t="s">
        <v>1887</v>
      </c>
      <c r="D521" s="260">
        <v>3</v>
      </c>
      <c r="E521" s="261">
        <v>0.01</v>
      </c>
      <c r="F521" s="261">
        <v>0.03</v>
      </c>
      <c r="G521" s="258"/>
    </row>
    <row r="522" spans="1:7" ht="12.95" customHeight="1" x14ac:dyDescent="0.2">
      <c r="E522" s="265">
        <v>3430.03</v>
      </c>
      <c r="F522" s="265">
        <v>3430.03</v>
      </c>
    </row>
    <row r="523" spans="1:7" ht="12" customHeight="1" x14ac:dyDescent="0.2">
      <c r="A523" s="254">
        <v>36</v>
      </c>
      <c r="B523" s="255" t="s">
        <v>1181</v>
      </c>
      <c r="C523" s="256"/>
      <c r="D523" s="254">
        <v>1</v>
      </c>
      <c r="E523" s="266">
        <v>2240</v>
      </c>
      <c r="F523" s="266">
        <v>2240</v>
      </c>
      <c r="G523" s="258"/>
    </row>
    <row r="524" spans="1:7" ht="12" customHeight="1" x14ac:dyDescent="0.2">
      <c r="A524" s="259"/>
      <c r="B524" s="259"/>
      <c r="C524" s="258" t="s">
        <v>1887</v>
      </c>
      <c r="D524" s="260">
        <v>5</v>
      </c>
      <c r="E524" s="261">
        <v>0.01</v>
      </c>
      <c r="F524" s="261">
        <v>0.05</v>
      </c>
      <c r="G524" s="258"/>
    </row>
    <row r="525" spans="1:7" ht="12" customHeight="1" x14ac:dyDescent="0.2">
      <c r="A525" s="259"/>
      <c r="B525" s="259"/>
      <c r="C525" s="258" t="s">
        <v>1883</v>
      </c>
      <c r="D525" s="260">
        <v>1</v>
      </c>
      <c r="E525" s="262"/>
      <c r="F525" s="262"/>
      <c r="G525" s="258" t="s">
        <v>1147</v>
      </c>
    </row>
    <row r="526" spans="1:7" ht="12" customHeight="1" x14ac:dyDescent="0.2">
      <c r="A526" s="259"/>
      <c r="B526" s="259"/>
      <c r="C526" s="258" t="s">
        <v>1884</v>
      </c>
      <c r="D526" s="260">
        <v>2</v>
      </c>
      <c r="E526" s="262"/>
      <c r="F526" s="262"/>
      <c r="G526" s="258" t="s">
        <v>1147</v>
      </c>
    </row>
    <row r="527" spans="1:7" ht="12" customHeight="1" x14ac:dyDescent="0.2">
      <c r="A527" s="259"/>
      <c r="B527" s="259"/>
      <c r="C527" s="258" t="s">
        <v>1884</v>
      </c>
      <c r="D527" s="260">
        <v>1</v>
      </c>
      <c r="E527" s="262"/>
      <c r="F527" s="262"/>
      <c r="G527" s="258" t="s">
        <v>1147</v>
      </c>
    </row>
    <row r="528" spans="1:7" ht="12" customHeight="1" x14ac:dyDescent="0.2">
      <c r="A528" s="259"/>
      <c r="B528" s="259"/>
      <c r="C528" s="258" t="s">
        <v>1885</v>
      </c>
      <c r="D528" s="260">
        <v>1</v>
      </c>
      <c r="E528" s="262"/>
      <c r="F528" s="262"/>
      <c r="G528" s="258" t="s">
        <v>1147</v>
      </c>
    </row>
    <row r="529" spans="1:7" ht="12" customHeight="1" x14ac:dyDescent="0.2">
      <c r="A529" s="259"/>
      <c r="B529" s="259"/>
      <c r="C529" s="258" t="s">
        <v>407</v>
      </c>
      <c r="D529" s="260">
        <v>1</v>
      </c>
      <c r="E529" s="260">
        <v>940</v>
      </c>
      <c r="F529" s="260">
        <v>940</v>
      </c>
      <c r="G529" s="258"/>
    </row>
    <row r="530" spans="1:7" ht="12" customHeight="1" x14ac:dyDescent="0.2">
      <c r="A530" s="259"/>
      <c r="B530" s="259"/>
      <c r="C530" s="258" t="s">
        <v>391</v>
      </c>
      <c r="D530" s="260">
        <v>2</v>
      </c>
      <c r="E530" s="260">
        <v>270</v>
      </c>
      <c r="F530" s="260">
        <v>540</v>
      </c>
      <c r="G530" s="258"/>
    </row>
    <row r="531" spans="1:7" ht="12" customHeight="1" x14ac:dyDescent="0.2">
      <c r="A531" s="259"/>
      <c r="B531" s="259"/>
      <c r="C531" s="258" t="s">
        <v>1886</v>
      </c>
      <c r="D531" s="260">
        <v>1</v>
      </c>
      <c r="E531" s="262"/>
      <c r="F531" s="262"/>
      <c r="G531" s="258" t="s">
        <v>1147</v>
      </c>
    </row>
    <row r="532" spans="1:7" ht="12" customHeight="1" x14ac:dyDescent="0.2">
      <c r="A532" s="259"/>
      <c r="B532" s="259"/>
      <c r="C532" s="258" t="s">
        <v>861</v>
      </c>
      <c r="D532" s="260">
        <v>1</v>
      </c>
      <c r="E532" s="262"/>
      <c r="F532" s="262"/>
      <c r="G532" s="258" t="s">
        <v>1147</v>
      </c>
    </row>
    <row r="533" spans="1:7" ht="12" customHeight="1" x14ac:dyDescent="0.2">
      <c r="A533" s="259"/>
      <c r="B533" s="259"/>
      <c r="C533" s="258" t="s">
        <v>647</v>
      </c>
      <c r="D533" s="260">
        <v>2</v>
      </c>
      <c r="E533" s="263">
        <v>1300</v>
      </c>
      <c r="F533" s="263">
        <v>2600</v>
      </c>
      <c r="G533" s="258"/>
    </row>
    <row r="534" spans="1:7" ht="12.95" customHeight="1" x14ac:dyDescent="0.2">
      <c r="E534" s="265">
        <v>6320.05</v>
      </c>
      <c r="F534" s="265">
        <v>6320.05</v>
      </c>
    </row>
    <row r="535" spans="1:7" ht="12" customHeight="1" x14ac:dyDescent="0.2">
      <c r="A535" s="254">
        <v>37</v>
      </c>
      <c r="B535" s="255" t="s">
        <v>1182</v>
      </c>
      <c r="C535" s="256"/>
      <c r="D535" s="254">
        <v>1</v>
      </c>
      <c r="E535" s="257">
        <v>3076.89</v>
      </c>
      <c r="F535" s="257">
        <v>3076.89</v>
      </c>
      <c r="G535" s="258"/>
    </row>
    <row r="536" spans="1:7" ht="12" customHeight="1" x14ac:dyDescent="0.2">
      <c r="A536" s="259"/>
      <c r="B536" s="259"/>
      <c r="C536" s="258" t="s">
        <v>871</v>
      </c>
      <c r="D536" s="260">
        <v>1</v>
      </c>
      <c r="E536" s="261">
        <v>0.01</v>
      </c>
      <c r="F536" s="261">
        <v>0.01</v>
      </c>
      <c r="G536" s="258"/>
    </row>
    <row r="537" spans="1:7" ht="12" customHeight="1" x14ac:dyDescent="0.2">
      <c r="A537" s="259"/>
      <c r="B537" s="259"/>
      <c r="C537" s="258" t="s">
        <v>858</v>
      </c>
      <c r="D537" s="260">
        <v>2</v>
      </c>
      <c r="E537" s="261">
        <v>0.01</v>
      </c>
      <c r="F537" s="261">
        <v>0.02</v>
      </c>
      <c r="G537" s="258"/>
    </row>
    <row r="538" spans="1:7" ht="12" customHeight="1" x14ac:dyDescent="0.2">
      <c r="A538" s="259"/>
      <c r="B538" s="259"/>
      <c r="C538" s="258" t="s">
        <v>1805</v>
      </c>
      <c r="D538" s="260">
        <v>1</v>
      </c>
      <c r="E538" s="262"/>
      <c r="F538" s="262"/>
      <c r="G538" s="258" t="s">
        <v>1147</v>
      </c>
    </row>
    <row r="539" spans="1:7" ht="12" customHeight="1" x14ac:dyDescent="0.2">
      <c r="A539" s="259"/>
      <c r="B539" s="259"/>
      <c r="C539" s="258" t="s">
        <v>1806</v>
      </c>
      <c r="D539" s="260">
        <v>1</v>
      </c>
      <c r="E539" s="262"/>
      <c r="F539" s="262"/>
      <c r="G539" s="258" t="s">
        <v>1147</v>
      </c>
    </row>
    <row r="540" spans="1:7" ht="12" customHeight="1" x14ac:dyDescent="0.2">
      <c r="A540" s="259"/>
      <c r="B540" s="259"/>
      <c r="C540" s="258" t="s">
        <v>1148</v>
      </c>
      <c r="D540" s="260">
        <v>1</v>
      </c>
      <c r="E540" s="262"/>
      <c r="F540" s="262"/>
      <c r="G540" s="258" t="s">
        <v>1147</v>
      </c>
    </row>
    <row r="541" spans="1:7" ht="12" customHeight="1" x14ac:dyDescent="0.2">
      <c r="A541" s="259"/>
      <c r="B541" s="259"/>
      <c r="C541" s="258" t="s">
        <v>866</v>
      </c>
      <c r="D541" s="260">
        <v>1</v>
      </c>
      <c r="E541" s="262"/>
      <c r="F541" s="262"/>
      <c r="G541" s="258" t="s">
        <v>1147</v>
      </c>
    </row>
    <row r="542" spans="1:7" ht="12" customHeight="1" x14ac:dyDescent="0.2">
      <c r="A542" s="259"/>
      <c r="B542" s="259"/>
      <c r="C542" s="258" t="s">
        <v>657</v>
      </c>
      <c r="D542" s="260">
        <v>1</v>
      </c>
      <c r="E542" s="261">
        <v>0.01</v>
      </c>
      <c r="F542" s="261">
        <v>0.01</v>
      </c>
      <c r="G542" s="258"/>
    </row>
    <row r="543" spans="1:7" ht="12" customHeight="1" x14ac:dyDescent="0.2">
      <c r="A543" s="259"/>
      <c r="B543" s="259"/>
      <c r="C543" s="258" t="s">
        <v>379</v>
      </c>
      <c r="D543" s="260">
        <v>1</v>
      </c>
      <c r="E543" s="260">
        <v>540</v>
      </c>
      <c r="F543" s="260">
        <v>540</v>
      </c>
      <c r="G543" s="258"/>
    </row>
    <row r="544" spans="1:7" ht="12" customHeight="1" x14ac:dyDescent="0.2">
      <c r="A544" s="259"/>
      <c r="B544" s="259"/>
      <c r="C544" s="258" t="s">
        <v>391</v>
      </c>
      <c r="D544" s="260">
        <v>2</v>
      </c>
      <c r="E544" s="260">
        <v>270</v>
      </c>
      <c r="F544" s="260">
        <v>540</v>
      </c>
      <c r="G544" s="258"/>
    </row>
    <row r="545" spans="1:7" ht="12" customHeight="1" x14ac:dyDescent="0.2">
      <c r="A545" s="259"/>
      <c r="B545" s="259"/>
      <c r="C545" s="258" t="s">
        <v>1149</v>
      </c>
      <c r="D545" s="260">
        <v>1</v>
      </c>
      <c r="E545" s="261">
        <v>567.87</v>
      </c>
      <c r="F545" s="261">
        <v>567.87</v>
      </c>
      <c r="G545" s="258"/>
    </row>
    <row r="546" spans="1:7" ht="12" customHeight="1" x14ac:dyDescent="0.2">
      <c r="A546" s="259"/>
      <c r="B546" s="259"/>
      <c r="C546" s="258" t="s">
        <v>864</v>
      </c>
      <c r="D546" s="260">
        <v>2</v>
      </c>
      <c r="E546" s="262"/>
      <c r="F546" s="262"/>
      <c r="G546" s="258" t="s">
        <v>1147</v>
      </c>
    </row>
    <row r="547" spans="1:7" ht="12" customHeight="1" x14ac:dyDescent="0.2">
      <c r="A547" s="259"/>
      <c r="B547" s="259"/>
      <c r="C547" s="258" t="s">
        <v>427</v>
      </c>
      <c r="D547" s="260">
        <v>1</v>
      </c>
      <c r="E547" s="260">
        <v>390</v>
      </c>
      <c r="F547" s="260">
        <v>390</v>
      </c>
      <c r="G547" s="258"/>
    </row>
    <row r="548" spans="1:7" ht="12" customHeight="1" x14ac:dyDescent="0.2">
      <c r="A548" s="259"/>
      <c r="B548" s="259"/>
      <c r="C548" s="258" t="s">
        <v>1807</v>
      </c>
      <c r="D548" s="260">
        <v>1</v>
      </c>
      <c r="E548" s="262"/>
      <c r="F548" s="262"/>
      <c r="G548" s="258" t="s">
        <v>1147</v>
      </c>
    </row>
    <row r="549" spans="1:7" ht="12" customHeight="1" x14ac:dyDescent="0.2">
      <c r="A549" s="259"/>
      <c r="B549" s="259"/>
      <c r="C549" s="258" t="s">
        <v>861</v>
      </c>
      <c r="D549" s="260">
        <v>1</v>
      </c>
      <c r="E549" s="262"/>
      <c r="F549" s="262"/>
      <c r="G549" s="258" t="s">
        <v>1147</v>
      </c>
    </row>
    <row r="550" spans="1:7" ht="12" customHeight="1" x14ac:dyDescent="0.2">
      <c r="A550" s="259"/>
      <c r="B550" s="259"/>
      <c r="C550" s="258" t="s">
        <v>426</v>
      </c>
      <c r="D550" s="260">
        <v>2</v>
      </c>
      <c r="E550" s="260">
        <v>620</v>
      </c>
      <c r="F550" s="263">
        <v>1240</v>
      </c>
      <c r="G550" s="258"/>
    </row>
    <row r="551" spans="1:7" ht="12.95" customHeight="1" x14ac:dyDescent="0.2">
      <c r="E551" s="265">
        <v>6354.93</v>
      </c>
      <c r="F551" s="265">
        <v>6354.93</v>
      </c>
    </row>
    <row r="552" spans="1:7" ht="12" customHeight="1" x14ac:dyDescent="0.2">
      <c r="A552" s="254">
        <v>38</v>
      </c>
      <c r="B552" s="255" t="s">
        <v>1183</v>
      </c>
      <c r="C552" s="256"/>
      <c r="D552" s="254">
        <v>1</v>
      </c>
      <c r="E552" s="257">
        <v>2658.64</v>
      </c>
      <c r="F552" s="257">
        <v>2658.64</v>
      </c>
      <c r="G552" s="258"/>
    </row>
    <row r="553" spans="1:7" ht="12" customHeight="1" x14ac:dyDescent="0.2">
      <c r="A553" s="259"/>
      <c r="B553" s="259"/>
      <c r="C553" s="258" t="s">
        <v>871</v>
      </c>
      <c r="D553" s="260">
        <v>1</v>
      </c>
      <c r="E553" s="261">
        <v>0.01</v>
      </c>
      <c r="F553" s="261">
        <v>0.01</v>
      </c>
      <c r="G553" s="258"/>
    </row>
    <row r="554" spans="1:7" ht="12" customHeight="1" x14ac:dyDescent="0.2">
      <c r="A554" s="259"/>
      <c r="B554" s="259"/>
      <c r="C554" s="258" t="s">
        <v>858</v>
      </c>
      <c r="D554" s="260">
        <v>2</v>
      </c>
      <c r="E554" s="261">
        <v>0.01</v>
      </c>
      <c r="F554" s="261">
        <v>0.02</v>
      </c>
      <c r="G554" s="258"/>
    </row>
    <row r="555" spans="1:7" ht="12" customHeight="1" x14ac:dyDescent="0.2">
      <c r="A555" s="259"/>
      <c r="B555" s="259"/>
      <c r="C555" s="258" t="s">
        <v>1805</v>
      </c>
      <c r="D555" s="260">
        <v>1</v>
      </c>
      <c r="E555" s="262"/>
      <c r="F555" s="262"/>
      <c r="G555" s="258" t="s">
        <v>1147</v>
      </c>
    </row>
    <row r="556" spans="1:7" ht="12" customHeight="1" x14ac:dyDescent="0.2">
      <c r="A556" s="259"/>
      <c r="B556" s="259"/>
      <c r="C556" s="258" t="s">
        <v>1806</v>
      </c>
      <c r="D556" s="260">
        <v>1</v>
      </c>
      <c r="E556" s="262"/>
      <c r="F556" s="262"/>
      <c r="G556" s="258" t="s">
        <v>1147</v>
      </c>
    </row>
    <row r="557" spans="1:7" ht="12" customHeight="1" x14ac:dyDescent="0.2">
      <c r="A557" s="259"/>
      <c r="B557" s="259"/>
      <c r="C557" s="258" t="s">
        <v>1148</v>
      </c>
      <c r="D557" s="260">
        <v>1</v>
      </c>
      <c r="E557" s="262"/>
      <c r="F557" s="262"/>
      <c r="G557" s="258" t="s">
        <v>1147</v>
      </c>
    </row>
    <row r="558" spans="1:7" ht="12" customHeight="1" x14ac:dyDescent="0.2">
      <c r="A558" s="259"/>
      <c r="B558" s="259"/>
      <c r="C558" s="258" t="s">
        <v>1807</v>
      </c>
      <c r="D558" s="260">
        <v>1</v>
      </c>
      <c r="E558" s="262"/>
      <c r="F558" s="262"/>
      <c r="G558" s="258" t="s">
        <v>1147</v>
      </c>
    </row>
    <row r="559" spans="1:7" ht="12" customHeight="1" x14ac:dyDescent="0.2">
      <c r="A559" s="259"/>
      <c r="B559" s="259"/>
      <c r="C559" s="258" t="s">
        <v>866</v>
      </c>
      <c r="D559" s="260">
        <v>1</v>
      </c>
      <c r="E559" s="262"/>
      <c r="F559" s="262"/>
      <c r="G559" s="258" t="s">
        <v>1147</v>
      </c>
    </row>
    <row r="560" spans="1:7" ht="12" customHeight="1" x14ac:dyDescent="0.2">
      <c r="A560" s="259"/>
      <c r="B560" s="259"/>
      <c r="C560" s="258" t="s">
        <v>657</v>
      </c>
      <c r="D560" s="260">
        <v>1</v>
      </c>
      <c r="E560" s="261">
        <v>0.01</v>
      </c>
      <c r="F560" s="261">
        <v>0.01</v>
      </c>
      <c r="G560" s="258"/>
    </row>
    <row r="561" spans="1:7" ht="12" customHeight="1" x14ac:dyDescent="0.2">
      <c r="A561" s="259"/>
      <c r="B561" s="259"/>
      <c r="C561" s="258" t="s">
        <v>379</v>
      </c>
      <c r="D561" s="260">
        <v>1</v>
      </c>
      <c r="E561" s="260">
        <v>540</v>
      </c>
      <c r="F561" s="260">
        <v>540</v>
      </c>
      <c r="G561" s="258"/>
    </row>
    <row r="562" spans="1:7" ht="12" customHeight="1" x14ac:dyDescent="0.2">
      <c r="A562" s="259"/>
      <c r="B562" s="259"/>
      <c r="C562" s="258" t="s">
        <v>391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1149</v>
      </c>
      <c r="D563" s="260">
        <v>1</v>
      </c>
      <c r="E563" s="261">
        <v>567.87</v>
      </c>
      <c r="F563" s="261">
        <v>567.87</v>
      </c>
      <c r="G563" s="258"/>
    </row>
    <row r="564" spans="1:7" ht="12" customHeight="1" x14ac:dyDescent="0.2">
      <c r="A564" s="259"/>
      <c r="B564" s="259"/>
      <c r="C564" s="258" t="s">
        <v>864</v>
      </c>
      <c r="D564" s="260">
        <v>2</v>
      </c>
      <c r="E564" s="262"/>
      <c r="F564" s="262"/>
      <c r="G564" s="258" t="s">
        <v>1147</v>
      </c>
    </row>
    <row r="565" spans="1:7" ht="12" customHeight="1" x14ac:dyDescent="0.2">
      <c r="A565" s="259"/>
      <c r="B565" s="259"/>
      <c r="C565" s="258" t="s">
        <v>427</v>
      </c>
      <c r="D565" s="260">
        <v>1</v>
      </c>
      <c r="E565" s="260">
        <v>390</v>
      </c>
      <c r="F565" s="260">
        <v>390</v>
      </c>
      <c r="G565" s="258"/>
    </row>
    <row r="566" spans="1:7" ht="12" customHeight="1" x14ac:dyDescent="0.2">
      <c r="A566" s="259"/>
      <c r="B566" s="259"/>
      <c r="C566" s="258" t="s">
        <v>861</v>
      </c>
      <c r="D566" s="260">
        <v>1</v>
      </c>
      <c r="E566" s="262"/>
      <c r="F566" s="262"/>
      <c r="G566" s="258" t="s">
        <v>1147</v>
      </c>
    </row>
    <row r="567" spans="1:7" ht="12" customHeight="1" x14ac:dyDescent="0.2">
      <c r="A567" s="259"/>
      <c r="B567" s="259"/>
      <c r="C567" s="258" t="s">
        <v>426</v>
      </c>
      <c r="D567" s="260">
        <v>4</v>
      </c>
      <c r="E567" s="260">
        <v>620</v>
      </c>
      <c r="F567" s="263">
        <v>2480</v>
      </c>
      <c r="G567" s="258"/>
    </row>
    <row r="568" spans="1:7" ht="12.95" customHeight="1" x14ac:dyDescent="0.2">
      <c r="E568" s="265">
        <v>7176.68</v>
      </c>
      <c r="F568" s="265">
        <v>7176.68</v>
      </c>
    </row>
    <row r="569" spans="1:7" ht="12" customHeight="1" x14ac:dyDescent="0.2">
      <c r="A569" s="254">
        <v>39</v>
      </c>
      <c r="B569" s="255" t="s">
        <v>1184</v>
      </c>
      <c r="C569" s="256"/>
      <c r="D569" s="254">
        <v>1</v>
      </c>
      <c r="E569" s="267">
        <v>4345.5</v>
      </c>
      <c r="F569" s="267">
        <v>4345.5</v>
      </c>
      <c r="G569" s="258"/>
    </row>
    <row r="570" spans="1:7" ht="12" customHeight="1" x14ac:dyDescent="0.2">
      <c r="A570" s="259"/>
      <c r="B570" s="259"/>
      <c r="C570" s="258" t="s">
        <v>871</v>
      </c>
      <c r="D570" s="260">
        <v>1</v>
      </c>
      <c r="E570" s="261">
        <v>0.01</v>
      </c>
      <c r="F570" s="261">
        <v>0.01</v>
      </c>
      <c r="G570" s="258"/>
    </row>
    <row r="571" spans="1:7" ht="12" customHeight="1" x14ac:dyDescent="0.2">
      <c r="A571" s="259"/>
      <c r="B571" s="259"/>
      <c r="C571" s="258" t="s">
        <v>1805</v>
      </c>
      <c r="D571" s="260">
        <v>1</v>
      </c>
      <c r="E571" s="262"/>
      <c r="F571" s="262"/>
      <c r="G571" s="258" t="s">
        <v>1147</v>
      </c>
    </row>
    <row r="572" spans="1:7" ht="12" customHeight="1" x14ac:dyDescent="0.2">
      <c r="A572" s="259"/>
      <c r="B572" s="259"/>
      <c r="C572" s="258" t="s">
        <v>1148</v>
      </c>
      <c r="D572" s="260">
        <v>1</v>
      </c>
      <c r="E572" s="262"/>
      <c r="F572" s="262"/>
      <c r="G572" s="258" t="s">
        <v>1147</v>
      </c>
    </row>
    <row r="573" spans="1:7" ht="12" customHeight="1" x14ac:dyDescent="0.2">
      <c r="A573" s="259"/>
      <c r="B573" s="259"/>
      <c r="C573" s="258" t="s">
        <v>1888</v>
      </c>
      <c r="D573" s="260">
        <v>1</v>
      </c>
      <c r="E573" s="262"/>
      <c r="F573" s="262"/>
      <c r="G573" s="258" t="s">
        <v>1147</v>
      </c>
    </row>
    <row r="574" spans="1:7" ht="12" customHeight="1" x14ac:dyDescent="0.2">
      <c r="A574" s="259"/>
      <c r="B574" s="259"/>
      <c r="C574" s="258" t="s">
        <v>861</v>
      </c>
      <c r="D574" s="260">
        <v>1</v>
      </c>
      <c r="E574" s="262"/>
      <c r="F574" s="262"/>
      <c r="G574" s="258" t="s">
        <v>1147</v>
      </c>
    </row>
    <row r="575" spans="1:7" ht="12" customHeight="1" x14ac:dyDescent="0.2">
      <c r="A575" s="259"/>
      <c r="B575" s="259"/>
      <c r="C575" s="258" t="s">
        <v>1185</v>
      </c>
      <c r="D575" s="260">
        <v>1</v>
      </c>
      <c r="E575" s="262"/>
      <c r="F575" s="262"/>
      <c r="G575" s="258" t="s">
        <v>1147</v>
      </c>
    </row>
    <row r="576" spans="1:7" ht="12" customHeight="1" x14ac:dyDescent="0.2">
      <c r="A576" s="259"/>
      <c r="B576" s="259"/>
      <c r="C576" s="258" t="s">
        <v>866</v>
      </c>
      <c r="D576" s="260">
        <v>1</v>
      </c>
      <c r="E576" s="262"/>
      <c r="F576" s="262"/>
      <c r="G576" s="258" t="s">
        <v>1147</v>
      </c>
    </row>
    <row r="577" spans="1:7" ht="12" customHeight="1" x14ac:dyDescent="0.2">
      <c r="A577" s="259"/>
      <c r="B577" s="259"/>
      <c r="C577" s="258" t="s">
        <v>1174</v>
      </c>
      <c r="D577" s="260">
        <v>2</v>
      </c>
      <c r="E577" s="262"/>
      <c r="F577" s="262"/>
      <c r="G577" s="258" t="s">
        <v>1147</v>
      </c>
    </row>
    <row r="578" spans="1:7" ht="12" customHeight="1" x14ac:dyDescent="0.2">
      <c r="A578" s="259"/>
      <c r="B578" s="259"/>
      <c r="C578" s="258" t="s">
        <v>391</v>
      </c>
      <c r="D578" s="260">
        <v>2</v>
      </c>
      <c r="E578" s="260">
        <v>270</v>
      </c>
      <c r="F578" s="260">
        <v>540</v>
      </c>
      <c r="G578" s="258"/>
    </row>
    <row r="579" spans="1:7" ht="12" customHeight="1" x14ac:dyDescent="0.2">
      <c r="A579" s="259"/>
      <c r="B579" s="259"/>
      <c r="C579" s="258" t="s">
        <v>864</v>
      </c>
      <c r="D579" s="260">
        <v>2</v>
      </c>
      <c r="E579" s="262"/>
      <c r="F579" s="262"/>
      <c r="G579" s="258" t="s">
        <v>1147</v>
      </c>
    </row>
    <row r="580" spans="1:7" ht="12" customHeight="1" x14ac:dyDescent="0.2">
      <c r="A580" s="259"/>
      <c r="B580" s="259"/>
      <c r="C580" s="258" t="s">
        <v>1806</v>
      </c>
      <c r="D580" s="260">
        <v>1</v>
      </c>
      <c r="E580" s="262"/>
      <c r="F580" s="262"/>
      <c r="G580" s="258" t="s">
        <v>1147</v>
      </c>
    </row>
    <row r="581" spans="1:7" ht="12" customHeight="1" x14ac:dyDescent="0.2">
      <c r="A581" s="259"/>
      <c r="B581" s="259"/>
      <c r="C581" s="258" t="s">
        <v>427</v>
      </c>
      <c r="D581" s="260">
        <v>2</v>
      </c>
      <c r="E581" s="260">
        <v>390</v>
      </c>
      <c r="F581" s="260">
        <v>780</v>
      </c>
      <c r="G581" s="258"/>
    </row>
    <row r="582" spans="1:7" ht="12" customHeight="1" x14ac:dyDescent="0.2">
      <c r="A582" s="259"/>
      <c r="B582" s="259"/>
      <c r="C582" s="258" t="s">
        <v>1172</v>
      </c>
      <c r="D582" s="260">
        <v>2</v>
      </c>
      <c r="E582" s="262"/>
      <c r="F582" s="262"/>
      <c r="G582" s="258" t="s">
        <v>1147</v>
      </c>
    </row>
    <row r="583" spans="1:7" ht="12" customHeight="1" x14ac:dyDescent="0.2">
      <c r="A583" s="259"/>
      <c r="B583" s="259"/>
      <c r="C583" s="258" t="s">
        <v>862</v>
      </c>
      <c r="D583" s="260">
        <v>1</v>
      </c>
      <c r="E583" s="263">
        <v>6660</v>
      </c>
      <c r="F583" s="263">
        <v>6660</v>
      </c>
      <c r="G583" s="258"/>
    </row>
    <row r="584" spans="1:7" ht="12" customHeight="1" x14ac:dyDescent="0.2">
      <c r="A584" s="259"/>
      <c r="B584" s="259"/>
      <c r="C584" s="258" t="s">
        <v>862</v>
      </c>
      <c r="D584" s="260">
        <v>1</v>
      </c>
      <c r="E584" s="263">
        <v>6660</v>
      </c>
      <c r="F584" s="263">
        <v>6660</v>
      </c>
      <c r="G584" s="258"/>
    </row>
    <row r="585" spans="1:7" ht="12" customHeight="1" x14ac:dyDescent="0.2">
      <c r="A585" s="259"/>
      <c r="B585" s="259"/>
      <c r="C585" s="258" t="s">
        <v>863</v>
      </c>
      <c r="D585" s="260">
        <v>2</v>
      </c>
      <c r="E585" s="261">
        <v>0.01</v>
      </c>
      <c r="F585" s="261">
        <v>0.02</v>
      </c>
      <c r="G585" s="258"/>
    </row>
    <row r="586" spans="1:7" ht="12" customHeight="1" x14ac:dyDescent="0.2">
      <c r="A586" s="259"/>
      <c r="B586" s="259"/>
      <c r="C586" s="258" t="s">
        <v>431</v>
      </c>
      <c r="D586" s="260">
        <v>1</v>
      </c>
      <c r="E586" s="260">
        <v>540</v>
      </c>
      <c r="F586" s="260">
        <v>540</v>
      </c>
      <c r="G586" s="258"/>
    </row>
    <row r="587" spans="1:7" ht="12.95" customHeight="1" x14ac:dyDescent="0.2">
      <c r="E587" s="265">
        <v>19525.53</v>
      </c>
      <c r="F587" s="265">
        <v>19525.53</v>
      </c>
    </row>
    <row r="588" spans="1:7" ht="12" customHeight="1" x14ac:dyDescent="0.2">
      <c r="A588" s="254">
        <v>40</v>
      </c>
      <c r="B588" s="255" t="s">
        <v>1186</v>
      </c>
      <c r="C588" s="256"/>
      <c r="D588" s="254">
        <v>1</v>
      </c>
      <c r="E588" s="257">
        <v>3484.62</v>
      </c>
      <c r="F588" s="257">
        <v>3484.62</v>
      </c>
      <c r="G588" s="258"/>
    </row>
    <row r="589" spans="1:7" ht="12" customHeight="1" x14ac:dyDescent="0.2">
      <c r="A589" s="259"/>
      <c r="B589" s="259"/>
      <c r="C589" s="258" t="s">
        <v>871</v>
      </c>
      <c r="D589" s="260">
        <v>1</v>
      </c>
      <c r="E589" s="261">
        <v>0.01</v>
      </c>
      <c r="F589" s="261">
        <v>0.01</v>
      </c>
      <c r="G589" s="258"/>
    </row>
    <row r="590" spans="1:7" ht="12" customHeight="1" x14ac:dyDescent="0.2">
      <c r="A590" s="259"/>
      <c r="B590" s="259"/>
      <c r="C590" s="258" t="s">
        <v>1805</v>
      </c>
      <c r="D590" s="260">
        <v>1</v>
      </c>
      <c r="E590" s="262"/>
      <c r="F590" s="262"/>
      <c r="G590" s="258" t="s">
        <v>1147</v>
      </c>
    </row>
    <row r="591" spans="1:7" ht="12" customHeight="1" x14ac:dyDescent="0.2">
      <c r="A591" s="259"/>
      <c r="B591" s="259"/>
      <c r="C591" s="258" t="s">
        <v>1148</v>
      </c>
      <c r="D591" s="260">
        <v>1</v>
      </c>
      <c r="E591" s="262"/>
      <c r="F591" s="262"/>
      <c r="G591" s="258" t="s">
        <v>1147</v>
      </c>
    </row>
    <row r="592" spans="1:7" ht="12" customHeight="1" x14ac:dyDescent="0.2">
      <c r="A592" s="259"/>
      <c r="B592" s="259"/>
      <c r="C592" s="258" t="s">
        <v>1807</v>
      </c>
      <c r="D592" s="260">
        <v>1</v>
      </c>
      <c r="E592" s="262"/>
      <c r="F592" s="262"/>
      <c r="G592" s="258" t="s">
        <v>1147</v>
      </c>
    </row>
    <row r="593" spans="1:7" ht="12" customHeight="1" x14ac:dyDescent="0.2">
      <c r="A593" s="259"/>
      <c r="B593" s="259"/>
      <c r="C593" s="258" t="s">
        <v>861</v>
      </c>
      <c r="D593" s="260">
        <v>1</v>
      </c>
      <c r="E593" s="262"/>
      <c r="F593" s="262"/>
      <c r="G593" s="258" t="s">
        <v>1147</v>
      </c>
    </row>
    <row r="594" spans="1:7" ht="12" customHeight="1" x14ac:dyDescent="0.2">
      <c r="A594" s="259"/>
      <c r="B594" s="259"/>
      <c r="C594" s="258" t="s">
        <v>1172</v>
      </c>
      <c r="D594" s="260">
        <v>3</v>
      </c>
      <c r="E594" s="262"/>
      <c r="F594" s="262"/>
      <c r="G594" s="258" t="s">
        <v>1147</v>
      </c>
    </row>
    <row r="595" spans="1:7" ht="12" customHeight="1" x14ac:dyDescent="0.2">
      <c r="A595" s="259"/>
      <c r="B595" s="259"/>
      <c r="C595" s="258" t="s">
        <v>866</v>
      </c>
      <c r="D595" s="260">
        <v>1</v>
      </c>
      <c r="E595" s="262"/>
      <c r="F595" s="262"/>
      <c r="G595" s="258" t="s">
        <v>1147</v>
      </c>
    </row>
    <row r="596" spans="1:7" ht="12" customHeight="1" x14ac:dyDescent="0.2">
      <c r="A596" s="259"/>
      <c r="B596" s="259"/>
      <c r="C596" s="258" t="s">
        <v>391</v>
      </c>
      <c r="D596" s="260">
        <v>2</v>
      </c>
      <c r="E596" s="260">
        <v>270</v>
      </c>
      <c r="F596" s="260">
        <v>540</v>
      </c>
      <c r="G596" s="258"/>
    </row>
    <row r="597" spans="1:7" ht="12" customHeight="1" x14ac:dyDescent="0.2">
      <c r="A597" s="259"/>
      <c r="B597" s="259"/>
      <c r="C597" s="258" t="s">
        <v>864</v>
      </c>
      <c r="D597" s="260">
        <v>2</v>
      </c>
      <c r="E597" s="262"/>
      <c r="F597" s="262"/>
      <c r="G597" s="258" t="s">
        <v>1147</v>
      </c>
    </row>
    <row r="598" spans="1:7" ht="12" customHeight="1" x14ac:dyDescent="0.2">
      <c r="A598" s="259"/>
      <c r="B598" s="259"/>
      <c r="C598" s="258" t="s">
        <v>1806</v>
      </c>
      <c r="D598" s="260">
        <v>1</v>
      </c>
      <c r="E598" s="262"/>
      <c r="F598" s="262"/>
      <c r="G598" s="258" t="s">
        <v>1147</v>
      </c>
    </row>
    <row r="599" spans="1:7" ht="12" customHeight="1" x14ac:dyDescent="0.2">
      <c r="A599" s="259"/>
      <c r="B599" s="259"/>
      <c r="C599" s="258" t="s">
        <v>427</v>
      </c>
      <c r="D599" s="260">
        <v>2</v>
      </c>
      <c r="E599" s="260">
        <v>390</v>
      </c>
      <c r="F599" s="260">
        <v>780</v>
      </c>
      <c r="G599" s="258"/>
    </row>
    <row r="600" spans="1:7" ht="12" customHeight="1" x14ac:dyDescent="0.2">
      <c r="A600" s="259"/>
      <c r="B600" s="259"/>
      <c r="C600" s="258" t="s">
        <v>1167</v>
      </c>
      <c r="D600" s="260">
        <v>2</v>
      </c>
      <c r="E600" s="262"/>
      <c r="F600" s="262"/>
      <c r="G600" s="258" t="s">
        <v>1147</v>
      </c>
    </row>
    <row r="601" spans="1:7" ht="12" customHeight="1" x14ac:dyDescent="0.2">
      <c r="A601" s="259"/>
      <c r="B601" s="259"/>
      <c r="C601" s="258" t="s">
        <v>1174</v>
      </c>
      <c r="D601" s="260">
        <v>1</v>
      </c>
      <c r="E601" s="262"/>
      <c r="F601" s="262"/>
      <c r="G601" s="258" t="s">
        <v>1147</v>
      </c>
    </row>
    <row r="602" spans="1:7" ht="12" customHeight="1" x14ac:dyDescent="0.2">
      <c r="A602" s="259"/>
      <c r="B602" s="259"/>
      <c r="C602" s="258" t="s">
        <v>431</v>
      </c>
      <c r="D602" s="260">
        <v>1</v>
      </c>
      <c r="E602" s="260">
        <v>540</v>
      </c>
      <c r="F602" s="260">
        <v>540</v>
      </c>
      <c r="G602" s="258"/>
    </row>
    <row r="603" spans="1:7" ht="12" customHeight="1" x14ac:dyDescent="0.2">
      <c r="A603" s="259"/>
      <c r="B603" s="259"/>
      <c r="C603" s="258" t="s">
        <v>863</v>
      </c>
      <c r="D603" s="260">
        <v>3</v>
      </c>
      <c r="E603" s="261">
        <v>0.01</v>
      </c>
      <c r="F603" s="261">
        <v>0.03</v>
      </c>
      <c r="G603" s="258"/>
    </row>
    <row r="604" spans="1:7" ht="12" customHeight="1" x14ac:dyDescent="0.2">
      <c r="A604" s="259"/>
      <c r="B604" s="259"/>
      <c r="C604" s="258" t="s">
        <v>867</v>
      </c>
      <c r="D604" s="260">
        <v>1</v>
      </c>
      <c r="E604" s="263">
        <v>5100</v>
      </c>
      <c r="F604" s="263">
        <v>5100</v>
      </c>
      <c r="G604" s="258"/>
    </row>
    <row r="605" spans="1:7" ht="12" customHeight="1" x14ac:dyDescent="0.2">
      <c r="A605" s="259"/>
      <c r="B605" s="259"/>
      <c r="C605" s="258" t="s">
        <v>867</v>
      </c>
      <c r="D605" s="260">
        <v>1</v>
      </c>
      <c r="E605" s="263">
        <v>5100</v>
      </c>
      <c r="F605" s="263">
        <v>5100</v>
      </c>
      <c r="G605" s="258"/>
    </row>
    <row r="606" spans="1:7" ht="12" customHeight="1" x14ac:dyDescent="0.2">
      <c r="A606" s="259"/>
      <c r="B606" s="259"/>
      <c r="C606" s="258" t="s">
        <v>862</v>
      </c>
      <c r="D606" s="260">
        <v>1</v>
      </c>
      <c r="E606" s="263">
        <v>6660</v>
      </c>
      <c r="F606" s="263">
        <v>6660</v>
      </c>
      <c r="G606" s="258"/>
    </row>
    <row r="607" spans="1:7" ht="12" customHeight="1" x14ac:dyDescent="0.2">
      <c r="A607" s="259"/>
      <c r="B607" s="259"/>
      <c r="C607" s="258" t="s">
        <v>1865</v>
      </c>
      <c r="D607" s="260">
        <v>1</v>
      </c>
      <c r="E607" s="262"/>
      <c r="F607" s="262"/>
      <c r="G607" s="258" t="s">
        <v>1147</v>
      </c>
    </row>
    <row r="608" spans="1:7" ht="12.95" customHeight="1" x14ac:dyDescent="0.2">
      <c r="E608" s="265">
        <v>22204.66</v>
      </c>
      <c r="F608" s="265">
        <v>22204.66</v>
      </c>
    </row>
    <row r="609" spans="1:7" ht="12" customHeight="1" x14ac:dyDescent="0.2">
      <c r="A609" s="254">
        <v>41</v>
      </c>
      <c r="B609" s="255" t="s">
        <v>1187</v>
      </c>
      <c r="C609" s="256"/>
      <c r="D609" s="254">
        <v>1</v>
      </c>
      <c r="E609" s="257">
        <v>2007.88</v>
      </c>
      <c r="F609" s="257">
        <v>2007.88</v>
      </c>
      <c r="G609" s="258"/>
    </row>
    <row r="610" spans="1:7" ht="12" customHeight="1" x14ac:dyDescent="0.2">
      <c r="A610" s="259"/>
      <c r="B610" s="259"/>
      <c r="C610" s="258" t="s">
        <v>871</v>
      </c>
      <c r="D610" s="260">
        <v>1</v>
      </c>
      <c r="E610" s="261">
        <v>0.01</v>
      </c>
      <c r="F610" s="261">
        <v>0.01</v>
      </c>
      <c r="G610" s="258"/>
    </row>
    <row r="611" spans="1:7" ht="12" customHeight="1" x14ac:dyDescent="0.2">
      <c r="A611" s="259"/>
      <c r="B611" s="259"/>
      <c r="C611" s="258" t="s">
        <v>1805</v>
      </c>
      <c r="D611" s="260">
        <v>1</v>
      </c>
      <c r="E611" s="262"/>
      <c r="F611" s="262"/>
      <c r="G611" s="258" t="s">
        <v>1147</v>
      </c>
    </row>
    <row r="612" spans="1:7" ht="12" customHeight="1" x14ac:dyDescent="0.2">
      <c r="A612" s="259"/>
      <c r="B612" s="259"/>
      <c r="C612" s="258" t="s">
        <v>1831</v>
      </c>
      <c r="D612" s="260">
        <v>1</v>
      </c>
      <c r="E612" s="262"/>
      <c r="F612" s="262"/>
      <c r="G612" s="258" t="s">
        <v>1147</v>
      </c>
    </row>
    <row r="613" spans="1:7" ht="12" customHeight="1" x14ac:dyDescent="0.2">
      <c r="A613" s="259"/>
      <c r="B613" s="259"/>
      <c r="C613" s="258" t="s">
        <v>1832</v>
      </c>
      <c r="D613" s="260">
        <v>1</v>
      </c>
      <c r="E613" s="262"/>
      <c r="F613" s="262"/>
      <c r="G613" s="258" t="s">
        <v>1147</v>
      </c>
    </row>
    <row r="614" spans="1:7" ht="12" customHeight="1" x14ac:dyDescent="0.2">
      <c r="A614" s="259"/>
      <c r="B614" s="259"/>
      <c r="C614" s="258" t="s">
        <v>1833</v>
      </c>
      <c r="D614" s="260">
        <v>1</v>
      </c>
      <c r="E614" s="262"/>
      <c r="F614" s="262"/>
      <c r="G614" s="258" t="s">
        <v>1147</v>
      </c>
    </row>
    <row r="615" spans="1:7" ht="12" customHeight="1" x14ac:dyDescent="0.2">
      <c r="A615" s="259"/>
      <c r="B615" s="259"/>
      <c r="C615" s="258" t="s">
        <v>379</v>
      </c>
      <c r="D615" s="260">
        <v>1</v>
      </c>
      <c r="E615" s="260">
        <v>540</v>
      </c>
      <c r="F615" s="260">
        <v>540</v>
      </c>
      <c r="G615" s="258"/>
    </row>
    <row r="616" spans="1:7" ht="12" customHeight="1" x14ac:dyDescent="0.2">
      <c r="A616" s="259"/>
      <c r="B616" s="259"/>
      <c r="C616" s="258" t="s">
        <v>391</v>
      </c>
      <c r="D616" s="260">
        <v>1</v>
      </c>
      <c r="E616" s="260">
        <v>270</v>
      </c>
      <c r="F616" s="260">
        <v>270</v>
      </c>
      <c r="G616" s="258"/>
    </row>
    <row r="617" spans="1:7" ht="12" customHeight="1" x14ac:dyDescent="0.2">
      <c r="A617" s="259"/>
      <c r="B617" s="259"/>
      <c r="C617" s="258" t="s">
        <v>427</v>
      </c>
      <c r="D617" s="260">
        <v>1</v>
      </c>
      <c r="E617" s="260">
        <v>390</v>
      </c>
      <c r="F617" s="260">
        <v>390</v>
      </c>
      <c r="G617" s="258"/>
    </row>
    <row r="618" spans="1:7" ht="12" customHeight="1" x14ac:dyDescent="0.2">
      <c r="A618" s="259"/>
      <c r="B618" s="259"/>
      <c r="C618" s="258" t="s">
        <v>861</v>
      </c>
      <c r="D618" s="260">
        <v>1</v>
      </c>
      <c r="E618" s="262"/>
      <c r="F618" s="262"/>
      <c r="G618" s="258" t="s">
        <v>1147</v>
      </c>
    </row>
    <row r="619" spans="1:7" ht="12" customHeight="1" x14ac:dyDescent="0.2">
      <c r="A619" s="259"/>
      <c r="B619" s="259"/>
      <c r="C619" s="258" t="s">
        <v>1806</v>
      </c>
      <c r="D619" s="260">
        <v>1</v>
      </c>
      <c r="E619" s="262"/>
      <c r="F619" s="262"/>
      <c r="G619" s="258" t="s">
        <v>1147</v>
      </c>
    </row>
    <row r="620" spans="1:7" ht="12" customHeight="1" x14ac:dyDescent="0.2">
      <c r="A620" s="259"/>
      <c r="B620" s="259"/>
      <c r="C620" s="258" t="s">
        <v>638</v>
      </c>
      <c r="D620" s="260">
        <v>1</v>
      </c>
      <c r="E620" s="263">
        <v>11560</v>
      </c>
      <c r="F620" s="263">
        <v>11560</v>
      </c>
      <c r="G620" s="258"/>
    </row>
    <row r="621" spans="1:7" ht="12" customHeight="1" x14ac:dyDescent="0.2">
      <c r="A621" s="259"/>
      <c r="B621" s="259"/>
      <c r="C621" s="258" t="s">
        <v>1889</v>
      </c>
      <c r="D621" s="260">
        <v>1</v>
      </c>
      <c r="E621" s="262"/>
      <c r="F621" s="262"/>
      <c r="G621" s="258" t="s">
        <v>1147</v>
      </c>
    </row>
    <row r="622" spans="1:7" ht="12.95" customHeight="1" x14ac:dyDescent="0.2">
      <c r="E622" s="265">
        <v>14767.89</v>
      </c>
      <c r="F622" s="265">
        <v>14767.89</v>
      </c>
    </row>
    <row r="623" spans="1:7" ht="12" customHeight="1" x14ac:dyDescent="0.2">
      <c r="A623" s="254">
        <v>42</v>
      </c>
      <c r="B623" s="255" t="s">
        <v>1188</v>
      </c>
      <c r="C623" s="256"/>
      <c r="D623" s="254">
        <v>1</v>
      </c>
      <c r="E623" s="257">
        <v>2441.7199999999998</v>
      </c>
      <c r="F623" s="257">
        <v>2441.7199999999998</v>
      </c>
      <c r="G623" s="258"/>
    </row>
    <row r="624" spans="1:7" ht="12" customHeight="1" x14ac:dyDescent="0.2">
      <c r="A624" s="259"/>
      <c r="B624" s="259"/>
      <c r="C624" s="258" t="s">
        <v>871</v>
      </c>
      <c r="D624" s="260">
        <v>1</v>
      </c>
      <c r="E624" s="261">
        <v>0.01</v>
      </c>
      <c r="F624" s="261">
        <v>0.01</v>
      </c>
      <c r="G624" s="258"/>
    </row>
    <row r="625" spans="1:7" ht="12" customHeight="1" x14ac:dyDescent="0.2">
      <c r="A625" s="259"/>
      <c r="B625" s="259"/>
      <c r="C625" s="258" t="s">
        <v>1805</v>
      </c>
      <c r="D625" s="260">
        <v>1</v>
      </c>
      <c r="E625" s="262"/>
      <c r="F625" s="262"/>
      <c r="G625" s="258" t="s">
        <v>1147</v>
      </c>
    </row>
    <row r="626" spans="1:7" ht="12" customHeight="1" x14ac:dyDescent="0.2">
      <c r="A626" s="259"/>
      <c r="B626" s="259"/>
      <c r="C626" s="258" t="s">
        <v>1835</v>
      </c>
      <c r="D626" s="260">
        <v>1</v>
      </c>
      <c r="E626" s="262"/>
      <c r="F626" s="262"/>
      <c r="G626" s="258" t="s">
        <v>1147</v>
      </c>
    </row>
    <row r="627" spans="1:7" ht="12" customHeight="1" x14ac:dyDescent="0.2">
      <c r="A627" s="259"/>
      <c r="B627" s="259"/>
      <c r="C627" s="258" t="s">
        <v>1832</v>
      </c>
      <c r="D627" s="260">
        <v>1</v>
      </c>
      <c r="E627" s="262"/>
      <c r="F627" s="262"/>
      <c r="G627" s="258" t="s">
        <v>1147</v>
      </c>
    </row>
    <row r="628" spans="1:7" ht="12" customHeight="1" x14ac:dyDescent="0.2">
      <c r="A628" s="259"/>
      <c r="B628" s="259"/>
      <c r="C628" s="258" t="s">
        <v>1836</v>
      </c>
      <c r="D628" s="260">
        <v>1</v>
      </c>
      <c r="E628" s="262"/>
      <c r="F628" s="262"/>
      <c r="G628" s="258" t="s">
        <v>1147</v>
      </c>
    </row>
    <row r="629" spans="1:7" ht="12" customHeight="1" x14ac:dyDescent="0.2">
      <c r="A629" s="259"/>
      <c r="B629" s="259"/>
      <c r="C629" s="258" t="s">
        <v>396</v>
      </c>
      <c r="D629" s="260">
        <v>1</v>
      </c>
      <c r="E629" s="263">
        <v>10520</v>
      </c>
      <c r="F629" s="263">
        <v>10520</v>
      </c>
      <c r="G629" s="258"/>
    </row>
    <row r="630" spans="1:7" ht="12" customHeight="1" x14ac:dyDescent="0.2">
      <c r="A630" s="259"/>
      <c r="B630" s="259"/>
      <c r="C630" s="258" t="s">
        <v>379</v>
      </c>
      <c r="D630" s="260">
        <v>1</v>
      </c>
      <c r="E630" s="260">
        <v>540</v>
      </c>
      <c r="F630" s="260">
        <v>540</v>
      </c>
      <c r="G630" s="258"/>
    </row>
    <row r="631" spans="1:7" ht="12" customHeight="1" x14ac:dyDescent="0.2">
      <c r="A631" s="259"/>
      <c r="B631" s="259"/>
      <c r="C631" s="258" t="s">
        <v>391</v>
      </c>
      <c r="D631" s="260">
        <v>2</v>
      </c>
      <c r="E631" s="260">
        <v>270</v>
      </c>
      <c r="F631" s="260">
        <v>540</v>
      </c>
      <c r="G631" s="258"/>
    </row>
    <row r="632" spans="1:7" ht="12" customHeight="1" x14ac:dyDescent="0.2">
      <c r="A632" s="259"/>
      <c r="B632" s="259"/>
      <c r="C632" s="258" t="s">
        <v>1837</v>
      </c>
      <c r="D632" s="260">
        <v>2</v>
      </c>
      <c r="E632" s="262"/>
      <c r="F632" s="262"/>
      <c r="G632" s="258" t="s">
        <v>1147</v>
      </c>
    </row>
    <row r="633" spans="1:7" ht="12" customHeight="1" x14ac:dyDescent="0.2">
      <c r="A633" s="259"/>
      <c r="B633" s="259"/>
      <c r="C633" s="258" t="s">
        <v>427</v>
      </c>
      <c r="D633" s="260">
        <v>1</v>
      </c>
      <c r="E633" s="260">
        <v>390</v>
      </c>
      <c r="F633" s="260">
        <v>390</v>
      </c>
      <c r="G633" s="258"/>
    </row>
    <row r="634" spans="1:7" ht="12" customHeight="1" x14ac:dyDescent="0.2">
      <c r="A634" s="259"/>
      <c r="B634" s="259"/>
      <c r="C634" s="258" t="s">
        <v>861</v>
      </c>
      <c r="D634" s="260">
        <v>1</v>
      </c>
      <c r="E634" s="262"/>
      <c r="F634" s="262"/>
      <c r="G634" s="258" t="s">
        <v>1147</v>
      </c>
    </row>
    <row r="635" spans="1:7" ht="12" customHeight="1" x14ac:dyDescent="0.2">
      <c r="A635" s="259"/>
      <c r="B635" s="259"/>
      <c r="C635" s="258" t="s">
        <v>1806</v>
      </c>
      <c r="D635" s="260">
        <v>1</v>
      </c>
      <c r="E635" s="262"/>
      <c r="F635" s="262"/>
      <c r="G635" s="258" t="s">
        <v>1147</v>
      </c>
    </row>
    <row r="636" spans="1:7" ht="12" customHeight="1" x14ac:dyDescent="0.2">
      <c r="A636" s="259"/>
      <c r="B636" s="259"/>
      <c r="C636" s="258" t="s">
        <v>1838</v>
      </c>
      <c r="D636" s="260">
        <v>1</v>
      </c>
      <c r="E636" s="262"/>
      <c r="F636" s="262"/>
      <c r="G636" s="258" t="s">
        <v>1147</v>
      </c>
    </row>
    <row r="637" spans="1:7" ht="12.95" customHeight="1" x14ac:dyDescent="0.2">
      <c r="E637" s="265">
        <v>14431.73</v>
      </c>
      <c r="F637" s="265">
        <v>14431.73</v>
      </c>
    </row>
    <row r="638" spans="1:7" ht="12" customHeight="1" x14ac:dyDescent="0.2">
      <c r="A638" s="254">
        <v>43</v>
      </c>
      <c r="B638" s="255" t="s">
        <v>1189</v>
      </c>
      <c r="C638" s="256"/>
      <c r="D638" s="254">
        <v>1</v>
      </c>
      <c r="E638" s="257">
        <v>2658.64</v>
      </c>
      <c r="F638" s="257">
        <v>2658.64</v>
      </c>
      <c r="G638" s="258"/>
    </row>
    <row r="639" spans="1:7" ht="12" customHeight="1" x14ac:dyDescent="0.2">
      <c r="A639" s="259"/>
      <c r="B639" s="259"/>
      <c r="C639" s="258" t="s">
        <v>871</v>
      </c>
      <c r="D639" s="260">
        <v>1</v>
      </c>
      <c r="E639" s="261">
        <v>0.01</v>
      </c>
      <c r="F639" s="261">
        <v>0.01</v>
      </c>
      <c r="G639" s="258"/>
    </row>
    <row r="640" spans="1:7" ht="12" customHeight="1" x14ac:dyDescent="0.2">
      <c r="A640" s="259"/>
      <c r="B640" s="259"/>
      <c r="C640" s="258" t="s">
        <v>858</v>
      </c>
      <c r="D640" s="260">
        <v>2</v>
      </c>
      <c r="E640" s="261">
        <v>0.01</v>
      </c>
      <c r="F640" s="261">
        <v>0.02</v>
      </c>
      <c r="G640" s="258"/>
    </row>
    <row r="641" spans="1:7" ht="12" customHeight="1" x14ac:dyDescent="0.2">
      <c r="A641" s="259"/>
      <c r="B641" s="259"/>
      <c r="C641" s="258" t="s">
        <v>1805</v>
      </c>
      <c r="D641" s="260">
        <v>1</v>
      </c>
      <c r="E641" s="262"/>
      <c r="F641" s="262"/>
      <c r="G641" s="258" t="s">
        <v>1147</v>
      </c>
    </row>
    <row r="642" spans="1:7" ht="12" customHeight="1" x14ac:dyDescent="0.2">
      <c r="A642" s="259"/>
      <c r="B642" s="259"/>
      <c r="C642" s="258" t="s">
        <v>1843</v>
      </c>
      <c r="D642" s="260">
        <v>1</v>
      </c>
      <c r="E642" s="262"/>
      <c r="F642" s="262"/>
      <c r="G642" s="258" t="s">
        <v>1147</v>
      </c>
    </row>
    <row r="643" spans="1:7" ht="12" customHeight="1" x14ac:dyDescent="0.2">
      <c r="A643" s="259"/>
      <c r="B643" s="259"/>
      <c r="C643" s="258" t="s">
        <v>1844</v>
      </c>
      <c r="D643" s="260">
        <v>1</v>
      </c>
      <c r="E643" s="262"/>
      <c r="F643" s="262"/>
      <c r="G643" s="258" t="s">
        <v>1147</v>
      </c>
    </row>
    <row r="644" spans="1:7" ht="12" customHeight="1" x14ac:dyDescent="0.2">
      <c r="A644" s="259"/>
      <c r="B644" s="259"/>
      <c r="C644" s="258" t="s">
        <v>427</v>
      </c>
      <c r="D644" s="260">
        <v>1</v>
      </c>
      <c r="E644" s="260">
        <v>390</v>
      </c>
      <c r="F644" s="260">
        <v>390</v>
      </c>
      <c r="G644" s="258"/>
    </row>
    <row r="645" spans="1:7" ht="12" customHeight="1" x14ac:dyDescent="0.2">
      <c r="A645" s="259"/>
      <c r="B645" s="259"/>
      <c r="C645" s="258" t="s">
        <v>379</v>
      </c>
      <c r="D645" s="260">
        <v>1</v>
      </c>
      <c r="E645" s="260">
        <v>540</v>
      </c>
      <c r="F645" s="260">
        <v>540</v>
      </c>
      <c r="G645" s="258"/>
    </row>
    <row r="646" spans="1:7" ht="12" customHeight="1" x14ac:dyDescent="0.2">
      <c r="A646" s="259"/>
      <c r="B646" s="259"/>
      <c r="C646" s="258" t="s">
        <v>391</v>
      </c>
      <c r="D646" s="260">
        <v>2</v>
      </c>
      <c r="E646" s="260">
        <v>270</v>
      </c>
      <c r="F646" s="260">
        <v>540</v>
      </c>
      <c r="G646" s="258"/>
    </row>
    <row r="647" spans="1:7" ht="12" customHeight="1" x14ac:dyDescent="0.2">
      <c r="A647" s="259"/>
      <c r="B647" s="259"/>
      <c r="C647" s="258" t="s">
        <v>864</v>
      </c>
      <c r="D647" s="260">
        <v>1</v>
      </c>
      <c r="E647" s="262"/>
      <c r="F647" s="262"/>
      <c r="G647" s="258" t="s">
        <v>1147</v>
      </c>
    </row>
    <row r="648" spans="1:7" ht="12" customHeight="1" x14ac:dyDescent="0.2">
      <c r="A648" s="259"/>
      <c r="B648" s="259"/>
      <c r="C648" s="258" t="s">
        <v>1806</v>
      </c>
      <c r="D648" s="260">
        <v>1</v>
      </c>
      <c r="E648" s="262"/>
      <c r="F648" s="262"/>
      <c r="G648" s="258" t="s">
        <v>1147</v>
      </c>
    </row>
    <row r="649" spans="1:7" ht="12" customHeight="1" x14ac:dyDescent="0.2">
      <c r="A649" s="259"/>
      <c r="B649" s="259"/>
      <c r="C649" s="258" t="s">
        <v>1890</v>
      </c>
      <c r="D649" s="260">
        <v>1</v>
      </c>
      <c r="E649" s="262"/>
      <c r="F649" s="262"/>
      <c r="G649" s="258" t="s">
        <v>1147</v>
      </c>
    </row>
    <row r="650" spans="1:7" ht="12" customHeight="1" x14ac:dyDescent="0.2">
      <c r="A650" s="259"/>
      <c r="B650" s="259"/>
      <c r="C650" s="258" t="s">
        <v>861</v>
      </c>
      <c r="D650" s="260">
        <v>1</v>
      </c>
      <c r="E650" s="262"/>
      <c r="F650" s="262"/>
      <c r="G650" s="258" t="s">
        <v>1147</v>
      </c>
    </row>
    <row r="651" spans="1:7" ht="12" customHeight="1" x14ac:dyDescent="0.2">
      <c r="A651" s="259"/>
      <c r="B651" s="259"/>
      <c r="C651" s="258" t="s">
        <v>426</v>
      </c>
      <c r="D651" s="260">
        <v>2</v>
      </c>
      <c r="E651" s="260">
        <v>620</v>
      </c>
      <c r="F651" s="263">
        <v>1240</v>
      </c>
      <c r="G651" s="258"/>
    </row>
    <row r="652" spans="1:7" ht="12.95" customHeight="1" x14ac:dyDescent="0.2">
      <c r="E652" s="265">
        <v>5368.67</v>
      </c>
      <c r="F652" s="265">
        <v>5368.67</v>
      </c>
    </row>
    <row r="653" spans="1:7" ht="12" customHeight="1" x14ac:dyDescent="0.2">
      <c r="A653" s="254">
        <v>44</v>
      </c>
      <c r="B653" s="255" t="s">
        <v>1190</v>
      </c>
      <c r="C653" s="256"/>
      <c r="D653" s="254">
        <v>1</v>
      </c>
      <c r="E653" s="257">
        <v>2658.64</v>
      </c>
      <c r="F653" s="257">
        <v>2658.64</v>
      </c>
      <c r="G653" s="258"/>
    </row>
    <row r="654" spans="1:7" ht="12" customHeight="1" x14ac:dyDescent="0.2">
      <c r="A654" s="259"/>
      <c r="B654" s="259"/>
      <c r="C654" s="258" t="s">
        <v>871</v>
      </c>
      <c r="D654" s="260">
        <v>1</v>
      </c>
      <c r="E654" s="261">
        <v>0.01</v>
      </c>
      <c r="F654" s="261">
        <v>0.01</v>
      </c>
      <c r="G654" s="258"/>
    </row>
    <row r="655" spans="1:7" ht="12" customHeight="1" x14ac:dyDescent="0.2">
      <c r="A655" s="259"/>
      <c r="B655" s="259"/>
      <c r="C655" s="258" t="s">
        <v>1805</v>
      </c>
      <c r="D655" s="260">
        <v>1</v>
      </c>
      <c r="E655" s="262"/>
      <c r="F655" s="262"/>
      <c r="G655" s="258" t="s">
        <v>1147</v>
      </c>
    </row>
    <row r="656" spans="1:7" ht="12" customHeight="1" x14ac:dyDescent="0.2">
      <c r="A656" s="259"/>
      <c r="B656" s="259"/>
      <c r="C656" s="258" t="s">
        <v>1806</v>
      </c>
      <c r="D656" s="260">
        <v>1</v>
      </c>
      <c r="E656" s="262"/>
      <c r="F656" s="262"/>
      <c r="G656" s="258" t="s">
        <v>1147</v>
      </c>
    </row>
    <row r="657" spans="1:7" ht="12" customHeight="1" x14ac:dyDescent="0.2">
      <c r="A657" s="259"/>
      <c r="B657" s="259"/>
      <c r="C657" s="258" t="s">
        <v>1843</v>
      </c>
      <c r="D657" s="260">
        <v>1</v>
      </c>
      <c r="E657" s="262"/>
      <c r="F657" s="262"/>
      <c r="G657" s="258" t="s">
        <v>1147</v>
      </c>
    </row>
    <row r="658" spans="1:7" ht="12" customHeight="1" x14ac:dyDescent="0.2">
      <c r="A658" s="259"/>
      <c r="B658" s="259"/>
      <c r="C658" s="258" t="s">
        <v>1891</v>
      </c>
      <c r="D658" s="260">
        <v>1</v>
      </c>
      <c r="E658" s="262"/>
      <c r="F658" s="262"/>
      <c r="G658" s="258" t="s">
        <v>1147</v>
      </c>
    </row>
    <row r="659" spans="1:7" ht="12" customHeight="1" x14ac:dyDescent="0.2">
      <c r="A659" s="259"/>
      <c r="B659" s="259"/>
      <c r="C659" s="258" t="s">
        <v>379</v>
      </c>
      <c r="D659" s="260">
        <v>1</v>
      </c>
      <c r="E659" s="260">
        <v>540</v>
      </c>
      <c r="F659" s="260">
        <v>540</v>
      </c>
      <c r="G659" s="258"/>
    </row>
    <row r="660" spans="1:7" ht="12" customHeight="1" x14ac:dyDescent="0.2">
      <c r="A660" s="259"/>
      <c r="B660" s="259"/>
      <c r="C660" s="258" t="s">
        <v>391</v>
      </c>
      <c r="D660" s="260">
        <v>2</v>
      </c>
      <c r="E660" s="260">
        <v>270</v>
      </c>
      <c r="F660" s="260">
        <v>540</v>
      </c>
      <c r="G660" s="258"/>
    </row>
    <row r="661" spans="1:7" ht="12" customHeight="1" x14ac:dyDescent="0.2">
      <c r="A661" s="259"/>
      <c r="B661" s="259"/>
      <c r="C661" s="258" t="s">
        <v>864</v>
      </c>
      <c r="D661" s="260">
        <v>1</v>
      </c>
      <c r="E661" s="262"/>
      <c r="F661" s="262"/>
      <c r="G661" s="258" t="s">
        <v>1147</v>
      </c>
    </row>
    <row r="662" spans="1:7" ht="12" customHeight="1" x14ac:dyDescent="0.2">
      <c r="A662" s="259"/>
      <c r="B662" s="259"/>
      <c r="C662" s="258" t="s">
        <v>1890</v>
      </c>
      <c r="D662" s="260">
        <v>1</v>
      </c>
      <c r="E662" s="262"/>
      <c r="F662" s="262"/>
      <c r="G662" s="258" t="s">
        <v>1147</v>
      </c>
    </row>
    <row r="663" spans="1:7" ht="12" customHeight="1" x14ac:dyDescent="0.2">
      <c r="A663" s="259"/>
      <c r="B663" s="259"/>
      <c r="C663" s="258" t="s">
        <v>427</v>
      </c>
      <c r="D663" s="260">
        <v>1</v>
      </c>
      <c r="E663" s="260">
        <v>390</v>
      </c>
      <c r="F663" s="260">
        <v>390</v>
      </c>
      <c r="G663" s="258"/>
    </row>
    <row r="664" spans="1:7" ht="12" customHeight="1" x14ac:dyDescent="0.2">
      <c r="A664" s="259"/>
      <c r="B664" s="259"/>
      <c r="C664" s="258" t="s">
        <v>861</v>
      </c>
      <c r="D664" s="260">
        <v>1</v>
      </c>
      <c r="E664" s="262"/>
      <c r="F664" s="262"/>
      <c r="G664" s="258" t="s">
        <v>1147</v>
      </c>
    </row>
    <row r="665" spans="1:7" ht="12" customHeight="1" x14ac:dyDescent="0.2">
      <c r="A665" s="259"/>
      <c r="B665" s="259"/>
      <c r="C665" s="258" t="s">
        <v>426</v>
      </c>
      <c r="D665" s="260">
        <v>4</v>
      </c>
      <c r="E665" s="260">
        <v>620</v>
      </c>
      <c r="F665" s="263">
        <v>2480</v>
      </c>
      <c r="G665" s="258"/>
    </row>
    <row r="666" spans="1:7" ht="12.95" customHeight="1" x14ac:dyDescent="0.2">
      <c r="E666" s="265">
        <v>6608.65</v>
      </c>
      <c r="F666" s="265">
        <v>6608.65</v>
      </c>
    </row>
    <row r="667" spans="1:7" ht="12" customHeight="1" x14ac:dyDescent="0.2">
      <c r="A667" s="254">
        <v>45</v>
      </c>
      <c r="B667" s="255" t="s">
        <v>1191</v>
      </c>
      <c r="C667" s="256"/>
      <c r="D667" s="254">
        <v>1</v>
      </c>
      <c r="E667" s="257">
        <v>6987.63</v>
      </c>
      <c r="F667" s="257">
        <v>6987.63</v>
      </c>
      <c r="G667" s="258"/>
    </row>
    <row r="668" spans="1:7" ht="12" customHeight="1" x14ac:dyDescent="0.2">
      <c r="A668" s="259"/>
      <c r="B668" s="259"/>
      <c r="C668" s="258" t="s">
        <v>403</v>
      </c>
      <c r="D668" s="260">
        <v>1</v>
      </c>
      <c r="E668" s="260">
        <v>30</v>
      </c>
      <c r="F668" s="260">
        <v>30</v>
      </c>
      <c r="G668" s="258"/>
    </row>
    <row r="669" spans="1:7" ht="12" customHeight="1" x14ac:dyDescent="0.2">
      <c r="A669" s="259"/>
      <c r="B669" s="259"/>
      <c r="C669" s="258" t="s">
        <v>871</v>
      </c>
      <c r="D669" s="260">
        <v>2</v>
      </c>
      <c r="E669" s="261">
        <v>0.01</v>
      </c>
      <c r="F669" s="261">
        <v>0.02</v>
      </c>
      <c r="G669" s="258"/>
    </row>
    <row r="670" spans="1:7" ht="12" customHeight="1" x14ac:dyDescent="0.2">
      <c r="A670" s="259"/>
      <c r="B670" s="259"/>
      <c r="C670" s="258" t="s">
        <v>858</v>
      </c>
      <c r="D670" s="260">
        <v>2</v>
      </c>
      <c r="E670" s="261">
        <v>0.01</v>
      </c>
      <c r="F670" s="261">
        <v>0.02</v>
      </c>
      <c r="G670" s="258"/>
    </row>
    <row r="671" spans="1:7" ht="12" customHeight="1" x14ac:dyDescent="0.2">
      <c r="A671" s="259"/>
      <c r="B671" s="259"/>
      <c r="C671" s="258" t="s">
        <v>1805</v>
      </c>
      <c r="D671" s="260">
        <v>1</v>
      </c>
      <c r="E671" s="262"/>
      <c r="F671" s="262"/>
      <c r="G671" s="258" t="s">
        <v>1147</v>
      </c>
    </row>
    <row r="672" spans="1:7" ht="12" customHeight="1" x14ac:dyDescent="0.2">
      <c r="A672" s="259"/>
      <c r="B672" s="259"/>
      <c r="C672" s="258" t="s">
        <v>1806</v>
      </c>
      <c r="D672" s="260">
        <v>1</v>
      </c>
      <c r="E672" s="262"/>
      <c r="F672" s="262"/>
      <c r="G672" s="258" t="s">
        <v>1147</v>
      </c>
    </row>
    <row r="673" spans="1:7" ht="12" customHeight="1" x14ac:dyDescent="0.2">
      <c r="A673" s="259"/>
      <c r="B673" s="259"/>
      <c r="C673" s="258" t="s">
        <v>1847</v>
      </c>
      <c r="D673" s="260">
        <v>1</v>
      </c>
      <c r="E673" s="262"/>
      <c r="F673" s="262"/>
      <c r="G673" s="258" t="s">
        <v>1147</v>
      </c>
    </row>
    <row r="674" spans="1:7" ht="12" customHeight="1" x14ac:dyDescent="0.2">
      <c r="A674" s="259"/>
      <c r="B674" s="259"/>
      <c r="C674" s="258" t="s">
        <v>1854</v>
      </c>
      <c r="D674" s="260">
        <v>1</v>
      </c>
      <c r="E674" s="262"/>
      <c r="F674" s="262"/>
      <c r="G674" s="258" t="s">
        <v>1147</v>
      </c>
    </row>
    <row r="675" spans="1:7" ht="12" customHeight="1" x14ac:dyDescent="0.2">
      <c r="A675" s="259"/>
      <c r="B675" s="259"/>
      <c r="C675" s="258" t="s">
        <v>657</v>
      </c>
      <c r="D675" s="260">
        <v>1</v>
      </c>
      <c r="E675" s="261">
        <v>0.01</v>
      </c>
      <c r="F675" s="261">
        <v>0.01</v>
      </c>
      <c r="G675" s="258"/>
    </row>
    <row r="676" spans="1:7" ht="12" customHeight="1" x14ac:dyDescent="0.2">
      <c r="A676" s="259"/>
      <c r="B676" s="259"/>
      <c r="C676" s="258" t="s">
        <v>400</v>
      </c>
      <c r="D676" s="260">
        <v>1</v>
      </c>
      <c r="E676" s="260">
        <v>810</v>
      </c>
      <c r="F676" s="260">
        <v>810</v>
      </c>
      <c r="G676" s="258"/>
    </row>
    <row r="677" spans="1:7" ht="12" customHeight="1" x14ac:dyDescent="0.2">
      <c r="A677" s="259"/>
      <c r="B677" s="259"/>
      <c r="C677" s="258" t="s">
        <v>391</v>
      </c>
      <c r="D677" s="260">
        <v>2</v>
      </c>
      <c r="E677" s="260">
        <v>270</v>
      </c>
      <c r="F677" s="260">
        <v>540</v>
      </c>
      <c r="G677" s="258"/>
    </row>
    <row r="678" spans="1:7" ht="12" customHeight="1" x14ac:dyDescent="0.2">
      <c r="A678" s="259"/>
      <c r="B678" s="259"/>
      <c r="C678" s="258" t="s">
        <v>1852</v>
      </c>
      <c r="D678" s="260">
        <v>1</v>
      </c>
      <c r="E678" s="261">
        <v>818.25</v>
      </c>
      <c r="F678" s="261">
        <v>818.25</v>
      </c>
      <c r="G678" s="258"/>
    </row>
    <row r="679" spans="1:7" ht="12" customHeight="1" x14ac:dyDescent="0.2">
      <c r="A679" s="259"/>
      <c r="B679" s="259"/>
      <c r="C679" s="258" t="s">
        <v>1892</v>
      </c>
      <c r="D679" s="260">
        <v>1</v>
      </c>
      <c r="E679" s="262"/>
      <c r="F679" s="262"/>
      <c r="G679" s="258" t="s">
        <v>1147</v>
      </c>
    </row>
    <row r="680" spans="1:7" ht="12" customHeight="1" x14ac:dyDescent="0.2">
      <c r="A680" s="259"/>
      <c r="B680" s="259"/>
      <c r="C680" s="258" t="s">
        <v>1849</v>
      </c>
      <c r="D680" s="260">
        <v>1</v>
      </c>
      <c r="E680" s="262"/>
      <c r="F680" s="262"/>
      <c r="G680" s="258" t="s">
        <v>1147</v>
      </c>
    </row>
    <row r="681" spans="1:7" ht="12" customHeight="1" x14ac:dyDescent="0.2">
      <c r="A681" s="259"/>
      <c r="B681" s="259"/>
      <c r="C681" s="258" t="s">
        <v>1850</v>
      </c>
      <c r="D681" s="260">
        <v>2</v>
      </c>
      <c r="E681" s="262"/>
      <c r="F681" s="262"/>
      <c r="G681" s="258" t="s">
        <v>1147</v>
      </c>
    </row>
    <row r="682" spans="1:7" ht="12" customHeight="1" x14ac:dyDescent="0.2">
      <c r="A682" s="259"/>
      <c r="B682" s="259"/>
      <c r="C682" s="258" t="s">
        <v>1893</v>
      </c>
      <c r="D682" s="260">
        <v>1</v>
      </c>
      <c r="E682" s="262"/>
      <c r="F682" s="262"/>
      <c r="G682" s="258" t="s">
        <v>1147</v>
      </c>
    </row>
    <row r="683" spans="1:7" ht="12" customHeight="1" x14ac:dyDescent="0.2">
      <c r="A683" s="259"/>
      <c r="B683" s="259"/>
      <c r="C683" s="258" t="s">
        <v>427</v>
      </c>
      <c r="D683" s="260">
        <v>1</v>
      </c>
      <c r="E683" s="260">
        <v>390</v>
      </c>
      <c r="F683" s="260">
        <v>390</v>
      </c>
      <c r="G683" s="258"/>
    </row>
    <row r="684" spans="1:7" ht="12" customHeight="1" x14ac:dyDescent="0.2">
      <c r="A684" s="259"/>
      <c r="B684" s="259"/>
      <c r="C684" s="258" t="s">
        <v>861</v>
      </c>
      <c r="D684" s="260">
        <v>1</v>
      </c>
      <c r="E684" s="262"/>
      <c r="F684" s="262"/>
      <c r="G684" s="258" t="s">
        <v>1147</v>
      </c>
    </row>
    <row r="685" spans="1:7" ht="12" customHeight="1" x14ac:dyDescent="0.2">
      <c r="A685" s="259"/>
      <c r="B685" s="259"/>
      <c r="C685" s="258" t="s">
        <v>647</v>
      </c>
      <c r="D685" s="260">
        <v>2</v>
      </c>
      <c r="E685" s="263">
        <v>1300</v>
      </c>
      <c r="F685" s="263">
        <v>2600</v>
      </c>
      <c r="G685" s="258"/>
    </row>
    <row r="686" spans="1:7" ht="12.95" customHeight="1" x14ac:dyDescent="0.2">
      <c r="E686" s="265">
        <v>12175.68</v>
      </c>
      <c r="F686" s="265">
        <v>12175.68</v>
      </c>
    </row>
    <row r="687" spans="1:7" ht="12" customHeight="1" x14ac:dyDescent="0.2">
      <c r="A687" s="254">
        <v>46</v>
      </c>
      <c r="B687" s="255" t="s">
        <v>1192</v>
      </c>
      <c r="C687" s="256"/>
      <c r="D687" s="254">
        <v>1</v>
      </c>
      <c r="E687" s="257">
        <v>6987.63</v>
      </c>
      <c r="F687" s="257">
        <v>6987.63</v>
      </c>
      <c r="G687" s="258"/>
    </row>
    <row r="688" spans="1:7" ht="12" customHeight="1" x14ac:dyDescent="0.2">
      <c r="A688" s="259"/>
      <c r="B688" s="259"/>
      <c r="C688" s="258" t="s">
        <v>403</v>
      </c>
      <c r="D688" s="260">
        <v>1</v>
      </c>
      <c r="E688" s="260">
        <v>30</v>
      </c>
      <c r="F688" s="260">
        <v>30</v>
      </c>
      <c r="G688" s="258"/>
    </row>
    <row r="689" spans="1:7" ht="12" customHeight="1" x14ac:dyDescent="0.2">
      <c r="A689" s="259"/>
      <c r="B689" s="259"/>
      <c r="C689" s="258" t="s">
        <v>871</v>
      </c>
      <c r="D689" s="260">
        <v>2</v>
      </c>
      <c r="E689" s="261">
        <v>0.01</v>
      </c>
      <c r="F689" s="261">
        <v>0.02</v>
      </c>
      <c r="G689" s="258"/>
    </row>
    <row r="690" spans="1:7" ht="12" customHeight="1" x14ac:dyDescent="0.2">
      <c r="A690" s="259"/>
      <c r="B690" s="259"/>
      <c r="C690" s="258" t="s">
        <v>858</v>
      </c>
      <c r="D690" s="260">
        <v>2</v>
      </c>
      <c r="E690" s="261">
        <v>0.01</v>
      </c>
      <c r="F690" s="261">
        <v>0.02</v>
      </c>
      <c r="G690" s="258"/>
    </row>
    <row r="691" spans="1:7" ht="12" customHeight="1" x14ac:dyDescent="0.2">
      <c r="A691" s="259"/>
      <c r="B691" s="259"/>
      <c r="C691" s="258" t="s">
        <v>647</v>
      </c>
      <c r="D691" s="260">
        <v>2</v>
      </c>
      <c r="E691" s="263">
        <v>1300</v>
      </c>
      <c r="F691" s="263">
        <v>2600</v>
      </c>
      <c r="G691" s="258"/>
    </row>
    <row r="692" spans="1:7" ht="12" customHeight="1" x14ac:dyDescent="0.2">
      <c r="A692" s="259"/>
      <c r="B692" s="259"/>
      <c r="C692" s="258" t="s">
        <v>1805</v>
      </c>
      <c r="D692" s="260">
        <v>1</v>
      </c>
      <c r="E692" s="262"/>
      <c r="F692" s="262"/>
      <c r="G692" s="258" t="s">
        <v>1147</v>
      </c>
    </row>
    <row r="693" spans="1:7" ht="12" customHeight="1" x14ac:dyDescent="0.2">
      <c r="A693" s="259"/>
      <c r="B693" s="259"/>
      <c r="C693" s="258" t="s">
        <v>1806</v>
      </c>
      <c r="D693" s="260">
        <v>1</v>
      </c>
      <c r="E693" s="262"/>
      <c r="F693" s="262"/>
      <c r="G693" s="258" t="s">
        <v>1147</v>
      </c>
    </row>
    <row r="694" spans="1:7" ht="12" customHeight="1" x14ac:dyDescent="0.2">
      <c r="A694" s="259"/>
      <c r="B694" s="259"/>
      <c r="C694" s="258" t="s">
        <v>1847</v>
      </c>
      <c r="D694" s="260">
        <v>1</v>
      </c>
      <c r="E694" s="262"/>
      <c r="F694" s="262"/>
      <c r="G694" s="258" t="s">
        <v>1147</v>
      </c>
    </row>
    <row r="695" spans="1:7" ht="12" customHeight="1" x14ac:dyDescent="0.2">
      <c r="A695" s="259"/>
      <c r="B695" s="259"/>
      <c r="C695" s="258" t="s">
        <v>1894</v>
      </c>
      <c r="D695" s="260">
        <v>1</v>
      </c>
      <c r="E695" s="262"/>
      <c r="F695" s="262"/>
      <c r="G695" s="258" t="s">
        <v>1147</v>
      </c>
    </row>
    <row r="696" spans="1:7" ht="12" customHeight="1" x14ac:dyDescent="0.2">
      <c r="A696" s="259"/>
      <c r="B696" s="259"/>
      <c r="C696" s="258" t="s">
        <v>861</v>
      </c>
      <c r="D696" s="260">
        <v>1</v>
      </c>
      <c r="E696" s="262"/>
      <c r="F696" s="262"/>
      <c r="G696" s="258" t="s">
        <v>1147</v>
      </c>
    </row>
    <row r="697" spans="1:7" ht="12" customHeight="1" x14ac:dyDescent="0.2">
      <c r="A697" s="259"/>
      <c r="B697" s="259"/>
      <c r="C697" s="258" t="s">
        <v>1853</v>
      </c>
      <c r="D697" s="260">
        <v>2</v>
      </c>
      <c r="E697" s="262"/>
      <c r="F697" s="262"/>
      <c r="G697" s="258" t="s">
        <v>1147</v>
      </c>
    </row>
    <row r="698" spans="1:7" ht="12" customHeight="1" x14ac:dyDescent="0.2">
      <c r="A698" s="259"/>
      <c r="B698" s="259"/>
      <c r="C698" s="258" t="s">
        <v>427</v>
      </c>
      <c r="D698" s="260">
        <v>1</v>
      </c>
      <c r="E698" s="260">
        <v>390</v>
      </c>
      <c r="F698" s="260">
        <v>390</v>
      </c>
      <c r="G698" s="258"/>
    </row>
    <row r="699" spans="1:7" ht="12" customHeight="1" x14ac:dyDescent="0.2">
      <c r="A699" s="259"/>
      <c r="B699" s="259"/>
      <c r="C699" s="258" t="s">
        <v>657</v>
      </c>
      <c r="D699" s="260">
        <v>1</v>
      </c>
      <c r="E699" s="261">
        <v>0.01</v>
      </c>
      <c r="F699" s="261">
        <v>0.01</v>
      </c>
      <c r="G699" s="258"/>
    </row>
    <row r="700" spans="1:7" ht="12" customHeight="1" x14ac:dyDescent="0.2">
      <c r="A700" s="259"/>
      <c r="B700" s="259"/>
      <c r="C700" s="258" t="s">
        <v>400</v>
      </c>
      <c r="D700" s="260">
        <v>1</v>
      </c>
      <c r="E700" s="260">
        <v>810</v>
      </c>
      <c r="F700" s="260">
        <v>810</v>
      </c>
      <c r="G700" s="258"/>
    </row>
    <row r="701" spans="1:7" ht="12" customHeight="1" x14ac:dyDescent="0.2">
      <c r="A701" s="259"/>
      <c r="B701" s="259"/>
      <c r="C701" s="258" t="s">
        <v>391</v>
      </c>
      <c r="D701" s="260">
        <v>2</v>
      </c>
      <c r="E701" s="260">
        <v>270</v>
      </c>
      <c r="F701" s="260">
        <v>540</v>
      </c>
      <c r="G701" s="258"/>
    </row>
    <row r="702" spans="1:7" ht="12" customHeight="1" x14ac:dyDescent="0.2">
      <c r="A702" s="259"/>
      <c r="B702" s="259"/>
      <c r="C702" s="258" t="s">
        <v>1852</v>
      </c>
      <c r="D702" s="260">
        <v>1</v>
      </c>
      <c r="E702" s="261">
        <v>818.25</v>
      </c>
      <c r="F702" s="261">
        <v>818.25</v>
      </c>
      <c r="G702" s="258"/>
    </row>
    <row r="703" spans="1:7" ht="12" customHeight="1" x14ac:dyDescent="0.2">
      <c r="A703" s="259"/>
      <c r="B703" s="259"/>
      <c r="C703" s="258" t="s">
        <v>1895</v>
      </c>
      <c r="D703" s="260">
        <v>1</v>
      </c>
      <c r="E703" s="262"/>
      <c r="F703" s="262"/>
      <c r="G703" s="258" t="s">
        <v>1147</v>
      </c>
    </row>
    <row r="704" spans="1:7" ht="12" customHeight="1" x14ac:dyDescent="0.2">
      <c r="A704" s="259"/>
      <c r="B704" s="259"/>
      <c r="C704" s="258" t="s">
        <v>1849</v>
      </c>
      <c r="D704" s="260">
        <v>1</v>
      </c>
      <c r="E704" s="262"/>
      <c r="F704" s="262"/>
      <c r="G704" s="258" t="s">
        <v>1147</v>
      </c>
    </row>
    <row r="705" spans="1:7" ht="12" customHeight="1" x14ac:dyDescent="0.2">
      <c r="A705" s="259"/>
      <c r="B705" s="259"/>
      <c r="C705" s="258" t="s">
        <v>1893</v>
      </c>
      <c r="D705" s="260">
        <v>1</v>
      </c>
      <c r="E705" s="262"/>
      <c r="F705" s="262"/>
      <c r="G705" s="258" t="s">
        <v>1147</v>
      </c>
    </row>
    <row r="706" spans="1:7" ht="12" customHeight="1" x14ac:dyDescent="0.2">
      <c r="A706" s="259"/>
      <c r="B706" s="259"/>
      <c r="C706" s="258" t="s">
        <v>1850</v>
      </c>
      <c r="D706" s="260">
        <v>2</v>
      </c>
      <c r="E706" s="262"/>
      <c r="F706" s="262"/>
      <c r="G706" s="258" t="s">
        <v>1147</v>
      </c>
    </row>
    <row r="707" spans="1:7" ht="12" customHeight="1" x14ac:dyDescent="0.2">
      <c r="A707" s="259"/>
      <c r="B707" s="259"/>
      <c r="C707" s="258" t="s">
        <v>439</v>
      </c>
      <c r="D707" s="260">
        <v>1</v>
      </c>
      <c r="E707" s="260">
        <v>20</v>
      </c>
      <c r="F707" s="260">
        <v>20</v>
      </c>
      <c r="G707" s="258"/>
    </row>
    <row r="708" spans="1:7" ht="12.95" customHeight="1" x14ac:dyDescent="0.2">
      <c r="E708" s="265">
        <v>12195.68</v>
      </c>
      <c r="F708" s="265">
        <v>12195.68</v>
      </c>
    </row>
    <row r="709" spans="1:7" ht="12" customHeight="1" x14ac:dyDescent="0.2">
      <c r="A709" s="254">
        <v>47</v>
      </c>
      <c r="B709" s="255" t="s">
        <v>1193</v>
      </c>
      <c r="C709" s="256"/>
      <c r="D709" s="254">
        <v>1</v>
      </c>
      <c r="E709" s="267">
        <v>2461.6999999999998</v>
      </c>
      <c r="F709" s="267">
        <v>2461.6999999999998</v>
      </c>
      <c r="G709" s="258"/>
    </row>
    <row r="710" spans="1:7" ht="12" customHeight="1" x14ac:dyDescent="0.2">
      <c r="A710" s="259"/>
      <c r="B710" s="259"/>
      <c r="C710" s="258" t="s">
        <v>871</v>
      </c>
      <c r="D710" s="260">
        <v>1</v>
      </c>
      <c r="E710" s="261">
        <v>0.01</v>
      </c>
      <c r="F710" s="261">
        <v>0.01</v>
      </c>
      <c r="G710" s="258"/>
    </row>
    <row r="711" spans="1:7" ht="12" customHeight="1" x14ac:dyDescent="0.2">
      <c r="A711" s="259"/>
      <c r="B711" s="259"/>
      <c r="C711" s="258" t="s">
        <v>858</v>
      </c>
      <c r="D711" s="260">
        <v>2</v>
      </c>
      <c r="E711" s="261">
        <v>0.01</v>
      </c>
      <c r="F711" s="261">
        <v>0.02</v>
      </c>
      <c r="G711" s="258"/>
    </row>
    <row r="712" spans="1:7" ht="12" customHeight="1" x14ac:dyDescent="0.2">
      <c r="A712" s="259"/>
      <c r="B712" s="259"/>
      <c r="C712" s="258" t="s">
        <v>426</v>
      </c>
      <c r="D712" s="260">
        <v>4</v>
      </c>
      <c r="E712" s="260">
        <v>620</v>
      </c>
      <c r="F712" s="263">
        <v>2480</v>
      </c>
      <c r="G712" s="258"/>
    </row>
    <row r="713" spans="1:7" ht="12" customHeight="1" x14ac:dyDescent="0.2">
      <c r="A713" s="259"/>
      <c r="B713" s="259"/>
      <c r="C713" s="258" t="s">
        <v>1805</v>
      </c>
      <c r="D713" s="260">
        <v>1</v>
      </c>
      <c r="E713" s="262"/>
      <c r="F713" s="262"/>
      <c r="G713" s="258" t="s">
        <v>1147</v>
      </c>
    </row>
    <row r="714" spans="1:7" ht="12" customHeight="1" x14ac:dyDescent="0.2">
      <c r="A714" s="259"/>
      <c r="B714" s="259"/>
      <c r="C714" s="258" t="s">
        <v>1806</v>
      </c>
      <c r="D714" s="260">
        <v>1</v>
      </c>
      <c r="E714" s="262"/>
      <c r="F714" s="262"/>
      <c r="G714" s="258" t="s">
        <v>1147</v>
      </c>
    </row>
    <row r="715" spans="1:7" ht="12" customHeight="1" x14ac:dyDescent="0.2">
      <c r="A715" s="259"/>
      <c r="B715" s="259"/>
      <c r="C715" s="258" t="s">
        <v>1148</v>
      </c>
      <c r="D715" s="260">
        <v>1</v>
      </c>
      <c r="E715" s="262"/>
      <c r="F715" s="262"/>
      <c r="G715" s="258" t="s">
        <v>1147</v>
      </c>
    </row>
    <row r="716" spans="1:7" ht="12" customHeight="1" x14ac:dyDescent="0.2">
      <c r="A716" s="259"/>
      <c r="B716" s="259"/>
      <c r="C716" s="258" t="s">
        <v>1807</v>
      </c>
      <c r="D716" s="260">
        <v>1</v>
      </c>
      <c r="E716" s="262"/>
      <c r="F716" s="262"/>
      <c r="G716" s="258" t="s">
        <v>1147</v>
      </c>
    </row>
    <row r="717" spans="1:7" ht="12" customHeight="1" x14ac:dyDescent="0.2">
      <c r="A717" s="259"/>
      <c r="B717" s="259"/>
      <c r="C717" s="258" t="s">
        <v>861</v>
      </c>
      <c r="D717" s="260">
        <v>1</v>
      </c>
      <c r="E717" s="262"/>
      <c r="F717" s="262"/>
      <c r="G717" s="258" t="s">
        <v>1147</v>
      </c>
    </row>
    <row r="718" spans="1:7" ht="12" customHeight="1" x14ac:dyDescent="0.2">
      <c r="A718" s="259"/>
      <c r="B718" s="259"/>
      <c r="C718" s="258" t="s">
        <v>866</v>
      </c>
      <c r="D718" s="260">
        <v>1</v>
      </c>
      <c r="E718" s="262"/>
      <c r="F718" s="262"/>
      <c r="G718" s="258" t="s">
        <v>1147</v>
      </c>
    </row>
    <row r="719" spans="1:7" ht="12" customHeight="1" x14ac:dyDescent="0.2">
      <c r="A719" s="259"/>
      <c r="B719" s="259"/>
      <c r="C719" s="258" t="s">
        <v>657</v>
      </c>
      <c r="D719" s="260">
        <v>1</v>
      </c>
      <c r="E719" s="261">
        <v>0.01</v>
      </c>
      <c r="F719" s="261">
        <v>0.01</v>
      </c>
      <c r="G719" s="258"/>
    </row>
    <row r="720" spans="1:7" ht="12" customHeight="1" x14ac:dyDescent="0.2">
      <c r="A720" s="259"/>
      <c r="B720" s="259"/>
      <c r="C720" s="258" t="s">
        <v>431</v>
      </c>
      <c r="D720" s="260">
        <v>1</v>
      </c>
      <c r="E720" s="260">
        <v>540</v>
      </c>
      <c r="F720" s="260">
        <v>540</v>
      </c>
      <c r="G720" s="258"/>
    </row>
    <row r="721" spans="1:7" ht="12" customHeight="1" x14ac:dyDescent="0.2">
      <c r="A721" s="259"/>
      <c r="B721" s="259"/>
      <c r="C721" s="258" t="s">
        <v>391</v>
      </c>
      <c r="D721" s="260">
        <v>2</v>
      </c>
      <c r="E721" s="260">
        <v>270</v>
      </c>
      <c r="F721" s="260">
        <v>540</v>
      </c>
      <c r="G721" s="258"/>
    </row>
    <row r="722" spans="1:7" ht="12" customHeight="1" x14ac:dyDescent="0.2">
      <c r="A722" s="259"/>
      <c r="B722" s="259"/>
      <c r="C722" s="258" t="s">
        <v>1149</v>
      </c>
      <c r="D722" s="260">
        <v>1</v>
      </c>
      <c r="E722" s="261">
        <v>567.87</v>
      </c>
      <c r="F722" s="261">
        <v>567.87</v>
      </c>
      <c r="G722" s="258"/>
    </row>
    <row r="723" spans="1:7" ht="12" customHeight="1" x14ac:dyDescent="0.2">
      <c r="A723" s="259"/>
      <c r="B723" s="259"/>
      <c r="C723" s="258" t="s">
        <v>864</v>
      </c>
      <c r="D723" s="260">
        <v>2</v>
      </c>
      <c r="E723" s="262"/>
      <c r="F723" s="262"/>
      <c r="G723" s="258" t="s">
        <v>1147</v>
      </c>
    </row>
    <row r="724" spans="1:7" ht="12.95" customHeight="1" x14ac:dyDescent="0.2">
      <c r="E724" s="265">
        <v>6589.74</v>
      </c>
      <c r="F724" s="265">
        <v>6589.74</v>
      </c>
    </row>
    <row r="725" spans="1:7" ht="12" customHeight="1" x14ac:dyDescent="0.2">
      <c r="A725" s="254">
        <v>48</v>
      </c>
      <c r="B725" s="255" t="s">
        <v>1193</v>
      </c>
      <c r="C725" s="256"/>
      <c r="D725" s="254">
        <v>1</v>
      </c>
      <c r="E725" s="267">
        <v>2461.6999999999998</v>
      </c>
      <c r="F725" s="267">
        <v>2461.6999999999998</v>
      </c>
      <c r="G725" s="258"/>
    </row>
    <row r="726" spans="1:7" ht="12" customHeight="1" x14ac:dyDescent="0.2">
      <c r="A726" s="259"/>
      <c r="B726" s="259"/>
      <c r="C726" s="258" t="s">
        <v>871</v>
      </c>
      <c r="D726" s="260">
        <v>1</v>
      </c>
      <c r="E726" s="261">
        <v>0.01</v>
      </c>
      <c r="F726" s="261">
        <v>0.01</v>
      </c>
      <c r="G726" s="258"/>
    </row>
    <row r="727" spans="1:7" ht="12" customHeight="1" x14ac:dyDescent="0.2">
      <c r="A727" s="259"/>
      <c r="B727" s="259"/>
      <c r="C727" s="258" t="s">
        <v>858</v>
      </c>
      <c r="D727" s="260">
        <v>2</v>
      </c>
      <c r="E727" s="261">
        <v>0.01</v>
      </c>
      <c r="F727" s="261">
        <v>0.02</v>
      </c>
      <c r="G727" s="258"/>
    </row>
    <row r="728" spans="1:7" ht="12" customHeight="1" x14ac:dyDescent="0.2">
      <c r="A728" s="259"/>
      <c r="B728" s="259"/>
      <c r="C728" s="258" t="s">
        <v>426</v>
      </c>
      <c r="D728" s="260">
        <v>4</v>
      </c>
      <c r="E728" s="260">
        <v>620</v>
      </c>
      <c r="F728" s="263">
        <v>2480</v>
      </c>
      <c r="G728" s="258"/>
    </row>
    <row r="729" spans="1:7" ht="12" customHeight="1" x14ac:dyDescent="0.2">
      <c r="A729" s="259"/>
      <c r="B729" s="259"/>
      <c r="C729" s="258" t="s">
        <v>1805</v>
      </c>
      <c r="D729" s="260">
        <v>1</v>
      </c>
      <c r="E729" s="262"/>
      <c r="F729" s="262"/>
      <c r="G729" s="258" t="s">
        <v>1147</v>
      </c>
    </row>
    <row r="730" spans="1:7" ht="12" customHeight="1" x14ac:dyDescent="0.2">
      <c r="A730" s="259"/>
      <c r="B730" s="259"/>
      <c r="C730" s="258" t="s">
        <v>1806</v>
      </c>
      <c r="D730" s="260">
        <v>1</v>
      </c>
      <c r="E730" s="262"/>
      <c r="F730" s="262"/>
      <c r="G730" s="258" t="s">
        <v>1147</v>
      </c>
    </row>
    <row r="731" spans="1:7" ht="12" customHeight="1" x14ac:dyDescent="0.2">
      <c r="A731" s="259"/>
      <c r="B731" s="259"/>
      <c r="C731" s="258" t="s">
        <v>1148</v>
      </c>
      <c r="D731" s="260">
        <v>1</v>
      </c>
      <c r="E731" s="262"/>
      <c r="F731" s="262"/>
      <c r="G731" s="258" t="s">
        <v>1147</v>
      </c>
    </row>
    <row r="732" spans="1:7" ht="12" customHeight="1" x14ac:dyDescent="0.2">
      <c r="A732" s="259"/>
      <c r="B732" s="259"/>
      <c r="C732" s="258" t="s">
        <v>1807</v>
      </c>
      <c r="D732" s="260">
        <v>1</v>
      </c>
      <c r="E732" s="262"/>
      <c r="F732" s="262"/>
      <c r="G732" s="258" t="s">
        <v>1147</v>
      </c>
    </row>
    <row r="733" spans="1:7" ht="12" customHeight="1" x14ac:dyDescent="0.2">
      <c r="A733" s="259"/>
      <c r="B733" s="259"/>
      <c r="C733" s="258" t="s">
        <v>861</v>
      </c>
      <c r="D733" s="260">
        <v>1</v>
      </c>
      <c r="E733" s="262"/>
      <c r="F733" s="262"/>
      <c r="G733" s="258" t="s">
        <v>1147</v>
      </c>
    </row>
    <row r="734" spans="1:7" ht="12" customHeight="1" x14ac:dyDescent="0.2">
      <c r="A734" s="259"/>
      <c r="B734" s="259"/>
      <c r="C734" s="258" t="s">
        <v>866</v>
      </c>
      <c r="D734" s="260">
        <v>1</v>
      </c>
      <c r="E734" s="262"/>
      <c r="F734" s="262"/>
      <c r="G734" s="258" t="s">
        <v>1147</v>
      </c>
    </row>
    <row r="735" spans="1:7" ht="12" customHeight="1" x14ac:dyDescent="0.2">
      <c r="A735" s="259"/>
      <c r="B735" s="259"/>
      <c r="C735" s="258" t="s">
        <v>657</v>
      </c>
      <c r="D735" s="260">
        <v>1</v>
      </c>
      <c r="E735" s="261">
        <v>0.01</v>
      </c>
      <c r="F735" s="261">
        <v>0.01</v>
      </c>
      <c r="G735" s="258"/>
    </row>
    <row r="736" spans="1:7" ht="12" customHeight="1" x14ac:dyDescent="0.2">
      <c r="A736" s="259"/>
      <c r="B736" s="259"/>
      <c r="C736" s="258" t="s">
        <v>431</v>
      </c>
      <c r="D736" s="260">
        <v>1</v>
      </c>
      <c r="E736" s="260">
        <v>540</v>
      </c>
      <c r="F736" s="260">
        <v>540</v>
      </c>
      <c r="G736" s="258"/>
    </row>
    <row r="737" spans="1:7" ht="12" customHeight="1" x14ac:dyDescent="0.2">
      <c r="A737" s="259"/>
      <c r="B737" s="259"/>
      <c r="C737" s="258" t="s">
        <v>391</v>
      </c>
      <c r="D737" s="260">
        <v>2</v>
      </c>
      <c r="E737" s="260">
        <v>270</v>
      </c>
      <c r="F737" s="260">
        <v>540</v>
      </c>
      <c r="G737" s="258"/>
    </row>
    <row r="738" spans="1:7" ht="12" customHeight="1" x14ac:dyDescent="0.2">
      <c r="A738" s="259"/>
      <c r="B738" s="259"/>
      <c r="C738" s="258" t="s">
        <v>1149</v>
      </c>
      <c r="D738" s="260">
        <v>1</v>
      </c>
      <c r="E738" s="261">
        <v>567.87</v>
      </c>
      <c r="F738" s="261">
        <v>567.87</v>
      </c>
      <c r="G738" s="258"/>
    </row>
    <row r="739" spans="1:7" ht="12" customHeight="1" x14ac:dyDescent="0.2">
      <c r="A739" s="259"/>
      <c r="B739" s="259"/>
      <c r="C739" s="258" t="s">
        <v>864</v>
      </c>
      <c r="D739" s="260">
        <v>2</v>
      </c>
      <c r="E739" s="262"/>
      <c r="F739" s="262"/>
      <c r="G739" s="258" t="s">
        <v>1147</v>
      </c>
    </row>
    <row r="740" spans="1:7" ht="12.95" customHeight="1" x14ac:dyDescent="0.2">
      <c r="E740" s="265">
        <v>6589.74</v>
      </c>
      <c r="F740" s="265">
        <v>6589.74</v>
      </c>
    </row>
    <row r="741" spans="1:7" ht="12" customHeight="1" x14ac:dyDescent="0.2">
      <c r="A741" s="254">
        <v>49</v>
      </c>
      <c r="B741" s="255" t="s">
        <v>1194</v>
      </c>
      <c r="C741" s="256"/>
      <c r="D741" s="254">
        <v>1</v>
      </c>
      <c r="E741" s="257">
        <v>2304.75</v>
      </c>
      <c r="F741" s="257">
        <v>2304.75</v>
      </c>
      <c r="G741" s="258"/>
    </row>
    <row r="742" spans="1:7" ht="12" customHeight="1" x14ac:dyDescent="0.2">
      <c r="A742" s="259"/>
      <c r="B742" s="259"/>
      <c r="C742" s="258" t="s">
        <v>871</v>
      </c>
      <c r="D742" s="260">
        <v>1</v>
      </c>
      <c r="E742" s="261">
        <v>0.01</v>
      </c>
      <c r="F742" s="261">
        <v>0.01</v>
      </c>
      <c r="G742" s="258"/>
    </row>
    <row r="743" spans="1:7" ht="12" customHeight="1" x14ac:dyDescent="0.2">
      <c r="A743" s="259"/>
      <c r="B743" s="259"/>
      <c r="C743" s="258" t="s">
        <v>858</v>
      </c>
      <c r="D743" s="260">
        <v>1</v>
      </c>
      <c r="E743" s="261">
        <v>0.01</v>
      </c>
      <c r="F743" s="261">
        <v>0.01</v>
      </c>
      <c r="G743" s="258"/>
    </row>
    <row r="744" spans="1:7" ht="12" customHeight="1" x14ac:dyDescent="0.2">
      <c r="A744" s="259"/>
      <c r="B744" s="259"/>
      <c r="C744" s="258" t="s">
        <v>426</v>
      </c>
      <c r="D744" s="260">
        <v>4</v>
      </c>
      <c r="E744" s="260">
        <v>620</v>
      </c>
      <c r="F744" s="263">
        <v>2480</v>
      </c>
      <c r="G744" s="258"/>
    </row>
    <row r="745" spans="1:7" ht="12" customHeight="1" x14ac:dyDescent="0.2">
      <c r="A745" s="259"/>
      <c r="B745" s="259"/>
      <c r="C745" s="258" t="s">
        <v>1896</v>
      </c>
      <c r="D745" s="260">
        <v>1</v>
      </c>
      <c r="E745" s="262"/>
      <c r="F745" s="262"/>
      <c r="G745" s="258" t="s">
        <v>1147</v>
      </c>
    </row>
    <row r="746" spans="1:7" ht="12" customHeight="1" x14ac:dyDescent="0.2">
      <c r="A746" s="259"/>
      <c r="B746" s="259"/>
      <c r="C746" s="258" t="s">
        <v>1897</v>
      </c>
      <c r="D746" s="260">
        <v>1</v>
      </c>
      <c r="E746" s="262"/>
      <c r="F746" s="262"/>
      <c r="G746" s="258" t="s">
        <v>1147</v>
      </c>
    </row>
    <row r="747" spans="1:7" ht="12" customHeight="1" x14ac:dyDescent="0.2">
      <c r="A747" s="259"/>
      <c r="B747" s="259"/>
      <c r="C747" s="258" t="s">
        <v>1898</v>
      </c>
      <c r="D747" s="260">
        <v>1</v>
      </c>
      <c r="E747" s="262"/>
      <c r="F747" s="262"/>
      <c r="G747" s="258" t="s">
        <v>1147</v>
      </c>
    </row>
    <row r="748" spans="1:7" ht="12" customHeight="1" x14ac:dyDescent="0.2">
      <c r="A748" s="259"/>
      <c r="B748" s="259"/>
      <c r="C748" s="258" t="s">
        <v>1899</v>
      </c>
      <c r="D748" s="260">
        <v>1</v>
      </c>
      <c r="E748" s="262"/>
      <c r="F748" s="262"/>
      <c r="G748" s="258" t="s">
        <v>1147</v>
      </c>
    </row>
    <row r="749" spans="1:7" ht="12" customHeight="1" x14ac:dyDescent="0.2">
      <c r="A749" s="259"/>
      <c r="B749" s="259"/>
      <c r="C749" s="258" t="s">
        <v>861</v>
      </c>
      <c r="D749" s="260">
        <v>1</v>
      </c>
      <c r="E749" s="262"/>
      <c r="F749" s="262"/>
      <c r="G749" s="258" t="s">
        <v>1147</v>
      </c>
    </row>
    <row r="750" spans="1:7" ht="12" customHeight="1" x14ac:dyDescent="0.2">
      <c r="A750" s="259"/>
      <c r="B750" s="259"/>
      <c r="C750" s="258" t="s">
        <v>1845</v>
      </c>
      <c r="D750" s="260">
        <v>1</v>
      </c>
      <c r="E750" s="260">
        <v>460</v>
      </c>
      <c r="F750" s="260">
        <v>460</v>
      </c>
      <c r="G750" s="258"/>
    </row>
    <row r="751" spans="1:7" ht="12" customHeight="1" x14ac:dyDescent="0.2">
      <c r="A751" s="259"/>
      <c r="B751" s="259"/>
      <c r="C751" s="258" t="s">
        <v>391</v>
      </c>
      <c r="D751" s="260">
        <v>2</v>
      </c>
      <c r="E751" s="260">
        <v>270</v>
      </c>
      <c r="F751" s="260">
        <v>540</v>
      </c>
      <c r="G751" s="258"/>
    </row>
    <row r="752" spans="1:7" ht="12" customHeight="1" x14ac:dyDescent="0.2">
      <c r="A752" s="259"/>
      <c r="B752" s="259"/>
      <c r="C752" s="258" t="s">
        <v>1846</v>
      </c>
      <c r="D752" s="260">
        <v>1</v>
      </c>
      <c r="E752" s="262"/>
      <c r="F752" s="262"/>
      <c r="G752" s="258" t="s">
        <v>1147</v>
      </c>
    </row>
    <row r="753" spans="1:7" ht="12" customHeight="1" x14ac:dyDescent="0.2">
      <c r="A753" s="259"/>
      <c r="B753" s="259"/>
      <c r="C753" s="258" t="s">
        <v>864</v>
      </c>
      <c r="D753" s="260">
        <v>1</v>
      </c>
      <c r="E753" s="262"/>
      <c r="F753" s="262"/>
      <c r="G753" s="258" t="s">
        <v>1147</v>
      </c>
    </row>
    <row r="754" spans="1:7" ht="12.95" customHeight="1" x14ac:dyDescent="0.2">
      <c r="E754" s="265">
        <v>5784.77</v>
      </c>
      <c r="F754" s="265">
        <v>5784.77</v>
      </c>
    </row>
    <row r="755" spans="1:7" ht="12" customHeight="1" x14ac:dyDescent="0.2">
      <c r="A755" s="254">
        <v>50</v>
      </c>
      <c r="B755" s="255" t="s">
        <v>1166</v>
      </c>
      <c r="C755" s="256"/>
      <c r="D755" s="254">
        <v>1</v>
      </c>
      <c r="E755" s="267">
        <v>2748.5</v>
      </c>
      <c r="F755" s="267">
        <v>2748.5</v>
      </c>
      <c r="G755" s="258"/>
    </row>
    <row r="756" spans="1:7" ht="12" customHeight="1" x14ac:dyDescent="0.2">
      <c r="A756" s="259"/>
      <c r="B756" s="259"/>
      <c r="C756" s="258" t="s">
        <v>871</v>
      </c>
      <c r="D756" s="260">
        <v>1</v>
      </c>
      <c r="E756" s="261">
        <v>0.01</v>
      </c>
      <c r="F756" s="261">
        <v>0.01</v>
      </c>
      <c r="G756" s="258"/>
    </row>
    <row r="757" spans="1:7" ht="12" customHeight="1" x14ac:dyDescent="0.2">
      <c r="A757" s="259"/>
      <c r="B757" s="259"/>
      <c r="C757" s="258" t="s">
        <v>858</v>
      </c>
      <c r="D757" s="260">
        <v>2</v>
      </c>
      <c r="E757" s="261">
        <v>0.01</v>
      </c>
      <c r="F757" s="261">
        <v>0.02</v>
      </c>
      <c r="G757" s="258"/>
    </row>
    <row r="758" spans="1:7" ht="12" customHeight="1" x14ac:dyDescent="0.2">
      <c r="A758" s="259"/>
      <c r="B758" s="259"/>
      <c r="C758" s="258" t="s">
        <v>1805</v>
      </c>
      <c r="D758" s="260">
        <v>1</v>
      </c>
      <c r="E758" s="262"/>
      <c r="F758" s="262"/>
      <c r="G758" s="258" t="s">
        <v>1147</v>
      </c>
    </row>
    <row r="759" spans="1:7" ht="12" customHeight="1" x14ac:dyDescent="0.2">
      <c r="A759" s="259"/>
      <c r="B759" s="259"/>
      <c r="C759" s="258" t="s">
        <v>1806</v>
      </c>
      <c r="D759" s="260">
        <v>1</v>
      </c>
      <c r="E759" s="262"/>
      <c r="F759" s="262"/>
      <c r="G759" s="258" t="s">
        <v>1147</v>
      </c>
    </row>
    <row r="760" spans="1:7" ht="12" customHeight="1" x14ac:dyDescent="0.2">
      <c r="A760" s="259"/>
      <c r="B760" s="259"/>
      <c r="C760" s="258" t="s">
        <v>1148</v>
      </c>
      <c r="D760" s="260">
        <v>1</v>
      </c>
      <c r="E760" s="262"/>
      <c r="F760" s="262"/>
      <c r="G760" s="258" t="s">
        <v>1147</v>
      </c>
    </row>
    <row r="761" spans="1:7" ht="12" customHeight="1" x14ac:dyDescent="0.2">
      <c r="A761" s="259"/>
      <c r="B761" s="259"/>
      <c r="C761" s="258" t="s">
        <v>866</v>
      </c>
      <c r="D761" s="260">
        <v>1</v>
      </c>
      <c r="E761" s="262"/>
      <c r="F761" s="262"/>
      <c r="G761" s="258" t="s">
        <v>1147</v>
      </c>
    </row>
    <row r="762" spans="1:7" ht="12" customHeight="1" x14ac:dyDescent="0.2">
      <c r="A762" s="259"/>
      <c r="B762" s="259"/>
      <c r="C762" s="258" t="s">
        <v>657</v>
      </c>
      <c r="D762" s="260">
        <v>1</v>
      </c>
      <c r="E762" s="261">
        <v>0.01</v>
      </c>
      <c r="F762" s="261">
        <v>0.01</v>
      </c>
      <c r="G762" s="258"/>
    </row>
    <row r="763" spans="1:7" ht="12" customHeight="1" x14ac:dyDescent="0.2">
      <c r="A763" s="259"/>
      <c r="B763" s="259"/>
      <c r="C763" s="258" t="s">
        <v>391</v>
      </c>
      <c r="D763" s="260">
        <v>2</v>
      </c>
      <c r="E763" s="260">
        <v>270</v>
      </c>
      <c r="F763" s="260">
        <v>540</v>
      </c>
      <c r="G763" s="258"/>
    </row>
    <row r="764" spans="1:7" ht="12" customHeight="1" x14ac:dyDescent="0.2">
      <c r="A764" s="259"/>
      <c r="B764" s="259"/>
      <c r="C764" s="258" t="s">
        <v>1149</v>
      </c>
      <c r="D764" s="260">
        <v>1</v>
      </c>
      <c r="E764" s="261">
        <v>567.87</v>
      </c>
      <c r="F764" s="261">
        <v>567.87</v>
      </c>
      <c r="G764" s="258"/>
    </row>
    <row r="765" spans="1:7" ht="12" customHeight="1" x14ac:dyDescent="0.2">
      <c r="A765" s="259"/>
      <c r="B765" s="259"/>
      <c r="C765" s="258" t="s">
        <v>864</v>
      </c>
      <c r="D765" s="260">
        <v>2</v>
      </c>
      <c r="E765" s="262"/>
      <c r="F765" s="262"/>
      <c r="G765" s="258" t="s">
        <v>1147</v>
      </c>
    </row>
    <row r="766" spans="1:7" ht="12" customHeight="1" x14ac:dyDescent="0.2">
      <c r="A766" s="259"/>
      <c r="B766" s="259"/>
      <c r="C766" s="258" t="s">
        <v>1857</v>
      </c>
      <c r="D766" s="260">
        <v>1</v>
      </c>
      <c r="E766" s="262"/>
      <c r="F766" s="262"/>
      <c r="G766" s="258" t="s">
        <v>1147</v>
      </c>
    </row>
    <row r="767" spans="1:7" ht="12" customHeight="1" x14ac:dyDescent="0.2">
      <c r="A767" s="259"/>
      <c r="B767" s="259"/>
      <c r="C767" s="258" t="s">
        <v>1167</v>
      </c>
      <c r="D767" s="260">
        <v>1</v>
      </c>
      <c r="E767" s="262"/>
      <c r="F767" s="262"/>
      <c r="G767" s="258" t="s">
        <v>1147</v>
      </c>
    </row>
    <row r="768" spans="1:7" ht="12" customHeight="1" x14ac:dyDescent="0.2">
      <c r="A768" s="259"/>
      <c r="B768" s="259"/>
      <c r="C768" s="258" t="s">
        <v>863</v>
      </c>
      <c r="D768" s="260">
        <v>1</v>
      </c>
      <c r="E768" s="261">
        <v>0.01</v>
      </c>
      <c r="F768" s="261">
        <v>0.01</v>
      </c>
      <c r="G768" s="258"/>
    </row>
    <row r="769" spans="1:7" ht="12" customHeight="1" x14ac:dyDescent="0.2">
      <c r="A769" s="259"/>
      <c r="B769" s="259"/>
      <c r="C769" s="258" t="s">
        <v>867</v>
      </c>
      <c r="D769" s="260">
        <v>1</v>
      </c>
      <c r="E769" s="263">
        <v>5100</v>
      </c>
      <c r="F769" s="263">
        <v>5100</v>
      </c>
      <c r="G769" s="258"/>
    </row>
    <row r="770" spans="1:7" ht="12" customHeight="1" x14ac:dyDescent="0.2">
      <c r="A770" s="259"/>
      <c r="B770" s="259"/>
      <c r="C770" s="258" t="s">
        <v>1858</v>
      </c>
      <c r="D770" s="260">
        <v>1</v>
      </c>
      <c r="E770" s="262"/>
      <c r="F770" s="262"/>
      <c r="G770" s="258" t="s">
        <v>1147</v>
      </c>
    </row>
    <row r="771" spans="1:7" ht="12" customHeight="1" x14ac:dyDescent="0.2">
      <c r="A771" s="259"/>
      <c r="B771" s="259"/>
      <c r="C771" s="258" t="s">
        <v>861</v>
      </c>
      <c r="D771" s="260">
        <v>1</v>
      </c>
      <c r="E771" s="262"/>
      <c r="F771" s="262"/>
      <c r="G771" s="258" t="s">
        <v>1147</v>
      </c>
    </row>
    <row r="772" spans="1:7" ht="12" customHeight="1" x14ac:dyDescent="0.2">
      <c r="A772" s="259"/>
      <c r="B772" s="259"/>
      <c r="C772" s="258" t="s">
        <v>426</v>
      </c>
      <c r="D772" s="260">
        <v>2</v>
      </c>
      <c r="E772" s="260">
        <v>620</v>
      </c>
      <c r="F772" s="263">
        <v>1240</v>
      </c>
      <c r="G772" s="258"/>
    </row>
    <row r="773" spans="1:7" ht="12" customHeight="1" x14ac:dyDescent="0.2">
      <c r="A773" s="259"/>
      <c r="B773" s="259"/>
      <c r="C773" s="258" t="s">
        <v>431</v>
      </c>
      <c r="D773" s="260">
        <v>1</v>
      </c>
      <c r="E773" s="260">
        <v>540</v>
      </c>
      <c r="F773" s="260">
        <v>540</v>
      </c>
      <c r="G773" s="258"/>
    </row>
    <row r="774" spans="1:7" ht="12.95" customHeight="1" x14ac:dyDescent="0.2">
      <c r="E774" s="265">
        <v>10736.55</v>
      </c>
      <c r="F774" s="265">
        <v>10736.55</v>
      </c>
    </row>
    <row r="775" spans="1:7" ht="12" customHeight="1" x14ac:dyDescent="0.2">
      <c r="A775" s="254">
        <v>51</v>
      </c>
      <c r="B775" s="255" t="s">
        <v>1169</v>
      </c>
      <c r="C775" s="256"/>
      <c r="D775" s="254">
        <v>1</v>
      </c>
      <c r="E775" s="267">
        <v>2748.5</v>
      </c>
      <c r="F775" s="267">
        <v>2748.5</v>
      </c>
      <c r="G775" s="258"/>
    </row>
    <row r="776" spans="1:7" ht="12" customHeight="1" x14ac:dyDescent="0.2">
      <c r="A776" s="259"/>
      <c r="B776" s="259"/>
      <c r="C776" s="258" t="s">
        <v>871</v>
      </c>
      <c r="D776" s="260">
        <v>1</v>
      </c>
      <c r="E776" s="261">
        <v>0.01</v>
      </c>
      <c r="F776" s="261">
        <v>0.01</v>
      </c>
      <c r="G776" s="258"/>
    </row>
    <row r="777" spans="1:7" ht="12" customHeight="1" x14ac:dyDescent="0.2">
      <c r="A777" s="259"/>
      <c r="B777" s="259"/>
      <c r="C777" s="258" t="s">
        <v>858</v>
      </c>
      <c r="D777" s="260">
        <v>2</v>
      </c>
      <c r="E777" s="261">
        <v>0.01</v>
      </c>
      <c r="F777" s="261">
        <v>0.02</v>
      </c>
      <c r="G777" s="258"/>
    </row>
    <row r="778" spans="1:7" ht="12" customHeight="1" x14ac:dyDescent="0.2">
      <c r="A778" s="259"/>
      <c r="B778" s="259"/>
      <c r="C778" s="258" t="s">
        <v>1805</v>
      </c>
      <c r="D778" s="260">
        <v>1</v>
      </c>
      <c r="E778" s="262"/>
      <c r="F778" s="262"/>
      <c r="G778" s="258" t="s">
        <v>1147</v>
      </c>
    </row>
    <row r="779" spans="1:7" ht="12" customHeight="1" x14ac:dyDescent="0.2">
      <c r="A779" s="259"/>
      <c r="B779" s="259"/>
      <c r="C779" s="258" t="s">
        <v>1806</v>
      </c>
      <c r="D779" s="260">
        <v>1</v>
      </c>
      <c r="E779" s="262"/>
      <c r="F779" s="262"/>
      <c r="G779" s="258" t="s">
        <v>1147</v>
      </c>
    </row>
    <row r="780" spans="1:7" ht="12" customHeight="1" x14ac:dyDescent="0.2">
      <c r="A780" s="259"/>
      <c r="B780" s="259"/>
      <c r="C780" s="258" t="s">
        <v>1148</v>
      </c>
      <c r="D780" s="260">
        <v>1</v>
      </c>
      <c r="E780" s="262"/>
      <c r="F780" s="262"/>
      <c r="G780" s="258" t="s">
        <v>1147</v>
      </c>
    </row>
    <row r="781" spans="1:7" ht="12" customHeight="1" x14ac:dyDescent="0.2">
      <c r="A781" s="259"/>
      <c r="B781" s="259"/>
      <c r="C781" s="258" t="s">
        <v>1857</v>
      </c>
      <c r="D781" s="260">
        <v>1</v>
      </c>
      <c r="E781" s="262"/>
      <c r="F781" s="262"/>
      <c r="G781" s="258" t="s">
        <v>1147</v>
      </c>
    </row>
    <row r="782" spans="1:7" ht="12" customHeight="1" x14ac:dyDescent="0.2">
      <c r="A782" s="259"/>
      <c r="B782" s="259"/>
      <c r="C782" s="258" t="s">
        <v>866</v>
      </c>
      <c r="D782" s="260">
        <v>1</v>
      </c>
      <c r="E782" s="262"/>
      <c r="F782" s="262"/>
      <c r="G782" s="258" t="s">
        <v>1147</v>
      </c>
    </row>
    <row r="783" spans="1:7" ht="12" customHeight="1" x14ac:dyDescent="0.2">
      <c r="A783" s="259"/>
      <c r="B783" s="259"/>
      <c r="C783" s="258" t="s">
        <v>1167</v>
      </c>
      <c r="D783" s="260">
        <v>1</v>
      </c>
      <c r="E783" s="262"/>
      <c r="F783" s="262"/>
      <c r="G783" s="258" t="s">
        <v>1147</v>
      </c>
    </row>
    <row r="784" spans="1:7" ht="12" customHeight="1" x14ac:dyDescent="0.2">
      <c r="A784" s="259"/>
      <c r="B784" s="259"/>
      <c r="C784" s="258" t="s">
        <v>657</v>
      </c>
      <c r="D784" s="260">
        <v>1</v>
      </c>
      <c r="E784" s="261">
        <v>0.01</v>
      </c>
      <c r="F784" s="261">
        <v>0.01</v>
      </c>
      <c r="G784" s="258"/>
    </row>
    <row r="785" spans="1:7" ht="12" customHeight="1" x14ac:dyDescent="0.2">
      <c r="A785" s="259"/>
      <c r="B785" s="259"/>
      <c r="C785" s="258" t="s">
        <v>391</v>
      </c>
      <c r="D785" s="260">
        <v>2</v>
      </c>
      <c r="E785" s="260">
        <v>270</v>
      </c>
      <c r="F785" s="260">
        <v>540</v>
      </c>
      <c r="G785" s="258"/>
    </row>
    <row r="786" spans="1:7" ht="12" customHeight="1" x14ac:dyDescent="0.2">
      <c r="A786" s="259"/>
      <c r="B786" s="259"/>
      <c r="C786" s="258" t="s">
        <v>867</v>
      </c>
      <c r="D786" s="260">
        <v>1</v>
      </c>
      <c r="E786" s="263">
        <v>5100</v>
      </c>
      <c r="F786" s="263">
        <v>5100</v>
      </c>
      <c r="G786" s="258"/>
    </row>
    <row r="787" spans="1:7" ht="12" customHeight="1" x14ac:dyDescent="0.2">
      <c r="A787" s="259"/>
      <c r="B787" s="259"/>
      <c r="C787" s="258" t="s">
        <v>1149</v>
      </c>
      <c r="D787" s="260">
        <v>1</v>
      </c>
      <c r="E787" s="261">
        <v>567.87</v>
      </c>
      <c r="F787" s="261">
        <v>567.87</v>
      </c>
      <c r="G787" s="258"/>
    </row>
    <row r="788" spans="1:7" ht="12" customHeight="1" x14ac:dyDescent="0.2">
      <c r="A788" s="259"/>
      <c r="B788" s="259"/>
      <c r="C788" s="258" t="s">
        <v>864</v>
      </c>
      <c r="D788" s="260">
        <v>2</v>
      </c>
      <c r="E788" s="262"/>
      <c r="F788" s="262"/>
      <c r="G788" s="258" t="s">
        <v>1147</v>
      </c>
    </row>
    <row r="789" spans="1:7" ht="12" customHeight="1" x14ac:dyDescent="0.2">
      <c r="A789" s="259"/>
      <c r="B789" s="259"/>
      <c r="C789" s="258" t="s">
        <v>861</v>
      </c>
      <c r="D789" s="260">
        <v>1</v>
      </c>
      <c r="E789" s="262"/>
      <c r="F789" s="262"/>
      <c r="G789" s="258" t="s">
        <v>1147</v>
      </c>
    </row>
    <row r="790" spans="1:7" ht="12" customHeight="1" x14ac:dyDescent="0.2">
      <c r="A790" s="259"/>
      <c r="B790" s="259"/>
      <c r="C790" s="258" t="s">
        <v>426</v>
      </c>
      <c r="D790" s="260">
        <v>4</v>
      </c>
      <c r="E790" s="260">
        <v>620</v>
      </c>
      <c r="F790" s="263">
        <v>2480</v>
      </c>
      <c r="G790" s="258"/>
    </row>
    <row r="791" spans="1:7" ht="12" customHeight="1" x14ac:dyDescent="0.2">
      <c r="A791" s="259"/>
      <c r="B791" s="259"/>
      <c r="C791" s="258" t="s">
        <v>431</v>
      </c>
      <c r="D791" s="260">
        <v>1</v>
      </c>
      <c r="E791" s="260">
        <v>540</v>
      </c>
      <c r="F791" s="260">
        <v>540</v>
      </c>
      <c r="G791" s="258"/>
    </row>
    <row r="792" spans="1:7" ht="12" customHeight="1" x14ac:dyDescent="0.2">
      <c r="A792" s="259"/>
      <c r="B792" s="259"/>
      <c r="C792" s="258" t="s">
        <v>863</v>
      </c>
      <c r="D792" s="260">
        <v>1</v>
      </c>
      <c r="E792" s="261">
        <v>0.01</v>
      </c>
      <c r="F792" s="261">
        <v>0.01</v>
      </c>
      <c r="G792" s="258"/>
    </row>
    <row r="793" spans="1:7" ht="12" customHeight="1" x14ac:dyDescent="0.2">
      <c r="A793" s="259"/>
      <c r="B793" s="259"/>
      <c r="C793" s="258" t="s">
        <v>1862</v>
      </c>
      <c r="D793" s="260">
        <v>1</v>
      </c>
      <c r="E793" s="262"/>
      <c r="F793" s="262"/>
      <c r="G793" s="258" t="s">
        <v>1147</v>
      </c>
    </row>
    <row r="794" spans="1:7" ht="12.95" customHeight="1" x14ac:dyDescent="0.2">
      <c r="E794" s="265">
        <v>11976.55</v>
      </c>
      <c r="F794" s="265">
        <v>11976.55</v>
      </c>
    </row>
    <row r="795" spans="1:7" ht="12" customHeight="1" x14ac:dyDescent="0.2">
      <c r="A795" s="254">
        <v>52</v>
      </c>
      <c r="B795" s="255" t="s">
        <v>1195</v>
      </c>
      <c r="C795" s="256"/>
      <c r="D795" s="254">
        <v>1</v>
      </c>
      <c r="E795" s="257">
        <v>3670.05</v>
      </c>
      <c r="F795" s="257">
        <v>3670.05</v>
      </c>
      <c r="G795" s="258"/>
    </row>
    <row r="796" spans="1:7" ht="12" customHeight="1" x14ac:dyDescent="0.2">
      <c r="A796" s="259"/>
      <c r="B796" s="259"/>
      <c r="C796" s="258" t="s">
        <v>871</v>
      </c>
      <c r="D796" s="260">
        <v>1</v>
      </c>
      <c r="E796" s="261">
        <v>0.01</v>
      </c>
      <c r="F796" s="261">
        <v>0.01</v>
      </c>
      <c r="G796" s="258"/>
    </row>
    <row r="797" spans="1:7" ht="12" customHeight="1" x14ac:dyDescent="0.2">
      <c r="A797" s="259"/>
      <c r="B797" s="259"/>
      <c r="C797" s="258" t="s">
        <v>1900</v>
      </c>
      <c r="D797" s="260">
        <v>1</v>
      </c>
      <c r="E797" s="262"/>
      <c r="F797" s="262"/>
      <c r="G797" s="258" t="s">
        <v>1147</v>
      </c>
    </row>
    <row r="798" spans="1:7" ht="12" customHeight="1" x14ac:dyDescent="0.2">
      <c r="A798" s="259"/>
      <c r="B798" s="259"/>
      <c r="C798" s="258" t="s">
        <v>1901</v>
      </c>
      <c r="D798" s="260">
        <v>1</v>
      </c>
      <c r="E798" s="262"/>
      <c r="F798" s="262"/>
      <c r="G798" s="258" t="s">
        <v>1147</v>
      </c>
    </row>
    <row r="799" spans="1:7" ht="12" customHeight="1" x14ac:dyDescent="0.2">
      <c r="A799" s="259"/>
      <c r="B799" s="259"/>
      <c r="C799" s="258" t="s">
        <v>1902</v>
      </c>
      <c r="D799" s="260">
        <v>2</v>
      </c>
      <c r="E799" s="262"/>
      <c r="F799" s="262"/>
      <c r="G799" s="258" t="s">
        <v>1147</v>
      </c>
    </row>
    <row r="800" spans="1:7" ht="12" customHeight="1" x14ac:dyDescent="0.2">
      <c r="A800" s="259"/>
      <c r="B800" s="259"/>
      <c r="C800" s="258" t="s">
        <v>391</v>
      </c>
      <c r="D800" s="260">
        <v>2</v>
      </c>
      <c r="E800" s="260">
        <v>270</v>
      </c>
      <c r="F800" s="260">
        <v>540</v>
      </c>
      <c r="G800" s="258"/>
    </row>
    <row r="801" spans="1:7" ht="12" customHeight="1" x14ac:dyDescent="0.2">
      <c r="A801" s="259"/>
      <c r="B801" s="259"/>
      <c r="C801" s="258" t="s">
        <v>1903</v>
      </c>
      <c r="D801" s="260">
        <v>1</v>
      </c>
      <c r="E801" s="262"/>
      <c r="F801" s="262"/>
      <c r="G801" s="258" t="s">
        <v>1147</v>
      </c>
    </row>
    <row r="802" spans="1:7" ht="12" customHeight="1" x14ac:dyDescent="0.2">
      <c r="A802" s="259"/>
      <c r="B802" s="259"/>
      <c r="C802" s="258" t="s">
        <v>1904</v>
      </c>
      <c r="D802" s="260">
        <v>2</v>
      </c>
      <c r="E802" s="262"/>
      <c r="F802" s="262"/>
      <c r="G802" s="258" t="s">
        <v>1147</v>
      </c>
    </row>
    <row r="803" spans="1:7" ht="12" customHeight="1" x14ac:dyDescent="0.2">
      <c r="A803" s="259"/>
      <c r="B803" s="259"/>
      <c r="C803" s="258" t="s">
        <v>861</v>
      </c>
      <c r="D803" s="260">
        <v>1</v>
      </c>
      <c r="E803" s="262"/>
      <c r="F803" s="262"/>
      <c r="G803" s="258" t="s">
        <v>1147</v>
      </c>
    </row>
    <row r="804" spans="1:7" ht="12" customHeight="1" x14ac:dyDescent="0.2">
      <c r="A804" s="259"/>
      <c r="B804" s="259"/>
      <c r="C804" s="258" t="s">
        <v>862</v>
      </c>
      <c r="D804" s="260">
        <v>1</v>
      </c>
      <c r="E804" s="263">
        <v>6660</v>
      </c>
      <c r="F804" s="263">
        <v>6660</v>
      </c>
      <c r="G804" s="258"/>
    </row>
    <row r="805" spans="1:7" ht="12" customHeight="1" x14ac:dyDescent="0.2">
      <c r="A805" s="259"/>
      <c r="B805" s="259"/>
      <c r="C805" s="258" t="s">
        <v>1905</v>
      </c>
      <c r="D805" s="260">
        <v>2</v>
      </c>
      <c r="E805" s="262"/>
      <c r="F805" s="262"/>
      <c r="G805" s="258" t="s">
        <v>1147</v>
      </c>
    </row>
    <row r="806" spans="1:7" ht="12" customHeight="1" x14ac:dyDescent="0.2">
      <c r="A806" s="259"/>
      <c r="B806" s="259"/>
      <c r="C806" s="258" t="s">
        <v>1906</v>
      </c>
      <c r="D806" s="260">
        <v>1</v>
      </c>
      <c r="E806" s="262"/>
      <c r="F806" s="262"/>
      <c r="G806" s="258" t="s">
        <v>1147</v>
      </c>
    </row>
    <row r="807" spans="1:7" ht="12" customHeight="1" x14ac:dyDescent="0.2">
      <c r="A807" s="259"/>
      <c r="B807" s="259"/>
      <c r="C807" s="258" t="s">
        <v>1907</v>
      </c>
      <c r="D807" s="260">
        <v>2</v>
      </c>
      <c r="E807" s="262"/>
      <c r="F807" s="262"/>
      <c r="G807" s="258" t="s">
        <v>1147</v>
      </c>
    </row>
    <row r="808" spans="1:7" ht="12" customHeight="1" x14ac:dyDescent="0.2">
      <c r="A808" s="259"/>
      <c r="B808" s="259"/>
      <c r="C808" s="258" t="s">
        <v>431</v>
      </c>
      <c r="D808" s="260">
        <v>1</v>
      </c>
      <c r="E808" s="260">
        <v>540</v>
      </c>
      <c r="F808" s="260">
        <v>540</v>
      </c>
      <c r="G808" s="258"/>
    </row>
    <row r="809" spans="1:7" ht="12" customHeight="1" x14ac:dyDescent="0.2">
      <c r="A809" s="259"/>
      <c r="B809" s="259"/>
      <c r="C809" s="258" t="s">
        <v>863</v>
      </c>
      <c r="D809" s="260">
        <v>2</v>
      </c>
      <c r="E809" s="261">
        <v>0.01</v>
      </c>
      <c r="F809" s="261">
        <v>0.02</v>
      </c>
      <c r="G809" s="258"/>
    </row>
    <row r="810" spans="1:7" ht="12" customHeight="1" x14ac:dyDescent="0.2">
      <c r="A810" s="259"/>
      <c r="B810" s="259"/>
      <c r="C810" s="258" t="s">
        <v>862</v>
      </c>
      <c r="D810" s="260">
        <v>1</v>
      </c>
      <c r="E810" s="263">
        <v>6660</v>
      </c>
      <c r="F810" s="263">
        <v>6660</v>
      </c>
      <c r="G810" s="258"/>
    </row>
    <row r="811" spans="1:7" ht="12" customHeight="1" x14ac:dyDescent="0.2">
      <c r="A811" s="259"/>
      <c r="B811" s="259"/>
      <c r="C811" s="258" t="s">
        <v>1908</v>
      </c>
      <c r="D811" s="260">
        <v>1</v>
      </c>
      <c r="E811" s="262"/>
      <c r="F811" s="262"/>
      <c r="G811" s="258" t="s">
        <v>1147</v>
      </c>
    </row>
    <row r="812" spans="1:7" ht="12.95" customHeight="1" x14ac:dyDescent="0.2">
      <c r="E812" s="265">
        <v>18070.080000000002</v>
      </c>
      <c r="F812" s="265">
        <v>18070.080000000002</v>
      </c>
    </row>
    <row r="813" spans="1:7" ht="12" customHeight="1" x14ac:dyDescent="0.2">
      <c r="A813" s="254">
        <v>53</v>
      </c>
      <c r="B813" s="255" t="s">
        <v>1196</v>
      </c>
      <c r="C813" s="256"/>
      <c r="D813" s="254">
        <v>1</v>
      </c>
      <c r="E813" s="257">
        <v>3035.25</v>
      </c>
      <c r="F813" s="257">
        <v>3035.25</v>
      </c>
      <c r="G813" s="258"/>
    </row>
    <row r="814" spans="1:7" ht="12" customHeight="1" x14ac:dyDescent="0.2">
      <c r="A814" s="259"/>
      <c r="B814" s="259"/>
      <c r="C814" s="258" t="s">
        <v>403</v>
      </c>
      <c r="D814" s="260">
        <v>1</v>
      </c>
      <c r="E814" s="260">
        <v>30</v>
      </c>
      <c r="F814" s="260">
        <v>30</v>
      </c>
      <c r="G814" s="258"/>
    </row>
    <row r="815" spans="1:7" ht="12" customHeight="1" x14ac:dyDescent="0.2">
      <c r="A815" s="259"/>
      <c r="B815" s="259"/>
      <c r="C815" s="258" t="s">
        <v>871</v>
      </c>
      <c r="D815" s="260">
        <v>1</v>
      </c>
      <c r="E815" s="261">
        <v>0.01</v>
      </c>
      <c r="F815" s="261">
        <v>0.01</v>
      </c>
      <c r="G815" s="258"/>
    </row>
    <row r="816" spans="1:7" ht="12" customHeight="1" x14ac:dyDescent="0.2">
      <c r="A816" s="259"/>
      <c r="B816" s="259"/>
      <c r="C816" s="258" t="s">
        <v>1805</v>
      </c>
      <c r="D816" s="260">
        <v>1</v>
      </c>
      <c r="E816" s="262"/>
      <c r="F816" s="262"/>
      <c r="G816" s="258" t="s">
        <v>1147</v>
      </c>
    </row>
    <row r="817" spans="1:7" ht="12" customHeight="1" x14ac:dyDescent="0.2">
      <c r="A817" s="259"/>
      <c r="B817" s="259"/>
      <c r="C817" s="258" t="s">
        <v>1806</v>
      </c>
      <c r="D817" s="260">
        <v>1</v>
      </c>
      <c r="E817" s="262"/>
      <c r="F817" s="262"/>
      <c r="G817" s="258" t="s">
        <v>1147</v>
      </c>
    </row>
    <row r="818" spans="1:7" ht="12" customHeight="1" x14ac:dyDescent="0.2">
      <c r="A818" s="259"/>
      <c r="B818" s="259"/>
      <c r="C818" s="258" t="s">
        <v>1909</v>
      </c>
      <c r="D818" s="260">
        <v>1</v>
      </c>
      <c r="E818" s="262"/>
      <c r="F818" s="262"/>
      <c r="G818" s="258" t="s">
        <v>1147</v>
      </c>
    </row>
    <row r="819" spans="1:7" ht="12" customHeight="1" x14ac:dyDescent="0.2">
      <c r="A819" s="259"/>
      <c r="B819" s="259"/>
      <c r="C819" s="258" t="s">
        <v>405</v>
      </c>
      <c r="D819" s="260">
        <v>1</v>
      </c>
      <c r="E819" s="260">
        <v>740</v>
      </c>
      <c r="F819" s="260">
        <v>740</v>
      </c>
      <c r="G819" s="258"/>
    </row>
    <row r="820" spans="1:7" ht="12" customHeight="1" x14ac:dyDescent="0.2">
      <c r="A820" s="259"/>
      <c r="B820" s="259"/>
      <c r="C820" s="258" t="s">
        <v>391</v>
      </c>
      <c r="D820" s="260">
        <v>2</v>
      </c>
      <c r="E820" s="260">
        <v>270</v>
      </c>
      <c r="F820" s="260">
        <v>540</v>
      </c>
      <c r="G820" s="258"/>
    </row>
    <row r="821" spans="1:7" ht="12" customHeight="1" x14ac:dyDescent="0.2">
      <c r="A821" s="259"/>
      <c r="B821" s="259"/>
      <c r="C821" s="258" t="s">
        <v>1910</v>
      </c>
      <c r="D821" s="260">
        <v>1</v>
      </c>
      <c r="E821" s="262"/>
      <c r="F821" s="262"/>
      <c r="G821" s="258" t="s">
        <v>1147</v>
      </c>
    </row>
    <row r="822" spans="1:7" ht="12" customHeight="1" x14ac:dyDescent="0.2">
      <c r="A822" s="259"/>
      <c r="B822" s="259"/>
      <c r="C822" s="258" t="s">
        <v>1848</v>
      </c>
      <c r="D822" s="260">
        <v>1</v>
      </c>
      <c r="E822" s="262"/>
      <c r="F822" s="262"/>
      <c r="G822" s="258" t="s">
        <v>1147</v>
      </c>
    </row>
    <row r="823" spans="1:7" ht="12" customHeight="1" x14ac:dyDescent="0.2">
      <c r="A823" s="259"/>
      <c r="B823" s="259"/>
      <c r="C823" s="258" t="s">
        <v>1849</v>
      </c>
      <c r="D823" s="260">
        <v>2</v>
      </c>
      <c r="E823" s="262"/>
      <c r="F823" s="262"/>
      <c r="G823" s="258" t="s">
        <v>1147</v>
      </c>
    </row>
    <row r="824" spans="1:7" ht="12" customHeight="1" x14ac:dyDescent="0.2">
      <c r="A824" s="259"/>
      <c r="B824" s="259"/>
      <c r="C824" s="258" t="s">
        <v>1850</v>
      </c>
      <c r="D824" s="260">
        <v>1</v>
      </c>
      <c r="E824" s="262"/>
      <c r="F824" s="262"/>
      <c r="G824" s="258" t="s">
        <v>1147</v>
      </c>
    </row>
    <row r="825" spans="1:7" ht="12" customHeight="1" x14ac:dyDescent="0.2">
      <c r="A825" s="259"/>
      <c r="B825" s="259"/>
      <c r="C825" s="258" t="s">
        <v>857</v>
      </c>
      <c r="D825" s="260">
        <v>1</v>
      </c>
      <c r="E825" s="261">
        <v>0.01</v>
      </c>
      <c r="F825" s="261">
        <v>0.01</v>
      </c>
      <c r="G825" s="258"/>
    </row>
    <row r="826" spans="1:7" ht="12" customHeight="1" x14ac:dyDescent="0.2">
      <c r="A826" s="259"/>
      <c r="B826" s="259"/>
      <c r="C826" s="258" t="s">
        <v>858</v>
      </c>
      <c r="D826" s="260">
        <v>1</v>
      </c>
      <c r="E826" s="261">
        <v>0.01</v>
      </c>
      <c r="F826" s="261">
        <v>0.01</v>
      </c>
      <c r="G826" s="258"/>
    </row>
    <row r="827" spans="1:7" ht="12" customHeight="1" x14ac:dyDescent="0.2">
      <c r="A827" s="259"/>
      <c r="B827" s="259"/>
      <c r="C827" s="258" t="s">
        <v>1854</v>
      </c>
      <c r="D827" s="260">
        <v>1</v>
      </c>
      <c r="E827" s="262"/>
      <c r="F827" s="262"/>
      <c r="G827" s="258" t="s">
        <v>1147</v>
      </c>
    </row>
    <row r="828" spans="1:7" ht="12" customHeight="1" x14ac:dyDescent="0.2">
      <c r="A828" s="259"/>
      <c r="B828" s="259"/>
      <c r="C828" s="258" t="s">
        <v>861</v>
      </c>
      <c r="D828" s="260">
        <v>1</v>
      </c>
      <c r="E828" s="262"/>
      <c r="F828" s="262"/>
      <c r="G828" s="258" t="s">
        <v>1147</v>
      </c>
    </row>
    <row r="829" spans="1:7" ht="12" customHeight="1" x14ac:dyDescent="0.2">
      <c r="A829" s="259"/>
      <c r="B829" s="259"/>
      <c r="C829" s="258" t="s">
        <v>647</v>
      </c>
      <c r="D829" s="260">
        <v>2</v>
      </c>
      <c r="E829" s="263">
        <v>1300</v>
      </c>
      <c r="F829" s="263">
        <v>2600</v>
      </c>
      <c r="G829" s="258"/>
    </row>
    <row r="830" spans="1:7" ht="12.95" customHeight="1" x14ac:dyDescent="0.2">
      <c r="E830" s="265">
        <v>6945.28</v>
      </c>
      <c r="F830" s="265">
        <v>6945.28</v>
      </c>
    </row>
    <row r="831" spans="1:7" ht="12" customHeight="1" x14ac:dyDescent="0.2">
      <c r="A831" s="254">
        <v>54</v>
      </c>
      <c r="B831" s="255" t="s">
        <v>1197</v>
      </c>
      <c r="C831" s="256"/>
      <c r="D831" s="254">
        <v>1</v>
      </c>
      <c r="E831" s="257">
        <v>3035.25</v>
      </c>
      <c r="F831" s="257">
        <v>3035.25</v>
      </c>
      <c r="G831" s="258"/>
    </row>
    <row r="832" spans="1:7" ht="12" customHeight="1" x14ac:dyDescent="0.2">
      <c r="A832" s="259"/>
      <c r="B832" s="259"/>
      <c r="C832" s="258" t="s">
        <v>403</v>
      </c>
      <c r="D832" s="260">
        <v>1</v>
      </c>
      <c r="E832" s="260">
        <v>30</v>
      </c>
      <c r="F832" s="260">
        <v>30</v>
      </c>
      <c r="G832" s="258"/>
    </row>
    <row r="833" spans="1:7" ht="12" customHeight="1" x14ac:dyDescent="0.2">
      <c r="A833" s="259"/>
      <c r="B833" s="259"/>
      <c r="C833" s="258" t="s">
        <v>857</v>
      </c>
      <c r="D833" s="260">
        <v>4</v>
      </c>
      <c r="E833" s="261">
        <v>0.01</v>
      </c>
      <c r="F833" s="261">
        <v>0.04</v>
      </c>
      <c r="G833" s="258"/>
    </row>
    <row r="834" spans="1:7" ht="12" customHeight="1" x14ac:dyDescent="0.2">
      <c r="A834" s="259"/>
      <c r="B834" s="259"/>
      <c r="C834" s="258" t="s">
        <v>858</v>
      </c>
      <c r="D834" s="260">
        <v>1</v>
      </c>
      <c r="E834" s="261">
        <v>0.01</v>
      </c>
      <c r="F834" s="261">
        <v>0.01</v>
      </c>
      <c r="G834" s="258"/>
    </row>
    <row r="835" spans="1:7" ht="12" customHeight="1" x14ac:dyDescent="0.2">
      <c r="A835" s="259"/>
      <c r="B835" s="259"/>
      <c r="C835" s="258" t="s">
        <v>647</v>
      </c>
      <c r="D835" s="260">
        <v>2</v>
      </c>
      <c r="E835" s="263">
        <v>1300</v>
      </c>
      <c r="F835" s="263">
        <v>2600</v>
      </c>
      <c r="G835" s="258"/>
    </row>
    <row r="836" spans="1:7" ht="12" customHeight="1" x14ac:dyDescent="0.2">
      <c r="A836" s="259"/>
      <c r="B836" s="259"/>
      <c r="C836" s="258" t="s">
        <v>1805</v>
      </c>
      <c r="D836" s="260">
        <v>1</v>
      </c>
      <c r="E836" s="262"/>
      <c r="F836" s="262"/>
      <c r="G836" s="258" t="s">
        <v>1147</v>
      </c>
    </row>
    <row r="837" spans="1:7" ht="12" customHeight="1" x14ac:dyDescent="0.2">
      <c r="A837" s="259"/>
      <c r="B837" s="259"/>
      <c r="C837" s="258" t="s">
        <v>1806</v>
      </c>
      <c r="D837" s="260">
        <v>1</v>
      </c>
      <c r="E837" s="262"/>
      <c r="F837" s="262"/>
      <c r="G837" s="258" t="s">
        <v>1147</v>
      </c>
    </row>
    <row r="838" spans="1:7" ht="12" customHeight="1" x14ac:dyDescent="0.2">
      <c r="A838" s="259"/>
      <c r="B838" s="259"/>
      <c r="C838" s="258" t="s">
        <v>1909</v>
      </c>
      <c r="D838" s="260">
        <v>1</v>
      </c>
      <c r="E838" s="262"/>
      <c r="F838" s="262"/>
      <c r="G838" s="258" t="s">
        <v>1147</v>
      </c>
    </row>
    <row r="839" spans="1:7" ht="12" customHeight="1" x14ac:dyDescent="0.2">
      <c r="A839" s="259"/>
      <c r="B839" s="259"/>
      <c r="C839" s="258" t="s">
        <v>1854</v>
      </c>
      <c r="D839" s="260">
        <v>1</v>
      </c>
      <c r="E839" s="262"/>
      <c r="F839" s="262"/>
      <c r="G839" s="258" t="s">
        <v>1147</v>
      </c>
    </row>
    <row r="840" spans="1:7" ht="12" customHeight="1" x14ac:dyDescent="0.2">
      <c r="A840" s="259"/>
      <c r="B840" s="259"/>
      <c r="C840" s="258" t="s">
        <v>861</v>
      </c>
      <c r="D840" s="260">
        <v>1</v>
      </c>
      <c r="E840" s="262"/>
      <c r="F840" s="262"/>
      <c r="G840" s="258" t="s">
        <v>1147</v>
      </c>
    </row>
    <row r="841" spans="1:7" ht="12" customHeight="1" x14ac:dyDescent="0.2">
      <c r="A841" s="259"/>
      <c r="B841" s="259"/>
      <c r="C841" s="258" t="s">
        <v>405</v>
      </c>
      <c r="D841" s="260">
        <v>1</v>
      </c>
      <c r="E841" s="260">
        <v>740</v>
      </c>
      <c r="F841" s="260">
        <v>740</v>
      </c>
      <c r="G841" s="258"/>
    </row>
    <row r="842" spans="1:7" ht="12" customHeight="1" x14ac:dyDescent="0.2">
      <c r="A842" s="259"/>
      <c r="B842" s="259"/>
      <c r="C842" s="258" t="s">
        <v>1856</v>
      </c>
      <c r="D842" s="260">
        <v>1</v>
      </c>
      <c r="E842" s="262"/>
      <c r="F842" s="262"/>
      <c r="G842" s="258" t="s">
        <v>1147</v>
      </c>
    </row>
    <row r="843" spans="1:7" ht="12" customHeight="1" x14ac:dyDescent="0.2">
      <c r="A843" s="259"/>
      <c r="B843" s="259"/>
      <c r="C843" s="258" t="s">
        <v>1849</v>
      </c>
      <c r="D843" s="260">
        <v>2</v>
      </c>
      <c r="E843" s="262"/>
      <c r="F843" s="262"/>
      <c r="G843" s="258" t="s">
        <v>1147</v>
      </c>
    </row>
    <row r="844" spans="1:7" ht="12" customHeight="1" x14ac:dyDescent="0.2">
      <c r="A844" s="259"/>
      <c r="B844" s="259"/>
      <c r="C844" s="258" t="s">
        <v>1910</v>
      </c>
      <c r="D844" s="260">
        <v>1</v>
      </c>
      <c r="E844" s="262"/>
      <c r="F844" s="262"/>
      <c r="G844" s="258" t="s">
        <v>1147</v>
      </c>
    </row>
    <row r="845" spans="1:7" ht="12" customHeight="1" x14ac:dyDescent="0.2">
      <c r="A845" s="259"/>
      <c r="B845" s="259"/>
      <c r="C845" s="258" t="s">
        <v>1850</v>
      </c>
      <c r="D845" s="260">
        <v>1</v>
      </c>
      <c r="E845" s="262"/>
      <c r="F845" s="262"/>
      <c r="G845" s="258" t="s">
        <v>1147</v>
      </c>
    </row>
    <row r="846" spans="1:7" ht="12" customHeight="1" x14ac:dyDescent="0.2">
      <c r="A846" s="259"/>
      <c r="B846" s="259"/>
      <c r="C846" s="258" t="s">
        <v>391</v>
      </c>
      <c r="D846" s="260">
        <v>2</v>
      </c>
      <c r="E846" s="260">
        <v>270</v>
      </c>
      <c r="F846" s="260">
        <v>540</v>
      </c>
      <c r="G846" s="258"/>
    </row>
    <row r="847" spans="1:7" ht="12" customHeight="1" x14ac:dyDescent="0.2">
      <c r="A847" s="259"/>
      <c r="B847" s="259"/>
      <c r="C847" s="258" t="s">
        <v>439</v>
      </c>
      <c r="D847" s="260">
        <v>1</v>
      </c>
      <c r="E847" s="260">
        <v>20</v>
      </c>
      <c r="F847" s="260">
        <v>20</v>
      </c>
      <c r="G847" s="258"/>
    </row>
    <row r="848" spans="1:7" ht="12.95" customHeight="1" x14ac:dyDescent="0.2">
      <c r="E848" s="268">
        <v>6965.3</v>
      </c>
      <c r="F848" s="268">
        <v>6965.3</v>
      </c>
    </row>
    <row r="849" spans="1:7" ht="12" customHeight="1" x14ac:dyDescent="0.2">
      <c r="A849" s="254">
        <v>55</v>
      </c>
      <c r="B849" s="255" t="s">
        <v>1198</v>
      </c>
      <c r="C849" s="256"/>
      <c r="D849" s="254">
        <v>1</v>
      </c>
      <c r="E849" s="257">
        <v>1804.45</v>
      </c>
      <c r="F849" s="257">
        <v>1804.45</v>
      </c>
      <c r="G849" s="258"/>
    </row>
    <row r="850" spans="1:7" ht="12" customHeight="1" x14ac:dyDescent="0.2">
      <c r="A850" s="259"/>
      <c r="B850" s="259"/>
      <c r="C850" s="258" t="s">
        <v>871</v>
      </c>
      <c r="D850" s="260">
        <v>1</v>
      </c>
      <c r="E850" s="261">
        <v>0.01</v>
      </c>
      <c r="F850" s="261">
        <v>0.01</v>
      </c>
      <c r="G850" s="258"/>
    </row>
    <row r="851" spans="1:7" ht="12" customHeight="1" x14ac:dyDescent="0.2">
      <c r="A851" s="259"/>
      <c r="B851" s="259"/>
      <c r="C851" s="258" t="s">
        <v>1896</v>
      </c>
      <c r="D851" s="260">
        <v>1</v>
      </c>
      <c r="E851" s="262"/>
      <c r="F851" s="262"/>
      <c r="G851" s="258" t="s">
        <v>1147</v>
      </c>
    </row>
    <row r="852" spans="1:7" ht="12" customHeight="1" x14ac:dyDescent="0.2">
      <c r="A852" s="259"/>
      <c r="B852" s="259"/>
      <c r="C852" s="258" t="s">
        <v>1897</v>
      </c>
      <c r="D852" s="260">
        <v>1</v>
      </c>
      <c r="E852" s="262"/>
      <c r="F852" s="262"/>
      <c r="G852" s="258" t="s">
        <v>1147</v>
      </c>
    </row>
    <row r="853" spans="1:7" ht="12" customHeight="1" x14ac:dyDescent="0.2">
      <c r="A853" s="259"/>
      <c r="B853" s="259"/>
      <c r="C853" s="258" t="s">
        <v>1911</v>
      </c>
      <c r="D853" s="260">
        <v>1</v>
      </c>
      <c r="E853" s="262"/>
      <c r="F853" s="262"/>
      <c r="G853" s="258" t="s">
        <v>1147</v>
      </c>
    </row>
    <row r="854" spans="1:7" ht="12" customHeight="1" x14ac:dyDescent="0.2">
      <c r="A854" s="259"/>
      <c r="B854" s="259"/>
      <c r="C854" s="258" t="s">
        <v>1898</v>
      </c>
      <c r="D854" s="260">
        <v>1</v>
      </c>
      <c r="E854" s="262"/>
      <c r="F854" s="262"/>
      <c r="G854" s="258" t="s">
        <v>1147</v>
      </c>
    </row>
    <row r="855" spans="1:7" ht="12" customHeight="1" x14ac:dyDescent="0.2">
      <c r="A855" s="259"/>
      <c r="B855" s="259"/>
      <c r="C855" s="258" t="s">
        <v>1912</v>
      </c>
      <c r="D855" s="260">
        <v>1</v>
      </c>
      <c r="E855" s="262"/>
      <c r="F855" s="262"/>
      <c r="G855" s="258" t="s">
        <v>1147</v>
      </c>
    </row>
    <row r="856" spans="1:7" ht="12" customHeight="1" x14ac:dyDescent="0.2">
      <c r="A856" s="259"/>
      <c r="B856" s="259"/>
      <c r="C856" s="258" t="s">
        <v>872</v>
      </c>
      <c r="D856" s="260">
        <v>1</v>
      </c>
      <c r="E856" s="262"/>
      <c r="F856" s="262"/>
      <c r="G856" s="258" t="s">
        <v>1147</v>
      </c>
    </row>
    <row r="857" spans="1:7" ht="12" customHeight="1" x14ac:dyDescent="0.2">
      <c r="A857" s="259"/>
      <c r="B857" s="259"/>
      <c r="C857" s="258" t="s">
        <v>1913</v>
      </c>
      <c r="D857" s="260">
        <v>1</v>
      </c>
      <c r="E857" s="262"/>
      <c r="F857" s="262"/>
      <c r="G857" s="258" t="s">
        <v>1147</v>
      </c>
    </row>
    <row r="858" spans="1:7" ht="12" customHeight="1" x14ac:dyDescent="0.2">
      <c r="A858" s="259"/>
      <c r="B858" s="259"/>
      <c r="C858" s="258" t="s">
        <v>431</v>
      </c>
      <c r="D858" s="260">
        <v>1</v>
      </c>
      <c r="E858" s="260">
        <v>540</v>
      </c>
      <c r="F858" s="260">
        <v>540</v>
      </c>
      <c r="G858" s="258"/>
    </row>
    <row r="859" spans="1:7" ht="12" customHeight="1" x14ac:dyDescent="0.2">
      <c r="A859" s="259"/>
      <c r="B859" s="259"/>
      <c r="C859" s="258" t="s">
        <v>429</v>
      </c>
      <c r="D859" s="260">
        <v>1</v>
      </c>
      <c r="E859" s="260">
        <v>210</v>
      </c>
      <c r="F859" s="260">
        <v>210</v>
      </c>
      <c r="G859" s="258"/>
    </row>
    <row r="860" spans="1:7" ht="12" customHeight="1" x14ac:dyDescent="0.2">
      <c r="A860" s="259"/>
      <c r="B860" s="259"/>
      <c r="C860" s="258" t="s">
        <v>436</v>
      </c>
      <c r="D860" s="260">
        <v>1</v>
      </c>
      <c r="E860" s="260">
        <v>20</v>
      </c>
      <c r="F860" s="260">
        <v>20</v>
      </c>
      <c r="G860" s="258"/>
    </row>
    <row r="861" spans="1:7" ht="12.95" customHeight="1" x14ac:dyDescent="0.2">
      <c r="E861" s="265">
        <v>2574.46</v>
      </c>
      <c r="F861" s="265">
        <v>2574.46</v>
      </c>
    </row>
    <row r="862" spans="1:7" ht="12" customHeight="1" x14ac:dyDescent="0.2">
      <c r="A862" s="254">
        <v>56</v>
      </c>
      <c r="B862" s="255" t="s">
        <v>1199</v>
      </c>
      <c r="C862" s="256"/>
      <c r="D862" s="254">
        <v>1</v>
      </c>
      <c r="E862" s="257">
        <v>1804.45</v>
      </c>
      <c r="F862" s="257">
        <v>1804.45</v>
      </c>
      <c r="G862" s="258"/>
    </row>
    <row r="863" spans="1:7" ht="12" customHeight="1" x14ac:dyDescent="0.2">
      <c r="A863" s="259"/>
      <c r="B863" s="259"/>
      <c r="C863" s="258" t="s">
        <v>871</v>
      </c>
      <c r="D863" s="260">
        <v>1</v>
      </c>
      <c r="E863" s="261">
        <v>0.01</v>
      </c>
      <c r="F863" s="261">
        <v>0.01</v>
      </c>
      <c r="G863" s="258"/>
    </row>
    <row r="864" spans="1:7" ht="12" customHeight="1" x14ac:dyDescent="0.2">
      <c r="A864" s="259"/>
      <c r="B864" s="259"/>
      <c r="C864" s="258" t="s">
        <v>1896</v>
      </c>
      <c r="D864" s="260">
        <v>1</v>
      </c>
      <c r="E864" s="262"/>
      <c r="F864" s="262"/>
      <c r="G864" s="258" t="s">
        <v>1147</v>
      </c>
    </row>
    <row r="865" spans="1:7" ht="12" customHeight="1" x14ac:dyDescent="0.2">
      <c r="A865" s="259"/>
      <c r="B865" s="259"/>
      <c r="C865" s="258" t="s">
        <v>1897</v>
      </c>
      <c r="D865" s="260">
        <v>1</v>
      </c>
      <c r="E865" s="262"/>
      <c r="F865" s="262"/>
      <c r="G865" s="258" t="s">
        <v>1147</v>
      </c>
    </row>
    <row r="866" spans="1:7" ht="12" customHeight="1" x14ac:dyDescent="0.2">
      <c r="A866" s="259"/>
      <c r="B866" s="259"/>
      <c r="C866" s="258" t="s">
        <v>1911</v>
      </c>
      <c r="D866" s="260">
        <v>1</v>
      </c>
      <c r="E866" s="262"/>
      <c r="F866" s="262"/>
      <c r="G866" s="258" t="s">
        <v>1147</v>
      </c>
    </row>
    <row r="867" spans="1:7" ht="12" customHeight="1" x14ac:dyDescent="0.2">
      <c r="A867" s="259"/>
      <c r="B867" s="259"/>
      <c r="C867" s="258" t="s">
        <v>1898</v>
      </c>
      <c r="D867" s="260">
        <v>1</v>
      </c>
      <c r="E867" s="262"/>
      <c r="F867" s="262"/>
      <c r="G867" s="258" t="s">
        <v>1147</v>
      </c>
    </row>
    <row r="868" spans="1:7" ht="12" customHeight="1" x14ac:dyDescent="0.2">
      <c r="A868" s="259"/>
      <c r="B868" s="259"/>
      <c r="C868" s="258" t="s">
        <v>1807</v>
      </c>
      <c r="D868" s="260">
        <v>1</v>
      </c>
      <c r="E868" s="262"/>
      <c r="F868" s="262"/>
      <c r="G868" s="258" t="s">
        <v>1147</v>
      </c>
    </row>
    <row r="869" spans="1:7" ht="12" customHeight="1" x14ac:dyDescent="0.2">
      <c r="A869" s="259"/>
      <c r="B869" s="259"/>
      <c r="C869" s="258" t="s">
        <v>872</v>
      </c>
      <c r="D869" s="260">
        <v>1</v>
      </c>
      <c r="E869" s="262"/>
      <c r="F869" s="262"/>
      <c r="G869" s="258" t="s">
        <v>1147</v>
      </c>
    </row>
    <row r="870" spans="1:7" ht="12" customHeight="1" x14ac:dyDescent="0.2">
      <c r="A870" s="259"/>
      <c r="B870" s="259"/>
      <c r="C870" s="258" t="s">
        <v>1913</v>
      </c>
      <c r="D870" s="260">
        <v>1</v>
      </c>
      <c r="E870" s="262"/>
      <c r="F870" s="262"/>
      <c r="G870" s="258" t="s">
        <v>1147</v>
      </c>
    </row>
    <row r="871" spans="1:7" ht="12" customHeight="1" x14ac:dyDescent="0.2">
      <c r="A871" s="259"/>
      <c r="B871" s="259"/>
      <c r="C871" s="258" t="s">
        <v>657</v>
      </c>
      <c r="D871" s="260">
        <v>1</v>
      </c>
      <c r="E871" s="261">
        <v>0.01</v>
      </c>
      <c r="F871" s="261">
        <v>0.01</v>
      </c>
      <c r="G871" s="258"/>
    </row>
    <row r="872" spans="1:7" ht="12" customHeight="1" x14ac:dyDescent="0.2">
      <c r="A872" s="259"/>
      <c r="B872" s="259"/>
      <c r="C872" s="258" t="s">
        <v>431</v>
      </c>
      <c r="D872" s="260">
        <v>1</v>
      </c>
      <c r="E872" s="260">
        <v>540</v>
      </c>
      <c r="F872" s="260">
        <v>540</v>
      </c>
      <c r="G872" s="258"/>
    </row>
    <row r="873" spans="1:7" ht="12" customHeight="1" x14ac:dyDescent="0.2">
      <c r="A873" s="259"/>
      <c r="B873" s="259"/>
      <c r="C873" s="258" t="s">
        <v>1914</v>
      </c>
      <c r="D873" s="260">
        <v>1</v>
      </c>
      <c r="E873" s="261">
        <v>307.81</v>
      </c>
      <c r="F873" s="261">
        <v>307.81</v>
      </c>
      <c r="G873" s="258"/>
    </row>
    <row r="874" spans="1:7" ht="12" customHeight="1" x14ac:dyDescent="0.2">
      <c r="A874" s="259"/>
      <c r="B874" s="259"/>
      <c r="C874" s="258" t="s">
        <v>429</v>
      </c>
      <c r="D874" s="260">
        <v>1</v>
      </c>
      <c r="E874" s="260">
        <v>210</v>
      </c>
      <c r="F874" s="260">
        <v>210</v>
      </c>
      <c r="G874" s="258"/>
    </row>
    <row r="875" spans="1:7" ht="12" customHeight="1" x14ac:dyDescent="0.2">
      <c r="A875" s="259"/>
      <c r="B875" s="259"/>
      <c r="C875" s="258" t="s">
        <v>436</v>
      </c>
      <c r="D875" s="260">
        <v>1</v>
      </c>
      <c r="E875" s="260">
        <v>20</v>
      </c>
      <c r="F875" s="260">
        <v>20</v>
      </c>
      <c r="G875" s="258"/>
    </row>
    <row r="876" spans="1:7" ht="12.95" customHeight="1" x14ac:dyDescent="0.2">
      <c r="E876" s="265">
        <v>2882.47</v>
      </c>
      <c r="F876" s="265">
        <v>2882.47</v>
      </c>
    </row>
    <row r="877" spans="1:7" ht="12" customHeight="1" x14ac:dyDescent="0.2">
      <c r="A877" s="254">
        <v>57</v>
      </c>
      <c r="B877" s="255" t="s">
        <v>1200</v>
      </c>
      <c r="C877" s="256"/>
      <c r="D877" s="254">
        <v>1</v>
      </c>
      <c r="E877" s="257">
        <v>2094.37</v>
      </c>
      <c r="F877" s="257">
        <v>2094.37</v>
      </c>
      <c r="G877" s="258"/>
    </row>
    <row r="878" spans="1:7" ht="12" customHeight="1" x14ac:dyDescent="0.2">
      <c r="A878" s="259"/>
      <c r="B878" s="259"/>
      <c r="C878" s="258" t="s">
        <v>871</v>
      </c>
      <c r="D878" s="260">
        <v>1</v>
      </c>
      <c r="E878" s="261">
        <v>0.01</v>
      </c>
      <c r="F878" s="261">
        <v>0.01</v>
      </c>
      <c r="G878" s="258"/>
    </row>
    <row r="879" spans="1:7" ht="12" customHeight="1" x14ac:dyDescent="0.2">
      <c r="A879" s="259"/>
      <c r="B879" s="259"/>
      <c r="C879" s="258" t="s">
        <v>1915</v>
      </c>
      <c r="D879" s="260">
        <v>1</v>
      </c>
      <c r="E879" s="262"/>
      <c r="F879" s="262"/>
      <c r="G879" s="258" t="s">
        <v>1147</v>
      </c>
    </row>
    <row r="880" spans="1:7" ht="12" customHeight="1" x14ac:dyDescent="0.2">
      <c r="A880" s="259"/>
      <c r="B880" s="259"/>
      <c r="C880" s="258" t="s">
        <v>1916</v>
      </c>
      <c r="D880" s="260">
        <v>1</v>
      </c>
      <c r="E880" s="262"/>
      <c r="F880" s="262"/>
      <c r="G880" s="258" t="s">
        <v>1147</v>
      </c>
    </row>
    <row r="881" spans="1:7" ht="12" customHeight="1" x14ac:dyDescent="0.2">
      <c r="A881" s="259"/>
      <c r="B881" s="259"/>
      <c r="C881" s="258" t="s">
        <v>1911</v>
      </c>
      <c r="D881" s="260">
        <v>1</v>
      </c>
      <c r="E881" s="262"/>
      <c r="F881" s="262"/>
      <c r="G881" s="258" t="s">
        <v>1147</v>
      </c>
    </row>
    <row r="882" spans="1:7" ht="12" customHeight="1" x14ac:dyDescent="0.2">
      <c r="A882" s="259"/>
      <c r="B882" s="259"/>
      <c r="C882" s="258" t="s">
        <v>1898</v>
      </c>
      <c r="D882" s="260">
        <v>1</v>
      </c>
      <c r="E882" s="262"/>
      <c r="F882" s="262"/>
      <c r="G882" s="258" t="s">
        <v>1147</v>
      </c>
    </row>
    <row r="883" spans="1:7" ht="12" customHeight="1" x14ac:dyDescent="0.2">
      <c r="A883" s="259"/>
      <c r="B883" s="259"/>
      <c r="C883" s="258" t="s">
        <v>1150</v>
      </c>
      <c r="D883" s="260">
        <v>1</v>
      </c>
      <c r="E883" s="262"/>
      <c r="F883" s="262"/>
      <c r="G883" s="258" t="s">
        <v>1147</v>
      </c>
    </row>
    <row r="884" spans="1:7" ht="12" customHeight="1" x14ac:dyDescent="0.2">
      <c r="A884" s="259"/>
      <c r="B884" s="259"/>
      <c r="C884" s="258" t="s">
        <v>872</v>
      </c>
      <c r="D884" s="260">
        <v>1</v>
      </c>
      <c r="E884" s="262"/>
      <c r="F884" s="262"/>
      <c r="G884" s="258" t="s">
        <v>1147</v>
      </c>
    </row>
    <row r="885" spans="1:7" ht="12" customHeight="1" x14ac:dyDescent="0.2">
      <c r="A885" s="259"/>
      <c r="B885" s="259"/>
      <c r="C885" s="258" t="s">
        <v>1917</v>
      </c>
      <c r="D885" s="260">
        <v>1</v>
      </c>
      <c r="E885" s="262"/>
      <c r="F885" s="262"/>
      <c r="G885" s="258" t="s">
        <v>1147</v>
      </c>
    </row>
    <row r="886" spans="1:7" ht="12" customHeight="1" x14ac:dyDescent="0.2">
      <c r="A886" s="259"/>
      <c r="B886" s="259"/>
      <c r="C886" s="258" t="s">
        <v>657</v>
      </c>
      <c r="D886" s="260">
        <v>1</v>
      </c>
      <c r="E886" s="261">
        <v>0.01</v>
      </c>
      <c r="F886" s="261">
        <v>0.01</v>
      </c>
      <c r="G886" s="258"/>
    </row>
    <row r="887" spans="1:7" ht="12" customHeight="1" x14ac:dyDescent="0.2">
      <c r="A887" s="259"/>
      <c r="B887" s="259"/>
      <c r="C887" s="258" t="s">
        <v>431</v>
      </c>
      <c r="D887" s="260">
        <v>1</v>
      </c>
      <c r="E887" s="260">
        <v>540</v>
      </c>
      <c r="F887" s="260">
        <v>540</v>
      </c>
      <c r="G887" s="258"/>
    </row>
    <row r="888" spans="1:7" ht="12" customHeight="1" x14ac:dyDescent="0.2">
      <c r="A888" s="259"/>
      <c r="B888" s="259"/>
      <c r="C888" s="258" t="s">
        <v>1914</v>
      </c>
      <c r="D888" s="260">
        <v>1</v>
      </c>
      <c r="E888" s="261">
        <v>307.81</v>
      </c>
      <c r="F888" s="261">
        <v>307.81</v>
      </c>
      <c r="G888" s="258"/>
    </row>
    <row r="889" spans="1:7" ht="12" customHeight="1" x14ac:dyDescent="0.2">
      <c r="A889" s="259"/>
      <c r="B889" s="259"/>
      <c r="C889" s="258" t="s">
        <v>429</v>
      </c>
      <c r="D889" s="260">
        <v>1</v>
      </c>
      <c r="E889" s="260">
        <v>210</v>
      </c>
      <c r="F889" s="260">
        <v>210</v>
      </c>
      <c r="G889" s="258"/>
    </row>
    <row r="890" spans="1:7" ht="12" customHeight="1" x14ac:dyDescent="0.2">
      <c r="A890" s="259"/>
      <c r="B890" s="259"/>
      <c r="C890" s="258" t="s">
        <v>436</v>
      </c>
      <c r="D890" s="260">
        <v>1</v>
      </c>
      <c r="E890" s="260">
        <v>20</v>
      </c>
      <c r="F890" s="260">
        <v>20</v>
      </c>
      <c r="G890" s="258"/>
    </row>
    <row r="891" spans="1:7" ht="12.95" customHeight="1" x14ac:dyDescent="0.2">
      <c r="E891" s="265">
        <v>3172.39</v>
      </c>
      <c r="F891" s="265">
        <v>3172.39</v>
      </c>
    </row>
    <row r="892" spans="1:7" ht="12" customHeight="1" x14ac:dyDescent="0.2">
      <c r="A892" s="254">
        <v>58</v>
      </c>
      <c r="B892" s="255" t="s">
        <v>1201</v>
      </c>
      <c r="C892" s="256"/>
      <c r="D892" s="254">
        <v>1</v>
      </c>
      <c r="E892" s="257">
        <v>1804.45</v>
      </c>
      <c r="F892" s="257">
        <v>1804.45</v>
      </c>
      <c r="G892" s="258"/>
    </row>
    <row r="893" spans="1:7" ht="12" customHeight="1" x14ac:dyDescent="0.2">
      <c r="A893" s="259"/>
      <c r="B893" s="259"/>
      <c r="C893" s="258" t="s">
        <v>429</v>
      </c>
      <c r="D893" s="260">
        <v>1</v>
      </c>
      <c r="E893" s="260">
        <v>210</v>
      </c>
      <c r="F893" s="260">
        <v>210</v>
      </c>
      <c r="G893" s="258"/>
    </row>
    <row r="894" spans="1:7" ht="12" customHeight="1" x14ac:dyDescent="0.2">
      <c r="A894" s="259"/>
      <c r="B894" s="259"/>
      <c r="C894" s="258" t="s">
        <v>871</v>
      </c>
      <c r="D894" s="260">
        <v>1</v>
      </c>
      <c r="E894" s="261">
        <v>0.01</v>
      </c>
      <c r="F894" s="261">
        <v>0.01</v>
      </c>
      <c r="G894" s="258"/>
    </row>
    <row r="895" spans="1:7" ht="12" customHeight="1" x14ac:dyDescent="0.2">
      <c r="A895" s="259"/>
      <c r="B895" s="259"/>
      <c r="C895" s="258" t="s">
        <v>858</v>
      </c>
      <c r="D895" s="260">
        <v>2</v>
      </c>
      <c r="E895" s="261">
        <v>0.01</v>
      </c>
      <c r="F895" s="261">
        <v>0.02</v>
      </c>
      <c r="G895" s="258"/>
    </row>
    <row r="896" spans="1:7" ht="12" customHeight="1" x14ac:dyDescent="0.2">
      <c r="A896" s="259"/>
      <c r="B896" s="259"/>
      <c r="C896" s="258" t="s">
        <v>426</v>
      </c>
      <c r="D896" s="260">
        <v>2</v>
      </c>
      <c r="E896" s="260">
        <v>620</v>
      </c>
      <c r="F896" s="263">
        <v>1240</v>
      </c>
      <c r="G896" s="258"/>
    </row>
    <row r="897" spans="1:7" ht="12" customHeight="1" x14ac:dyDescent="0.2">
      <c r="A897" s="259"/>
      <c r="B897" s="259"/>
      <c r="C897" s="258" t="s">
        <v>1896</v>
      </c>
      <c r="D897" s="260">
        <v>1</v>
      </c>
      <c r="E897" s="262"/>
      <c r="F897" s="262"/>
      <c r="G897" s="258" t="s">
        <v>1147</v>
      </c>
    </row>
    <row r="898" spans="1:7" ht="12" customHeight="1" x14ac:dyDescent="0.2">
      <c r="A898" s="259"/>
      <c r="B898" s="259"/>
      <c r="C898" s="258" t="s">
        <v>1897</v>
      </c>
      <c r="D898" s="260">
        <v>1</v>
      </c>
      <c r="E898" s="262"/>
      <c r="F898" s="262"/>
      <c r="G898" s="258" t="s">
        <v>1147</v>
      </c>
    </row>
    <row r="899" spans="1:7" ht="12" customHeight="1" x14ac:dyDescent="0.2">
      <c r="A899" s="259"/>
      <c r="B899" s="259"/>
      <c r="C899" s="258" t="s">
        <v>1911</v>
      </c>
      <c r="D899" s="260">
        <v>1</v>
      </c>
      <c r="E899" s="262"/>
      <c r="F899" s="262"/>
      <c r="G899" s="258" t="s">
        <v>1147</v>
      </c>
    </row>
    <row r="900" spans="1:7" ht="12" customHeight="1" x14ac:dyDescent="0.2">
      <c r="A900" s="259"/>
      <c r="B900" s="259"/>
      <c r="C900" s="258" t="s">
        <v>1898</v>
      </c>
      <c r="D900" s="260">
        <v>1</v>
      </c>
      <c r="E900" s="262"/>
      <c r="F900" s="262"/>
      <c r="G900" s="258" t="s">
        <v>1147</v>
      </c>
    </row>
    <row r="901" spans="1:7" ht="12" customHeight="1" x14ac:dyDescent="0.2">
      <c r="A901" s="259"/>
      <c r="B901" s="259"/>
      <c r="C901" s="258" t="s">
        <v>1807</v>
      </c>
      <c r="D901" s="260">
        <v>1</v>
      </c>
      <c r="E901" s="262"/>
      <c r="F901" s="262"/>
      <c r="G901" s="258" t="s">
        <v>1147</v>
      </c>
    </row>
    <row r="902" spans="1:7" ht="12" customHeight="1" x14ac:dyDescent="0.2">
      <c r="A902" s="259"/>
      <c r="B902" s="259"/>
      <c r="C902" s="258" t="s">
        <v>872</v>
      </c>
      <c r="D902" s="260">
        <v>1</v>
      </c>
      <c r="E902" s="262"/>
      <c r="F902" s="262"/>
      <c r="G902" s="258" t="s">
        <v>1147</v>
      </c>
    </row>
    <row r="903" spans="1:7" ht="12" customHeight="1" x14ac:dyDescent="0.2">
      <c r="A903" s="259"/>
      <c r="B903" s="259"/>
      <c r="C903" s="258" t="s">
        <v>1918</v>
      </c>
      <c r="D903" s="260">
        <v>1</v>
      </c>
      <c r="E903" s="262"/>
      <c r="F903" s="262"/>
      <c r="G903" s="258" t="s">
        <v>1147</v>
      </c>
    </row>
    <row r="904" spans="1:7" ht="12" customHeight="1" x14ac:dyDescent="0.2">
      <c r="A904" s="259"/>
      <c r="B904" s="259"/>
      <c r="C904" s="258" t="s">
        <v>657</v>
      </c>
      <c r="D904" s="260">
        <v>1</v>
      </c>
      <c r="E904" s="261">
        <v>0.01</v>
      </c>
      <c r="F904" s="261">
        <v>0.01</v>
      </c>
      <c r="G904" s="258"/>
    </row>
    <row r="905" spans="1:7" ht="12" customHeight="1" x14ac:dyDescent="0.2">
      <c r="A905" s="259"/>
      <c r="B905" s="259"/>
      <c r="C905" s="258" t="s">
        <v>431</v>
      </c>
      <c r="D905" s="260">
        <v>1</v>
      </c>
      <c r="E905" s="260">
        <v>540</v>
      </c>
      <c r="F905" s="260">
        <v>540</v>
      </c>
      <c r="G905" s="258"/>
    </row>
    <row r="906" spans="1:7" ht="12" customHeight="1" x14ac:dyDescent="0.2">
      <c r="A906" s="259"/>
      <c r="B906" s="259"/>
      <c r="C906" s="258" t="s">
        <v>1914</v>
      </c>
      <c r="D906" s="260">
        <v>1</v>
      </c>
      <c r="E906" s="261">
        <v>307.81</v>
      </c>
      <c r="F906" s="261">
        <v>307.81</v>
      </c>
      <c r="G906" s="258"/>
    </row>
    <row r="907" spans="1:7" ht="12" customHeight="1" x14ac:dyDescent="0.2">
      <c r="A907" s="259"/>
      <c r="B907" s="259"/>
      <c r="C907" s="258" t="s">
        <v>436</v>
      </c>
      <c r="D907" s="260">
        <v>1</v>
      </c>
      <c r="E907" s="260">
        <v>20</v>
      </c>
      <c r="F907" s="260">
        <v>20</v>
      </c>
      <c r="G907" s="258"/>
    </row>
    <row r="908" spans="1:7" ht="12.95" customHeight="1" x14ac:dyDescent="0.2">
      <c r="E908" s="265">
        <v>4122.49</v>
      </c>
      <c r="F908" s="265">
        <v>4122.49</v>
      </c>
    </row>
    <row r="909" spans="1:7" ht="12" customHeight="1" x14ac:dyDescent="0.2">
      <c r="A909" s="254">
        <v>59</v>
      </c>
      <c r="B909" s="255" t="s">
        <v>1202</v>
      </c>
      <c r="C909" s="256"/>
      <c r="D909" s="254">
        <v>1</v>
      </c>
      <c r="E909" s="257">
        <v>1362.78</v>
      </c>
      <c r="F909" s="257">
        <v>1362.78</v>
      </c>
      <c r="G909" s="258"/>
    </row>
    <row r="910" spans="1:7" ht="12" customHeight="1" x14ac:dyDescent="0.2">
      <c r="A910" s="259"/>
      <c r="B910" s="259"/>
      <c r="C910" s="258" t="s">
        <v>429</v>
      </c>
      <c r="D910" s="260">
        <v>1</v>
      </c>
      <c r="E910" s="260">
        <v>210</v>
      </c>
      <c r="F910" s="260">
        <v>210</v>
      </c>
      <c r="G910" s="258"/>
    </row>
    <row r="911" spans="1:7" ht="12" customHeight="1" x14ac:dyDescent="0.2">
      <c r="A911" s="259"/>
      <c r="B911" s="259"/>
      <c r="C911" s="258" t="s">
        <v>871</v>
      </c>
      <c r="D911" s="260">
        <v>1</v>
      </c>
      <c r="E911" s="261">
        <v>0.01</v>
      </c>
      <c r="F911" s="261">
        <v>0.01</v>
      </c>
      <c r="G911" s="258"/>
    </row>
    <row r="912" spans="1:7" ht="12" customHeight="1" x14ac:dyDescent="0.2">
      <c r="A912" s="259"/>
      <c r="B912" s="259"/>
      <c r="C912" s="258" t="s">
        <v>858</v>
      </c>
      <c r="D912" s="260">
        <v>2</v>
      </c>
      <c r="E912" s="261">
        <v>0.01</v>
      </c>
      <c r="F912" s="261">
        <v>0.02</v>
      </c>
      <c r="G912" s="258"/>
    </row>
    <row r="913" spans="1:7" ht="12" customHeight="1" x14ac:dyDescent="0.2">
      <c r="A913" s="259"/>
      <c r="B913" s="259"/>
      <c r="C913" s="258" t="s">
        <v>426</v>
      </c>
      <c r="D913" s="260">
        <v>2</v>
      </c>
      <c r="E913" s="260">
        <v>620</v>
      </c>
      <c r="F913" s="263">
        <v>1240</v>
      </c>
      <c r="G913" s="258"/>
    </row>
    <row r="914" spans="1:7" ht="12" customHeight="1" x14ac:dyDescent="0.2">
      <c r="A914" s="259"/>
      <c r="B914" s="259"/>
      <c r="C914" s="258" t="s">
        <v>1896</v>
      </c>
      <c r="D914" s="260">
        <v>1</v>
      </c>
      <c r="E914" s="262"/>
      <c r="F914" s="262"/>
      <c r="G914" s="258" t="s">
        <v>1147</v>
      </c>
    </row>
    <row r="915" spans="1:7" ht="12" customHeight="1" x14ac:dyDescent="0.2">
      <c r="A915" s="259"/>
      <c r="B915" s="259"/>
      <c r="C915" s="258" t="s">
        <v>1897</v>
      </c>
      <c r="D915" s="260">
        <v>1</v>
      </c>
      <c r="E915" s="262"/>
      <c r="F915" s="262"/>
      <c r="G915" s="258" t="s">
        <v>1147</v>
      </c>
    </row>
    <row r="916" spans="1:7" ht="12" customHeight="1" x14ac:dyDescent="0.2">
      <c r="A916" s="259"/>
      <c r="B916" s="259"/>
      <c r="C916" s="258" t="s">
        <v>1919</v>
      </c>
      <c r="D916" s="260">
        <v>1</v>
      </c>
      <c r="E916" s="262"/>
      <c r="F916" s="262"/>
      <c r="G916" s="258" t="s">
        <v>1147</v>
      </c>
    </row>
    <row r="917" spans="1:7" ht="12" customHeight="1" x14ac:dyDescent="0.2">
      <c r="A917" s="259"/>
      <c r="B917" s="259"/>
      <c r="C917" s="258" t="s">
        <v>1920</v>
      </c>
      <c r="D917" s="260">
        <v>1</v>
      </c>
      <c r="E917" s="262"/>
      <c r="F917" s="262"/>
      <c r="G917" s="258" t="s">
        <v>1147</v>
      </c>
    </row>
    <row r="918" spans="1:7" ht="12" customHeight="1" x14ac:dyDescent="0.2">
      <c r="A918" s="259"/>
      <c r="B918" s="259"/>
      <c r="C918" s="258" t="s">
        <v>1921</v>
      </c>
      <c r="D918" s="260">
        <v>1</v>
      </c>
      <c r="E918" s="262"/>
      <c r="F918" s="262"/>
      <c r="G918" s="258" t="s">
        <v>1147</v>
      </c>
    </row>
    <row r="919" spans="1:7" ht="12" customHeight="1" x14ac:dyDescent="0.2">
      <c r="A919" s="259"/>
      <c r="B919" s="259"/>
      <c r="C919" s="258" t="s">
        <v>872</v>
      </c>
      <c r="D919" s="260">
        <v>1</v>
      </c>
      <c r="E919" s="262"/>
      <c r="F919" s="262"/>
      <c r="G919" s="258" t="s">
        <v>1147</v>
      </c>
    </row>
    <row r="920" spans="1:7" ht="12" customHeight="1" x14ac:dyDescent="0.2">
      <c r="A920" s="259"/>
      <c r="B920" s="259"/>
      <c r="C920" s="258" t="s">
        <v>1922</v>
      </c>
      <c r="D920" s="260">
        <v>1</v>
      </c>
      <c r="E920" s="262"/>
      <c r="F920" s="262"/>
      <c r="G920" s="258" t="s">
        <v>1147</v>
      </c>
    </row>
    <row r="921" spans="1:7" ht="12" customHeight="1" x14ac:dyDescent="0.2">
      <c r="A921" s="259"/>
      <c r="B921" s="259"/>
      <c r="C921" s="258" t="s">
        <v>657</v>
      </c>
      <c r="D921" s="260">
        <v>1</v>
      </c>
      <c r="E921" s="261">
        <v>0.01</v>
      </c>
      <c r="F921" s="261">
        <v>0.01</v>
      </c>
      <c r="G921" s="258"/>
    </row>
    <row r="922" spans="1:7" ht="12" customHeight="1" x14ac:dyDescent="0.2">
      <c r="A922" s="259"/>
      <c r="B922" s="259"/>
      <c r="C922" s="258" t="s">
        <v>431</v>
      </c>
      <c r="D922" s="260">
        <v>1</v>
      </c>
      <c r="E922" s="260">
        <v>540</v>
      </c>
      <c r="F922" s="260">
        <v>540</v>
      </c>
      <c r="G922" s="258"/>
    </row>
    <row r="923" spans="1:7" ht="12" customHeight="1" x14ac:dyDescent="0.2">
      <c r="A923" s="259"/>
      <c r="B923" s="259"/>
      <c r="C923" s="258" t="s">
        <v>1923</v>
      </c>
      <c r="D923" s="260">
        <v>1</v>
      </c>
      <c r="E923" s="261">
        <v>63.52</v>
      </c>
      <c r="F923" s="261">
        <v>63.52</v>
      </c>
      <c r="G923" s="258"/>
    </row>
    <row r="924" spans="1:7" ht="12" customHeight="1" x14ac:dyDescent="0.2">
      <c r="A924" s="259"/>
      <c r="B924" s="259"/>
      <c r="C924" s="258" t="s">
        <v>436</v>
      </c>
      <c r="D924" s="260">
        <v>1</v>
      </c>
      <c r="E924" s="260">
        <v>20</v>
      </c>
      <c r="F924" s="260">
        <v>20</v>
      </c>
      <c r="G924" s="258"/>
    </row>
    <row r="925" spans="1:7" ht="12.95" customHeight="1" x14ac:dyDescent="0.2">
      <c r="E925" s="265">
        <v>3436.82</v>
      </c>
      <c r="F925" s="265">
        <v>3436.82</v>
      </c>
    </row>
    <row r="926" spans="1:7" ht="12" customHeight="1" x14ac:dyDescent="0.2">
      <c r="A926" s="254">
        <v>60</v>
      </c>
      <c r="B926" s="255" t="s">
        <v>1203</v>
      </c>
      <c r="C926" s="256"/>
      <c r="D926" s="254">
        <v>1</v>
      </c>
      <c r="E926" s="257">
        <v>1362.78</v>
      </c>
      <c r="F926" s="257">
        <v>1362.78</v>
      </c>
      <c r="G926" s="258"/>
    </row>
    <row r="927" spans="1:7" ht="12" customHeight="1" x14ac:dyDescent="0.2">
      <c r="A927" s="259"/>
      <c r="B927" s="259"/>
      <c r="C927" s="258" t="s">
        <v>429</v>
      </c>
      <c r="D927" s="260">
        <v>1</v>
      </c>
      <c r="E927" s="260">
        <v>210</v>
      </c>
      <c r="F927" s="260">
        <v>210</v>
      </c>
      <c r="G927" s="258"/>
    </row>
    <row r="928" spans="1:7" ht="12" customHeight="1" x14ac:dyDescent="0.2">
      <c r="A928" s="259"/>
      <c r="B928" s="259"/>
      <c r="C928" s="258" t="s">
        <v>871</v>
      </c>
      <c r="D928" s="260">
        <v>1</v>
      </c>
      <c r="E928" s="261">
        <v>0.01</v>
      </c>
      <c r="F928" s="261">
        <v>0.01</v>
      </c>
      <c r="G928" s="258"/>
    </row>
    <row r="929" spans="1:7" ht="12" customHeight="1" x14ac:dyDescent="0.2">
      <c r="A929" s="259"/>
      <c r="B929" s="259"/>
      <c r="C929" s="258" t="s">
        <v>858</v>
      </c>
      <c r="D929" s="260">
        <v>2</v>
      </c>
      <c r="E929" s="261">
        <v>0.01</v>
      </c>
      <c r="F929" s="261">
        <v>0.02</v>
      </c>
      <c r="G929" s="258"/>
    </row>
    <row r="930" spans="1:7" ht="12" customHeight="1" x14ac:dyDescent="0.2">
      <c r="A930" s="259"/>
      <c r="B930" s="259"/>
      <c r="C930" s="258" t="s">
        <v>393</v>
      </c>
      <c r="D930" s="260">
        <v>2</v>
      </c>
      <c r="E930" s="260">
        <v>130</v>
      </c>
      <c r="F930" s="260">
        <v>260</v>
      </c>
      <c r="G930" s="258"/>
    </row>
    <row r="931" spans="1:7" ht="12" customHeight="1" x14ac:dyDescent="0.2">
      <c r="A931" s="259"/>
      <c r="B931" s="259"/>
      <c r="C931" s="258" t="s">
        <v>1896</v>
      </c>
      <c r="D931" s="260">
        <v>1</v>
      </c>
      <c r="E931" s="262"/>
      <c r="F931" s="262"/>
      <c r="G931" s="258" t="s">
        <v>1147</v>
      </c>
    </row>
    <row r="932" spans="1:7" ht="12" customHeight="1" x14ac:dyDescent="0.2">
      <c r="A932" s="259"/>
      <c r="B932" s="259"/>
      <c r="C932" s="258" t="s">
        <v>1897</v>
      </c>
      <c r="D932" s="260">
        <v>1</v>
      </c>
      <c r="E932" s="262"/>
      <c r="F932" s="262"/>
      <c r="G932" s="258" t="s">
        <v>1147</v>
      </c>
    </row>
    <row r="933" spans="1:7" ht="12" customHeight="1" x14ac:dyDescent="0.2">
      <c r="A933" s="259"/>
      <c r="B933" s="259"/>
      <c r="C933" s="258" t="s">
        <v>1919</v>
      </c>
      <c r="D933" s="260">
        <v>1</v>
      </c>
      <c r="E933" s="262"/>
      <c r="F933" s="262"/>
      <c r="G933" s="258" t="s">
        <v>1147</v>
      </c>
    </row>
    <row r="934" spans="1:7" ht="12" customHeight="1" x14ac:dyDescent="0.2">
      <c r="A934" s="259"/>
      <c r="B934" s="259"/>
      <c r="C934" s="258" t="s">
        <v>1920</v>
      </c>
      <c r="D934" s="260">
        <v>1</v>
      </c>
      <c r="E934" s="262"/>
      <c r="F934" s="262"/>
      <c r="G934" s="258" t="s">
        <v>1147</v>
      </c>
    </row>
    <row r="935" spans="1:7" ht="12" customHeight="1" x14ac:dyDescent="0.2">
      <c r="A935" s="259"/>
      <c r="B935" s="259"/>
      <c r="C935" s="258" t="s">
        <v>1921</v>
      </c>
      <c r="D935" s="260">
        <v>1</v>
      </c>
      <c r="E935" s="262"/>
      <c r="F935" s="262"/>
      <c r="G935" s="258" t="s">
        <v>1147</v>
      </c>
    </row>
    <row r="936" spans="1:7" ht="12" customHeight="1" x14ac:dyDescent="0.2">
      <c r="A936" s="259"/>
      <c r="B936" s="259"/>
      <c r="C936" s="258" t="s">
        <v>872</v>
      </c>
      <c r="D936" s="260">
        <v>1</v>
      </c>
      <c r="E936" s="262"/>
      <c r="F936" s="262"/>
      <c r="G936" s="258" t="s">
        <v>1147</v>
      </c>
    </row>
    <row r="937" spans="1:7" ht="12" customHeight="1" x14ac:dyDescent="0.2">
      <c r="A937" s="259"/>
      <c r="B937" s="259"/>
      <c r="C937" s="258" t="s">
        <v>1922</v>
      </c>
      <c r="D937" s="260">
        <v>1</v>
      </c>
      <c r="E937" s="262"/>
      <c r="F937" s="262"/>
      <c r="G937" s="258" t="s">
        <v>1147</v>
      </c>
    </row>
    <row r="938" spans="1:7" ht="12" customHeight="1" x14ac:dyDescent="0.2">
      <c r="A938" s="259"/>
      <c r="B938" s="259"/>
      <c r="C938" s="258" t="s">
        <v>657</v>
      </c>
      <c r="D938" s="260">
        <v>1</v>
      </c>
      <c r="E938" s="261">
        <v>0.01</v>
      </c>
      <c r="F938" s="261">
        <v>0.01</v>
      </c>
      <c r="G938" s="258"/>
    </row>
    <row r="939" spans="1:7" ht="12" customHeight="1" x14ac:dyDescent="0.2">
      <c r="A939" s="259"/>
      <c r="B939" s="259"/>
      <c r="C939" s="258" t="s">
        <v>431</v>
      </c>
      <c r="D939" s="260">
        <v>1</v>
      </c>
      <c r="E939" s="260">
        <v>540</v>
      </c>
      <c r="F939" s="260">
        <v>540</v>
      </c>
      <c r="G939" s="258"/>
    </row>
    <row r="940" spans="1:7" ht="12" customHeight="1" x14ac:dyDescent="0.2">
      <c r="A940" s="259"/>
      <c r="B940" s="259"/>
      <c r="C940" s="258" t="s">
        <v>1923</v>
      </c>
      <c r="D940" s="260">
        <v>1</v>
      </c>
      <c r="E940" s="261">
        <v>63.52</v>
      </c>
      <c r="F940" s="261">
        <v>63.52</v>
      </c>
      <c r="G940" s="258"/>
    </row>
    <row r="941" spans="1:7" ht="12" customHeight="1" x14ac:dyDescent="0.2">
      <c r="A941" s="259"/>
      <c r="B941" s="259"/>
      <c r="C941" s="258" t="s">
        <v>436</v>
      </c>
      <c r="D941" s="260">
        <v>1</v>
      </c>
      <c r="E941" s="260">
        <v>20</v>
      </c>
      <c r="F941" s="260">
        <v>20</v>
      </c>
      <c r="G941" s="258"/>
    </row>
    <row r="942" spans="1:7" ht="12.95" customHeight="1" x14ac:dyDescent="0.2">
      <c r="E942" s="265">
        <v>2456.8200000000002</v>
      </c>
      <c r="F942" s="265">
        <v>2456.8200000000002</v>
      </c>
    </row>
    <row r="943" spans="1:7" ht="12" customHeight="1" x14ac:dyDescent="0.2">
      <c r="A943" s="254">
        <v>61</v>
      </c>
      <c r="B943" s="255" t="s">
        <v>1204</v>
      </c>
      <c r="C943" s="256"/>
      <c r="D943" s="254">
        <v>1</v>
      </c>
      <c r="E943" s="257">
        <v>1919.21</v>
      </c>
      <c r="F943" s="257">
        <v>1919.21</v>
      </c>
      <c r="G943" s="258"/>
    </row>
    <row r="944" spans="1:7" ht="12" customHeight="1" x14ac:dyDescent="0.2">
      <c r="A944" s="259"/>
      <c r="B944" s="259"/>
      <c r="C944" s="258" t="s">
        <v>429</v>
      </c>
      <c r="D944" s="260">
        <v>1</v>
      </c>
      <c r="E944" s="260">
        <v>210</v>
      </c>
      <c r="F944" s="260">
        <v>210</v>
      </c>
      <c r="G944" s="258"/>
    </row>
    <row r="945" spans="1:7" ht="12" customHeight="1" x14ac:dyDescent="0.2">
      <c r="A945" s="259"/>
      <c r="B945" s="259"/>
      <c r="C945" s="258" t="s">
        <v>857</v>
      </c>
      <c r="D945" s="260">
        <v>3</v>
      </c>
      <c r="E945" s="261">
        <v>0.01</v>
      </c>
      <c r="F945" s="261">
        <v>0.03</v>
      </c>
      <c r="G945" s="258"/>
    </row>
    <row r="946" spans="1:7" ht="12" customHeight="1" x14ac:dyDescent="0.2">
      <c r="A946" s="259"/>
      <c r="B946" s="259"/>
      <c r="C946" s="258" t="s">
        <v>436</v>
      </c>
      <c r="D946" s="260">
        <v>1</v>
      </c>
      <c r="E946" s="260">
        <v>20</v>
      </c>
      <c r="F946" s="260">
        <v>20</v>
      </c>
      <c r="G946" s="258"/>
    </row>
    <row r="947" spans="1:7" ht="12" customHeight="1" x14ac:dyDescent="0.2">
      <c r="A947" s="259"/>
      <c r="B947" s="259"/>
      <c r="C947" s="258" t="s">
        <v>858</v>
      </c>
      <c r="D947" s="260">
        <v>2</v>
      </c>
      <c r="E947" s="261">
        <v>0.01</v>
      </c>
      <c r="F947" s="261">
        <v>0.02</v>
      </c>
      <c r="G947" s="258"/>
    </row>
    <row r="948" spans="1:7" ht="12" customHeight="1" x14ac:dyDescent="0.2">
      <c r="A948" s="259"/>
      <c r="B948" s="259"/>
      <c r="C948" s="258" t="s">
        <v>426</v>
      </c>
      <c r="D948" s="260">
        <v>2</v>
      </c>
      <c r="E948" s="260">
        <v>620</v>
      </c>
      <c r="F948" s="263">
        <v>1240</v>
      </c>
      <c r="G948" s="258"/>
    </row>
    <row r="949" spans="1:7" ht="12" customHeight="1" x14ac:dyDescent="0.2">
      <c r="A949" s="259"/>
      <c r="B949" s="259"/>
      <c r="C949" s="258" t="s">
        <v>1924</v>
      </c>
      <c r="D949" s="260">
        <v>1</v>
      </c>
      <c r="E949" s="262"/>
      <c r="F949" s="262"/>
      <c r="G949" s="258" t="s">
        <v>1147</v>
      </c>
    </row>
    <row r="950" spans="1:7" ht="12" customHeight="1" x14ac:dyDescent="0.2">
      <c r="A950" s="259"/>
      <c r="B950" s="259"/>
      <c r="C950" s="258" t="s">
        <v>1925</v>
      </c>
      <c r="D950" s="260">
        <v>1</v>
      </c>
      <c r="E950" s="262"/>
      <c r="F950" s="262"/>
      <c r="G950" s="258" t="s">
        <v>1147</v>
      </c>
    </row>
    <row r="951" spans="1:7" ht="12" customHeight="1" x14ac:dyDescent="0.2">
      <c r="A951" s="259"/>
      <c r="B951" s="259"/>
      <c r="C951" s="258" t="s">
        <v>1926</v>
      </c>
      <c r="D951" s="260">
        <v>1</v>
      </c>
      <c r="E951" s="262"/>
      <c r="F951" s="262"/>
      <c r="G951" s="258" t="s">
        <v>1147</v>
      </c>
    </row>
    <row r="952" spans="1:7" ht="12" customHeight="1" x14ac:dyDescent="0.2">
      <c r="A952" s="259"/>
      <c r="B952" s="259"/>
      <c r="C952" s="258" t="s">
        <v>1927</v>
      </c>
      <c r="D952" s="260">
        <v>1</v>
      </c>
      <c r="E952" s="262"/>
      <c r="F952" s="262"/>
      <c r="G952" s="258" t="s">
        <v>1147</v>
      </c>
    </row>
    <row r="953" spans="1:7" ht="12" customHeight="1" x14ac:dyDescent="0.2">
      <c r="A953" s="259"/>
      <c r="B953" s="259"/>
      <c r="C953" s="258" t="s">
        <v>1928</v>
      </c>
      <c r="D953" s="260">
        <v>1</v>
      </c>
      <c r="E953" s="262"/>
      <c r="F953" s="262"/>
      <c r="G953" s="258" t="s">
        <v>1147</v>
      </c>
    </row>
    <row r="954" spans="1:7" ht="12" customHeight="1" x14ac:dyDescent="0.2">
      <c r="A954" s="259"/>
      <c r="B954" s="259"/>
      <c r="C954" s="258" t="s">
        <v>872</v>
      </c>
      <c r="D954" s="260">
        <v>1</v>
      </c>
      <c r="E954" s="262"/>
      <c r="F954" s="262"/>
      <c r="G954" s="258" t="s">
        <v>1147</v>
      </c>
    </row>
    <row r="955" spans="1:7" ht="12" customHeight="1" x14ac:dyDescent="0.2">
      <c r="A955" s="259"/>
      <c r="B955" s="259"/>
      <c r="C955" s="258" t="s">
        <v>1929</v>
      </c>
      <c r="D955" s="260">
        <v>1</v>
      </c>
      <c r="E955" s="262"/>
      <c r="F955" s="262"/>
      <c r="G955" s="258" t="s">
        <v>1147</v>
      </c>
    </row>
    <row r="956" spans="1:7" ht="12" customHeight="1" x14ac:dyDescent="0.2">
      <c r="A956" s="259"/>
      <c r="B956" s="259"/>
      <c r="C956" s="258" t="s">
        <v>657</v>
      </c>
      <c r="D956" s="260">
        <v>1</v>
      </c>
      <c r="E956" s="261">
        <v>0.01</v>
      </c>
      <c r="F956" s="261">
        <v>0.01</v>
      </c>
      <c r="G956" s="258"/>
    </row>
    <row r="957" spans="1:7" ht="12" customHeight="1" x14ac:dyDescent="0.2">
      <c r="A957" s="259"/>
      <c r="B957" s="259"/>
      <c r="C957" s="258" t="s">
        <v>432</v>
      </c>
      <c r="D957" s="260">
        <v>1</v>
      </c>
      <c r="E957" s="260">
        <v>740</v>
      </c>
      <c r="F957" s="260">
        <v>740</v>
      </c>
      <c r="G957" s="258"/>
    </row>
    <row r="958" spans="1:7" ht="12" customHeight="1" x14ac:dyDescent="0.2">
      <c r="A958" s="259"/>
      <c r="B958" s="259"/>
      <c r="C958" s="258" t="s">
        <v>1930</v>
      </c>
      <c r="D958" s="260">
        <v>1</v>
      </c>
      <c r="E958" s="261">
        <v>344.97</v>
      </c>
      <c r="F958" s="261">
        <v>344.97</v>
      </c>
      <c r="G958" s="258"/>
    </row>
    <row r="959" spans="1:7" ht="12" customHeight="1" x14ac:dyDescent="0.2">
      <c r="A959" s="259"/>
      <c r="B959" s="259"/>
      <c r="C959" s="258" t="s">
        <v>1931</v>
      </c>
      <c r="D959" s="260">
        <v>1</v>
      </c>
      <c r="E959" s="262"/>
      <c r="F959" s="262"/>
      <c r="G959" s="258" t="s">
        <v>1147</v>
      </c>
    </row>
    <row r="960" spans="1:7" ht="12.95" customHeight="1" x14ac:dyDescent="0.2">
      <c r="E960" s="265">
        <v>4474.2700000000004</v>
      </c>
      <c r="F960" s="265">
        <v>4474.2700000000004</v>
      </c>
    </row>
    <row r="961" spans="1:7" ht="12" customHeight="1" x14ac:dyDescent="0.2">
      <c r="A961" s="254">
        <v>62</v>
      </c>
      <c r="B961" s="255" t="s">
        <v>1205</v>
      </c>
      <c r="C961" s="256"/>
      <c r="D961" s="254">
        <v>1</v>
      </c>
      <c r="E961" s="257">
        <v>2112.4899999999998</v>
      </c>
      <c r="F961" s="257">
        <v>2112.4899999999998</v>
      </c>
      <c r="G961" s="258"/>
    </row>
    <row r="962" spans="1:7" ht="12" customHeight="1" x14ac:dyDescent="0.2">
      <c r="A962" s="259"/>
      <c r="B962" s="259"/>
      <c r="C962" s="258" t="s">
        <v>429</v>
      </c>
      <c r="D962" s="260">
        <v>1</v>
      </c>
      <c r="E962" s="260">
        <v>210</v>
      </c>
      <c r="F962" s="260">
        <v>210</v>
      </c>
      <c r="G962" s="258"/>
    </row>
    <row r="963" spans="1:7" ht="12" customHeight="1" x14ac:dyDescent="0.2">
      <c r="A963" s="259"/>
      <c r="B963" s="259"/>
      <c r="C963" s="258" t="s">
        <v>857</v>
      </c>
      <c r="D963" s="260">
        <v>3</v>
      </c>
      <c r="E963" s="261">
        <v>0.01</v>
      </c>
      <c r="F963" s="261">
        <v>0.03</v>
      </c>
      <c r="G963" s="258"/>
    </row>
    <row r="964" spans="1:7" ht="12" customHeight="1" x14ac:dyDescent="0.2">
      <c r="A964" s="259"/>
      <c r="B964" s="259"/>
      <c r="C964" s="258" t="s">
        <v>436</v>
      </c>
      <c r="D964" s="260">
        <v>1</v>
      </c>
      <c r="E964" s="260">
        <v>20</v>
      </c>
      <c r="F964" s="260">
        <v>20</v>
      </c>
      <c r="G964" s="258"/>
    </row>
    <row r="965" spans="1:7" ht="12" customHeight="1" x14ac:dyDescent="0.2">
      <c r="A965" s="259"/>
      <c r="B965" s="259"/>
      <c r="C965" s="258" t="s">
        <v>858</v>
      </c>
      <c r="D965" s="260">
        <v>2</v>
      </c>
      <c r="E965" s="261">
        <v>0.01</v>
      </c>
      <c r="F965" s="261">
        <v>0.02</v>
      </c>
      <c r="G965" s="258"/>
    </row>
    <row r="966" spans="1:7" ht="12" customHeight="1" x14ac:dyDescent="0.2">
      <c r="A966" s="259"/>
      <c r="B966" s="259"/>
      <c r="C966" s="258" t="s">
        <v>426</v>
      </c>
      <c r="D966" s="260">
        <v>2</v>
      </c>
      <c r="E966" s="260">
        <v>620</v>
      </c>
      <c r="F966" s="263">
        <v>1240</v>
      </c>
      <c r="G966" s="258"/>
    </row>
    <row r="967" spans="1:7" ht="12" customHeight="1" x14ac:dyDescent="0.2">
      <c r="A967" s="259"/>
      <c r="B967" s="259"/>
      <c r="C967" s="258" t="s">
        <v>1932</v>
      </c>
      <c r="D967" s="260">
        <v>1</v>
      </c>
      <c r="E967" s="262"/>
      <c r="F967" s="262"/>
      <c r="G967" s="258" t="s">
        <v>1147</v>
      </c>
    </row>
    <row r="968" spans="1:7" ht="12" customHeight="1" x14ac:dyDescent="0.2">
      <c r="A968" s="259"/>
      <c r="B968" s="259"/>
      <c r="C968" s="258" t="s">
        <v>1933</v>
      </c>
      <c r="D968" s="260">
        <v>1</v>
      </c>
      <c r="E968" s="262"/>
      <c r="F968" s="262"/>
      <c r="G968" s="258" t="s">
        <v>1147</v>
      </c>
    </row>
    <row r="969" spans="1:7" ht="12" customHeight="1" x14ac:dyDescent="0.2">
      <c r="A969" s="259"/>
      <c r="B969" s="259"/>
      <c r="C969" s="258" t="s">
        <v>1926</v>
      </c>
      <c r="D969" s="260">
        <v>1</v>
      </c>
      <c r="E969" s="262"/>
      <c r="F969" s="262"/>
      <c r="G969" s="258" t="s">
        <v>1147</v>
      </c>
    </row>
    <row r="970" spans="1:7" ht="12" customHeight="1" x14ac:dyDescent="0.2">
      <c r="A970" s="259"/>
      <c r="B970" s="259"/>
      <c r="C970" s="258" t="s">
        <v>1927</v>
      </c>
      <c r="D970" s="260">
        <v>1</v>
      </c>
      <c r="E970" s="262"/>
      <c r="F970" s="262"/>
      <c r="G970" s="258" t="s">
        <v>1147</v>
      </c>
    </row>
    <row r="971" spans="1:7" ht="12" customHeight="1" x14ac:dyDescent="0.2">
      <c r="A971" s="259"/>
      <c r="B971" s="259"/>
      <c r="C971" s="258" t="s">
        <v>1150</v>
      </c>
      <c r="D971" s="260">
        <v>1</v>
      </c>
      <c r="E971" s="262"/>
      <c r="F971" s="262"/>
      <c r="G971" s="258" t="s">
        <v>1147</v>
      </c>
    </row>
    <row r="972" spans="1:7" ht="12" customHeight="1" x14ac:dyDescent="0.2">
      <c r="A972" s="259"/>
      <c r="B972" s="259"/>
      <c r="C972" s="258" t="s">
        <v>872</v>
      </c>
      <c r="D972" s="260">
        <v>1</v>
      </c>
      <c r="E972" s="262"/>
      <c r="F972" s="262"/>
      <c r="G972" s="258" t="s">
        <v>1147</v>
      </c>
    </row>
    <row r="973" spans="1:7" ht="12" customHeight="1" x14ac:dyDescent="0.2">
      <c r="A973" s="259"/>
      <c r="B973" s="259"/>
      <c r="C973" s="258" t="s">
        <v>1934</v>
      </c>
      <c r="D973" s="260">
        <v>1</v>
      </c>
      <c r="E973" s="262"/>
      <c r="F973" s="262"/>
      <c r="G973" s="258" t="s">
        <v>1147</v>
      </c>
    </row>
    <row r="974" spans="1:7" ht="12" customHeight="1" x14ac:dyDescent="0.2">
      <c r="A974" s="259"/>
      <c r="B974" s="259"/>
      <c r="C974" s="258" t="s">
        <v>657</v>
      </c>
      <c r="D974" s="260">
        <v>1</v>
      </c>
      <c r="E974" s="261">
        <v>0.01</v>
      </c>
      <c r="F974" s="261">
        <v>0.01</v>
      </c>
      <c r="G974" s="258"/>
    </row>
    <row r="975" spans="1:7" ht="12" customHeight="1" x14ac:dyDescent="0.2">
      <c r="A975" s="259"/>
      <c r="B975" s="259"/>
      <c r="C975" s="258" t="s">
        <v>432</v>
      </c>
      <c r="D975" s="260">
        <v>1</v>
      </c>
      <c r="E975" s="260">
        <v>740</v>
      </c>
      <c r="F975" s="260">
        <v>740</v>
      </c>
      <c r="G975" s="258"/>
    </row>
    <row r="976" spans="1:7" ht="12" customHeight="1" x14ac:dyDescent="0.2">
      <c r="A976" s="259"/>
      <c r="B976" s="259"/>
      <c r="C976" s="258" t="s">
        <v>1930</v>
      </c>
      <c r="D976" s="260">
        <v>1</v>
      </c>
      <c r="E976" s="261">
        <v>344.97</v>
      </c>
      <c r="F976" s="261">
        <v>344.97</v>
      </c>
      <c r="G976" s="258"/>
    </row>
    <row r="977" spans="1:7" ht="12" customHeight="1" x14ac:dyDescent="0.2">
      <c r="A977" s="259"/>
      <c r="B977" s="259"/>
      <c r="C977" s="258" t="s">
        <v>1931</v>
      </c>
      <c r="D977" s="260">
        <v>1</v>
      </c>
      <c r="E977" s="262"/>
      <c r="F977" s="262"/>
      <c r="G977" s="258" t="s">
        <v>1147</v>
      </c>
    </row>
    <row r="978" spans="1:7" ht="12.95" customHeight="1" x14ac:dyDescent="0.2">
      <c r="E978" s="265">
        <v>4667.55</v>
      </c>
      <c r="F978" s="265">
        <v>4667.55</v>
      </c>
    </row>
    <row r="979" spans="1:7" ht="12" customHeight="1" x14ac:dyDescent="0.2">
      <c r="A979" s="254">
        <v>63</v>
      </c>
      <c r="B979" s="255" t="s">
        <v>1204</v>
      </c>
      <c r="C979" s="256"/>
      <c r="D979" s="254">
        <v>1</v>
      </c>
      <c r="E979" s="257">
        <v>1919.21</v>
      </c>
      <c r="F979" s="257">
        <v>1919.21</v>
      </c>
      <c r="G979" s="258"/>
    </row>
    <row r="980" spans="1:7" ht="12" customHeight="1" x14ac:dyDescent="0.2">
      <c r="A980" s="259"/>
      <c r="B980" s="259"/>
      <c r="C980" s="258" t="s">
        <v>429</v>
      </c>
      <c r="D980" s="260">
        <v>1</v>
      </c>
      <c r="E980" s="260">
        <v>210</v>
      </c>
      <c r="F980" s="260">
        <v>210</v>
      </c>
      <c r="G980" s="258"/>
    </row>
    <row r="981" spans="1:7" ht="12" customHeight="1" x14ac:dyDescent="0.2">
      <c r="A981" s="259"/>
      <c r="B981" s="259"/>
      <c r="C981" s="258" t="s">
        <v>857</v>
      </c>
      <c r="D981" s="260">
        <v>3</v>
      </c>
      <c r="E981" s="261">
        <v>0.01</v>
      </c>
      <c r="F981" s="261">
        <v>0.03</v>
      </c>
      <c r="G981" s="258"/>
    </row>
    <row r="982" spans="1:7" ht="12" customHeight="1" x14ac:dyDescent="0.2">
      <c r="A982" s="259"/>
      <c r="B982" s="259"/>
      <c r="C982" s="258" t="s">
        <v>436</v>
      </c>
      <c r="D982" s="260">
        <v>1</v>
      </c>
      <c r="E982" s="260">
        <v>20</v>
      </c>
      <c r="F982" s="260">
        <v>20</v>
      </c>
      <c r="G982" s="258"/>
    </row>
    <row r="983" spans="1:7" ht="12" customHeight="1" x14ac:dyDescent="0.2">
      <c r="A983" s="259"/>
      <c r="B983" s="259"/>
      <c r="C983" s="258" t="s">
        <v>858</v>
      </c>
      <c r="D983" s="260">
        <v>2</v>
      </c>
      <c r="E983" s="261">
        <v>0.01</v>
      </c>
      <c r="F983" s="261">
        <v>0.02</v>
      </c>
      <c r="G983" s="258"/>
    </row>
    <row r="984" spans="1:7" ht="12" customHeight="1" x14ac:dyDescent="0.2">
      <c r="A984" s="259"/>
      <c r="B984" s="259"/>
      <c r="C984" s="258" t="s">
        <v>426</v>
      </c>
      <c r="D984" s="260">
        <v>2</v>
      </c>
      <c r="E984" s="260">
        <v>620</v>
      </c>
      <c r="F984" s="263">
        <v>1240</v>
      </c>
      <c r="G984" s="258"/>
    </row>
    <row r="985" spans="1:7" ht="12" customHeight="1" x14ac:dyDescent="0.2">
      <c r="A985" s="259"/>
      <c r="B985" s="259"/>
      <c r="C985" s="258" t="s">
        <v>1924</v>
      </c>
      <c r="D985" s="260">
        <v>1</v>
      </c>
      <c r="E985" s="262"/>
      <c r="F985" s="262"/>
      <c r="G985" s="258" t="s">
        <v>1147</v>
      </c>
    </row>
    <row r="986" spans="1:7" ht="12" customHeight="1" x14ac:dyDescent="0.2">
      <c r="A986" s="259"/>
      <c r="B986" s="259"/>
      <c r="C986" s="258" t="s">
        <v>1925</v>
      </c>
      <c r="D986" s="260">
        <v>1</v>
      </c>
      <c r="E986" s="262"/>
      <c r="F986" s="262"/>
      <c r="G986" s="258" t="s">
        <v>1147</v>
      </c>
    </row>
    <row r="987" spans="1:7" ht="12" customHeight="1" x14ac:dyDescent="0.2">
      <c r="A987" s="259"/>
      <c r="B987" s="259"/>
      <c r="C987" s="258" t="s">
        <v>1926</v>
      </c>
      <c r="D987" s="260">
        <v>1</v>
      </c>
      <c r="E987" s="262"/>
      <c r="F987" s="262"/>
      <c r="G987" s="258" t="s">
        <v>1147</v>
      </c>
    </row>
    <row r="988" spans="1:7" ht="12" customHeight="1" x14ac:dyDescent="0.2">
      <c r="A988" s="259"/>
      <c r="B988" s="259"/>
      <c r="C988" s="258" t="s">
        <v>1927</v>
      </c>
      <c r="D988" s="260">
        <v>1</v>
      </c>
      <c r="E988" s="262"/>
      <c r="F988" s="262"/>
      <c r="G988" s="258" t="s">
        <v>1147</v>
      </c>
    </row>
    <row r="989" spans="1:7" ht="12" customHeight="1" x14ac:dyDescent="0.2">
      <c r="A989" s="259"/>
      <c r="B989" s="259"/>
      <c r="C989" s="258" t="s">
        <v>1928</v>
      </c>
      <c r="D989" s="260">
        <v>1</v>
      </c>
      <c r="E989" s="262"/>
      <c r="F989" s="262"/>
      <c r="G989" s="258" t="s">
        <v>1147</v>
      </c>
    </row>
    <row r="990" spans="1:7" ht="12" customHeight="1" x14ac:dyDescent="0.2">
      <c r="A990" s="259"/>
      <c r="B990" s="259"/>
      <c r="C990" s="258" t="s">
        <v>872</v>
      </c>
      <c r="D990" s="260">
        <v>1</v>
      </c>
      <c r="E990" s="262"/>
      <c r="F990" s="262"/>
      <c r="G990" s="258" t="s">
        <v>1147</v>
      </c>
    </row>
    <row r="991" spans="1:7" ht="12" customHeight="1" x14ac:dyDescent="0.2">
      <c r="A991" s="259"/>
      <c r="B991" s="259"/>
      <c r="C991" s="258" t="s">
        <v>1929</v>
      </c>
      <c r="D991" s="260">
        <v>1</v>
      </c>
      <c r="E991" s="262"/>
      <c r="F991" s="262"/>
      <c r="G991" s="258" t="s">
        <v>1147</v>
      </c>
    </row>
    <row r="992" spans="1:7" ht="12" customHeight="1" x14ac:dyDescent="0.2">
      <c r="A992" s="259"/>
      <c r="B992" s="259"/>
      <c r="C992" s="258" t="s">
        <v>657</v>
      </c>
      <c r="D992" s="260">
        <v>1</v>
      </c>
      <c r="E992" s="261">
        <v>0.01</v>
      </c>
      <c r="F992" s="261">
        <v>0.01</v>
      </c>
      <c r="G992" s="258"/>
    </row>
    <row r="993" spans="1:7" ht="12" customHeight="1" x14ac:dyDescent="0.2">
      <c r="A993" s="259"/>
      <c r="B993" s="259"/>
      <c r="C993" s="258" t="s">
        <v>432</v>
      </c>
      <c r="D993" s="260">
        <v>1</v>
      </c>
      <c r="E993" s="260">
        <v>740</v>
      </c>
      <c r="F993" s="260">
        <v>740</v>
      </c>
      <c r="G993" s="258"/>
    </row>
    <row r="994" spans="1:7" ht="12" customHeight="1" x14ac:dyDescent="0.2">
      <c r="A994" s="259"/>
      <c r="B994" s="259"/>
      <c r="C994" s="258" t="s">
        <v>1930</v>
      </c>
      <c r="D994" s="260">
        <v>1</v>
      </c>
      <c r="E994" s="261">
        <v>344.97</v>
      </c>
      <c r="F994" s="261">
        <v>344.97</v>
      </c>
      <c r="G994" s="258"/>
    </row>
    <row r="995" spans="1:7" ht="12" customHeight="1" x14ac:dyDescent="0.2">
      <c r="A995" s="259"/>
      <c r="B995" s="259"/>
      <c r="C995" s="258" t="s">
        <v>1931</v>
      </c>
      <c r="D995" s="260">
        <v>1</v>
      </c>
      <c r="E995" s="262"/>
      <c r="F995" s="262"/>
      <c r="G995" s="258" t="s">
        <v>1147</v>
      </c>
    </row>
    <row r="996" spans="1:7" ht="12.95" customHeight="1" x14ac:dyDescent="0.2">
      <c r="E996" s="265">
        <v>4474.2700000000004</v>
      </c>
      <c r="F996" s="265">
        <v>4474.2700000000004</v>
      </c>
    </row>
    <row r="997" spans="1:7" ht="12" customHeight="1" x14ac:dyDescent="0.2">
      <c r="A997" s="254">
        <v>64</v>
      </c>
      <c r="B997" s="255" t="s">
        <v>870</v>
      </c>
      <c r="C997" s="256"/>
      <c r="D997" s="254">
        <v>1</v>
      </c>
      <c r="E997" s="257">
        <v>1369.57</v>
      </c>
      <c r="F997" s="257">
        <v>1369.57</v>
      </c>
      <c r="G997" s="258"/>
    </row>
    <row r="998" spans="1:7" ht="12" customHeight="1" x14ac:dyDescent="0.2">
      <c r="A998" s="259"/>
      <c r="B998" s="259"/>
      <c r="C998" s="258" t="s">
        <v>1935</v>
      </c>
      <c r="D998" s="260">
        <v>1</v>
      </c>
      <c r="E998" s="262"/>
      <c r="F998" s="262"/>
      <c r="G998" s="258" t="s">
        <v>1147</v>
      </c>
    </row>
    <row r="999" spans="1:7" ht="12" customHeight="1" x14ac:dyDescent="0.2">
      <c r="A999" s="259"/>
      <c r="B999" s="259"/>
      <c r="C999" s="258" t="s">
        <v>1936</v>
      </c>
      <c r="D999" s="260">
        <v>1</v>
      </c>
      <c r="E999" s="262"/>
      <c r="F999" s="262"/>
      <c r="G999" s="258" t="s">
        <v>1147</v>
      </c>
    </row>
    <row r="1000" spans="1:7" ht="12" customHeight="1" x14ac:dyDescent="0.2">
      <c r="A1000" s="259"/>
      <c r="B1000" s="259"/>
      <c r="C1000" s="258" t="s">
        <v>1911</v>
      </c>
      <c r="D1000" s="260">
        <v>1</v>
      </c>
      <c r="E1000" s="262"/>
      <c r="F1000" s="262"/>
      <c r="G1000" s="258" t="s">
        <v>1147</v>
      </c>
    </row>
    <row r="1001" spans="1:7" ht="12" customHeight="1" x14ac:dyDescent="0.2">
      <c r="A1001" s="259"/>
      <c r="B1001" s="259"/>
      <c r="C1001" s="258" t="s">
        <v>1898</v>
      </c>
      <c r="D1001" s="260">
        <v>1</v>
      </c>
      <c r="E1001" s="262"/>
      <c r="F1001" s="262"/>
      <c r="G1001" s="258" t="s">
        <v>1147</v>
      </c>
    </row>
    <row r="1002" spans="1:7" ht="12" customHeight="1" x14ac:dyDescent="0.2">
      <c r="A1002" s="259"/>
      <c r="B1002" s="259"/>
      <c r="C1002" s="258" t="s">
        <v>1937</v>
      </c>
      <c r="D1002" s="260">
        <v>1</v>
      </c>
      <c r="E1002" s="262"/>
      <c r="F1002" s="262"/>
      <c r="G1002" s="258" t="s">
        <v>1147</v>
      </c>
    </row>
    <row r="1003" spans="1:7" ht="12" customHeight="1" x14ac:dyDescent="0.2">
      <c r="A1003" s="259"/>
      <c r="B1003" s="259"/>
      <c r="C1003" s="258" t="s">
        <v>872</v>
      </c>
      <c r="D1003" s="260">
        <v>1</v>
      </c>
      <c r="E1003" s="262"/>
      <c r="F1003" s="262"/>
      <c r="G1003" s="258" t="s">
        <v>1147</v>
      </c>
    </row>
    <row r="1004" spans="1:7" ht="12" customHeight="1" x14ac:dyDescent="0.2">
      <c r="A1004" s="259"/>
      <c r="B1004" s="259"/>
      <c r="C1004" s="258" t="s">
        <v>1938</v>
      </c>
      <c r="D1004" s="260">
        <v>1</v>
      </c>
      <c r="E1004" s="262"/>
      <c r="F1004" s="262"/>
      <c r="G1004" s="258" t="s">
        <v>1147</v>
      </c>
    </row>
    <row r="1005" spans="1:7" ht="12" customHeight="1" x14ac:dyDescent="0.2">
      <c r="A1005" s="259"/>
      <c r="B1005" s="259"/>
      <c r="C1005" s="258" t="s">
        <v>379</v>
      </c>
      <c r="D1005" s="260">
        <v>1</v>
      </c>
      <c r="E1005" s="260">
        <v>540</v>
      </c>
      <c r="F1005" s="260">
        <v>540</v>
      </c>
      <c r="G1005" s="258"/>
    </row>
    <row r="1006" spans="1:7" ht="12" customHeight="1" x14ac:dyDescent="0.2">
      <c r="A1006" s="259"/>
      <c r="B1006" s="259"/>
      <c r="C1006" s="258" t="s">
        <v>429</v>
      </c>
      <c r="D1006" s="260">
        <v>1</v>
      </c>
      <c r="E1006" s="260">
        <v>210</v>
      </c>
      <c r="F1006" s="260">
        <v>210</v>
      </c>
      <c r="G1006" s="258"/>
    </row>
    <row r="1007" spans="1:7" ht="12" customHeight="1" x14ac:dyDescent="0.2">
      <c r="A1007" s="259"/>
      <c r="B1007" s="259"/>
      <c r="C1007" s="258" t="s">
        <v>485</v>
      </c>
      <c r="D1007" s="260">
        <v>1</v>
      </c>
      <c r="E1007" s="263">
        <v>6080</v>
      </c>
      <c r="F1007" s="263">
        <v>6080</v>
      </c>
      <c r="G1007" s="258"/>
    </row>
    <row r="1008" spans="1:7" ht="12" customHeight="1" x14ac:dyDescent="0.2">
      <c r="A1008" s="259"/>
      <c r="B1008" s="259"/>
      <c r="C1008" s="258" t="s">
        <v>858</v>
      </c>
      <c r="D1008" s="260">
        <v>2</v>
      </c>
      <c r="E1008" s="261">
        <v>0.01</v>
      </c>
      <c r="F1008" s="261">
        <v>0.02</v>
      </c>
      <c r="G1008" s="258"/>
    </row>
    <row r="1009" spans="1:7" ht="12" customHeight="1" x14ac:dyDescent="0.2">
      <c r="A1009" s="259"/>
      <c r="B1009" s="259"/>
      <c r="C1009" s="258" t="s">
        <v>871</v>
      </c>
      <c r="D1009" s="260">
        <v>1</v>
      </c>
      <c r="E1009" s="261">
        <v>0.01</v>
      </c>
      <c r="F1009" s="261">
        <v>0.01</v>
      </c>
      <c r="G1009" s="258"/>
    </row>
    <row r="1010" spans="1:7" ht="12" customHeight="1" x14ac:dyDescent="0.2">
      <c r="A1010" s="259"/>
      <c r="B1010" s="259"/>
      <c r="C1010" s="258" t="s">
        <v>436</v>
      </c>
      <c r="D1010" s="260">
        <v>1</v>
      </c>
      <c r="E1010" s="260">
        <v>20</v>
      </c>
      <c r="F1010" s="260">
        <v>20</v>
      </c>
      <c r="G1010" s="258"/>
    </row>
    <row r="1011" spans="1:7" ht="12.95" customHeight="1" x14ac:dyDescent="0.2">
      <c r="E1011" s="268">
        <v>8219.6</v>
      </c>
      <c r="F1011" s="268">
        <v>8219.6</v>
      </c>
    </row>
    <row r="1012" spans="1:7" ht="12" customHeight="1" x14ac:dyDescent="0.2">
      <c r="A1012" s="254">
        <v>65</v>
      </c>
      <c r="B1012" s="255" t="s">
        <v>1206</v>
      </c>
      <c r="C1012" s="256"/>
      <c r="D1012" s="254">
        <v>1</v>
      </c>
      <c r="E1012" s="257">
        <v>1659.49</v>
      </c>
      <c r="F1012" s="257">
        <v>1659.49</v>
      </c>
      <c r="G1012" s="258"/>
    </row>
    <row r="1013" spans="1:7" ht="12" customHeight="1" x14ac:dyDescent="0.2">
      <c r="A1013" s="259"/>
      <c r="B1013" s="259"/>
      <c r="C1013" s="258" t="s">
        <v>871</v>
      </c>
      <c r="D1013" s="260">
        <v>1</v>
      </c>
      <c r="E1013" s="261">
        <v>0.01</v>
      </c>
      <c r="F1013" s="261">
        <v>0.01</v>
      </c>
      <c r="G1013" s="258"/>
    </row>
    <row r="1014" spans="1:7" ht="12" customHeight="1" x14ac:dyDescent="0.2">
      <c r="A1014" s="259"/>
      <c r="B1014" s="259"/>
      <c r="C1014" s="258" t="s">
        <v>858</v>
      </c>
      <c r="D1014" s="260">
        <v>2</v>
      </c>
      <c r="E1014" s="261">
        <v>0.01</v>
      </c>
      <c r="F1014" s="261">
        <v>0.02</v>
      </c>
      <c r="G1014" s="258"/>
    </row>
    <row r="1015" spans="1:7" ht="12" customHeight="1" x14ac:dyDescent="0.2">
      <c r="A1015" s="259"/>
      <c r="B1015" s="259"/>
      <c r="C1015" s="258" t="s">
        <v>1939</v>
      </c>
      <c r="D1015" s="260">
        <v>1</v>
      </c>
      <c r="E1015" s="262"/>
      <c r="F1015" s="262"/>
      <c r="G1015" s="258" t="s">
        <v>1147</v>
      </c>
    </row>
    <row r="1016" spans="1:7" ht="12" customHeight="1" x14ac:dyDescent="0.2">
      <c r="A1016" s="259"/>
      <c r="B1016" s="259"/>
      <c r="C1016" s="258" t="s">
        <v>1940</v>
      </c>
      <c r="D1016" s="260">
        <v>1</v>
      </c>
      <c r="E1016" s="262"/>
      <c r="F1016" s="262"/>
      <c r="G1016" s="258" t="s">
        <v>1147</v>
      </c>
    </row>
    <row r="1017" spans="1:7" ht="12" customHeight="1" x14ac:dyDescent="0.2">
      <c r="A1017" s="259"/>
      <c r="B1017" s="259"/>
      <c r="C1017" s="258" t="s">
        <v>1911</v>
      </c>
      <c r="D1017" s="260">
        <v>1</v>
      </c>
      <c r="E1017" s="262"/>
      <c r="F1017" s="262"/>
      <c r="G1017" s="258" t="s">
        <v>1147</v>
      </c>
    </row>
    <row r="1018" spans="1:7" ht="12" customHeight="1" x14ac:dyDescent="0.2">
      <c r="A1018" s="259"/>
      <c r="B1018" s="259"/>
      <c r="C1018" s="258" t="s">
        <v>1898</v>
      </c>
      <c r="D1018" s="260">
        <v>1</v>
      </c>
      <c r="E1018" s="262"/>
      <c r="F1018" s="262"/>
      <c r="G1018" s="258" t="s">
        <v>1147</v>
      </c>
    </row>
    <row r="1019" spans="1:7" ht="12" customHeight="1" x14ac:dyDescent="0.2">
      <c r="A1019" s="259"/>
      <c r="B1019" s="259"/>
      <c r="C1019" s="258" t="s">
        <v>1941</v>
      </c>
      <c r="D1019" s="260">
        <v>1</v>
      </c>
      <c r="E1019" s="262"/>
      <c r="F1019" s="262"/>
      <c r="G1019" s="258" t="s">
        <v>1147</v>
      </c>
    </row>
    <row r="1020" spans="1:7" ht="12" customHeight="1" x14ac:dyDescent="0.2">
      <c r="A1020" s="259"/>
      <c r="B1020" s="259"/>
      <c r="C1020" s="258" t="s">
        <v>872</v>
      </c>
      <c r="D1020" s="260">
        <v>1</v>
      </c>
      <c r="E1020" s="262"/>
      <c r="F1020" s="262"/>
      <c r="G1020" s="258" t="s">
        <v>1147</v>
      </c>
    </row>
    <row r="1021" spans="1:7" ht="12" customHeight="1" x14ac:dyDescent="0.2">
      <c r="A1021" s="259"/>
      <c r="B1021" s="259"/>
      <c r="C1021" s="258" t="s">
        <v>1942</v>
      </c>
      <c r="D1021" s="260">
        <v>1</v>
      </c>
      <c r="E1021" s="262"/>
      <c r="F1021" s="262"/>
      <c r="G1021" s="258" t="s">
        <v>1147</v>
      </c>
    </row>
    <row r="1022" spans="1:7" ht="12" customHeight="1" x14ac:dyDescent="0.2">
      <c r="A1022" s="259"/>
      <c r="B1022" s="259"/>
      <c r="C1022" s="258" t="s">
        <v>379</v>
      </c>
      <c r="D1022" s="260">
        <v>1</v>
      </c>
      <c r="E1022" s="260">
        <v>540</v>
      </c>
      <c r="F1022" s="260">
        <v>540</v>
      </c>
      <c r="G1022" s="258"/>
    </row>
    <row r="1023" spans="1:7" ht="12" customHeight="1" x14ac:dyDescent="0.2">
      <c r="A1023" s="259"/>
      <c r="B1023" s="259"/>
      <c r="C1023" s="258" t="s">
        <v>429</v>
      </c>
      <c r="D1023" s="260">
        <v>1</v>
      </c>
      <c r="E1023" s="260">
        <v>210</v>
      </c>
      <c r="F1023" s="260">
        <v>210</v>
      </c>
      <c r="G1023" s="258"/>
    </row>
    <row r="1024" spans="1:7" ht="12" customHeight="1" x14ac:dyDescent="0.2">
      <c r="A1024" s="259"/>
      <c r="B1024" s="259"/>
      <c r="C1024" s="258" t="s">
        <v>654</v>
      </c>
      <c r="D1024" s="260">
        <v>1</v>
      </c>
      <c r="E1024" s="263">
        <v>6940</v>
      </c>
      <c r="F1024" s="263">
        <v>6940</v>
      </c>
      <c r="G1024" s="258"/>
    </row>
    <row r="1025" spans="1:7" ht="12" customHeight="1" x14ac:dyDescent="0.2">
      <c r="A1025" s="259"/>
      <c r="B1025" s="259"/>
      <c r="C1025" s="258" t="s">
        <v>436</v>
      </c>
      <c r="D1025" s="260">
        <v>1</v>
      </c>
      <c r="E1025" s="260">
        <v>20</v>
      </c>
      <c r="F1025" s="260">
        <v>20</v>
      </c>
      <c r="G1025" s="258"/>
    </row>
    <row r="1026" spans="1:7" ht="12.95" customHeight="1" x14ac:dyDescent="0.2">
      <c r="E1026" s="265">
        <v>9369.52</v>
      </c>
      <c r="F1026" s="265">
        <v>9369.52</v>
      </c>
    </row>
    <row r="1027" spans="1:7" ht="12" customHeight="1" x14ac:dyDescent="0.2">
      <c r="A1027" s="254">
        <v>66</v>
      </c>
      <c r="B1027" s="255" t="s">
        <v>1207</v>
      </c>
      <c r="C1027" s="256"/>
      <c r="D1027" s="254">
        <v>1</v>
      </c>
      <c r="E1027" s="257">
        <v>1804.45</v>
      </c>
      <c r="F1027" s="257">
        <v>1804.45</v>
      </c>
      <c r="G1027" s="258"/>
    </row>
    <row r="1028" spans="1:7" ht="12" customHeight="1" x14ac:dyDescent="0.2">
      <c r="A1028" s="259"/>
      <c r="B1028" s="259"/>
      <c r="C1028" s="258" t="s">
        <v>871</v>
      </c>
      <c r="D1028" s="260">
        <v>1</v>
      </c>
      <c r="E1028" s="261">
        <v>0.01</v>
      </c>
      <c r="F1028" s="261">
        <v>0.01</v>
      </c>
      <c r="G1028" s="258"/>
    </row>
    <row r="1029" spans="1:7" ht="12" customHeight="1" x14ac:dyDescent="0.2">
      <c r="A1029" s="259"/>
      <c r="B1029" s="259"/>
      <c r="C1029" s="258" t="s">
        <v>858</v>
      </c>
      <c r="D1029" s="260">
        <v>4</v>
      </c>
      <c r="E1029" s="261">
        <v>0.01</v>
      </c>
      <c r="F1029" s="261">
        <v>0.04</v>
      </c>
      <c r="G1029" s="258"/>
    </row>
    <row r="1030" spans="1:7" ht="12" customHeight="1" x14ac:dyDescent="0.2">
      <c r="A1030" s="259"/>
      <c r="B1030" s="259"/>
      <c r="C1030" s="258" t="s">
        <v>437</v>
      </c>
      <c r="D1030" s="260">
        <v>1</v>
      </c>
      <c r="E1030" s="263">
        <v>13990</v>
      </c>
      <c r="F1030" s="263">
        <v>13990</v>
      </c>
      <c r="G1030" s="258"/>
    </row>
    <row r="1031" spans="1:7" ht="12" customHeight="1" x14ac:dyDescent="0.2">
      <c r="A1031" s="259"/>
      <c r="B1031" s="259"/>
      <c r="C1031" s="258" t="s">
        <v>1896</v>
      </c>
      <c r="D1031" s="260">
        <v>1</v>
      </c>
      <c r="E1031" s="262"/>
      <c r="F1031" s="262"/>
      <c r="G1031" s="258" t="s">
        <v>1147</v>
      </c>
    </row>
    <row r="1032" spans="1:7" ht="12" customHeight="1" x14ac:dyDescent="0.2">
      <c r="A1032" s="259"/>
      <c r="B1032" s="259"/>
      <c r="C1032" s="258" t="s">
        <v>1897</v>
      </c>
      <c r="D1032" s="260">
        <v>1</v>
      </c>
      <c r="E1032" s="262"/>
      <c r="F1032" s="262"/>
      <c r="G1032" s="258" t="s">
        <v>1147</v>
      </c>
    </row>
    <row r="1033" spans="1:7" ht="12" customHeight="1" x14ac:dyDescent="0.2">
      <c r="A1033" s="259"/>
      <c r="B1033" s="259"/>
      <c r="C1033" s="258" t="s">
        <v>1911</v>
      </c>
      <c r="D1033" s="260">
        <v>1</v>
      </c>
      <c r="E1033" s="262"/>
      <c r="F1033" s="262"/>
      <c r="G1033" s="258" t="s">
        <v>1147</v>
      </c>
    </row>
    <row r="1034" spans="1:7" ht="12" customHeight="1" x14ac:dyDescent="0.2">
      <c r="A1034" s="259"/>
      <c r="B1034" s="259"/>
      <c r="C1034" s="258" t="s">
        <v>1898</v>
      </c>
      <c r="D1034" s="260">
        <v>1</v>
      </c>
      <c r="E1034" s="262"/>
      <c r="F1034" s="262"/>
      <c r="G1034" s="258" t="s">
        <v>1147</v>
      </c>
    </row>
    <row r="1035" spans="1:7" ht="12" customHeight="1" x14ac:dyDescent="0.2">
      <c r="A1035" s="259"/>
      <c r="B1035" s="259"/>
      <c r="C1035" s="258" t="s">
        <v>1807</v>
      </c>
      <c r="D1035" s="260">
        <v>1</v>
      </c>
      <c r="E1035" s="262"/>
      <c r="F1035" s="262"/>
      <c r="G1035" s="258" t="s">
        <v>1147</v>
      </c>
    </row>
    <row r="1036" spans="1:7" ht="12" customHeight="1" x14ac:dyDescent="0.2">
      <c r="A1036" s="259"/>
      <c r="B1036" s="259"/>
      <c r="C1036" s="258" t="s">
        <v>872</v>
      </c>
      <c r="D1036" s="260">
        <v>1</v>
      </c>
      <c r="E1036" s="262"/>
      <c r="F1036" s="262"/>
      <c r="G1036" s="258" t="s">
        <v>1147</v>
      </c>
    </row>
    <row r="1037" spans="1:7" ht="12" customHeight="1" x14ac:dyDescent="0.2">
      <c r="A1037" s="259"/>
      <c r="B1037" s="259"/>
      <c r="C1037" s="258" t="s">
        <v>1918</v>
      </c>
      <c r="D1037" s="260">
        <v>1</v>
      </c>
      <c r="E1037" s="262"/>
      <c r="F1037" s="262"/>
      <c r="G1037" s="258" t="s">
        <v>1147</v>
      </c>
    </row>
    <row r="1038" spans="1:7" ht="12" customHeight="1" x14ac:dyDescent="0.2">
      <c r="A1038" s="259"/>
      <c r="B1038" s="259"/>
      <c r="C1038" s="258" t="s">
        <v>657</v>
      </c>
      <c r="D1038" s="260">
        <v>1</v>
      </c>
      <c r="E1038" s="261">
        <v>0.01</v>
      </c>
      <c r="F1038" s="261">
        <v>0.01</v>
      </c>
      <c r="G1038" s="258"/>
    </row>
    <row r="1039" spans="1:7" ht="12" customHeight="1" x14ac:dyDescent="0.2">
      <c r="A1039" s="259"/>
      <c r="B1039" s="259"/>
      <c r="C1039" s="258" t="s">
        <v>379</v>
      </c>
      <c r="D1039" s="260">
        <v>1</v>
      </c>
      <c r="E1039" s="260">
        <v>540</v>
      </c>
      <c r="F1039" s="260">
        <v>540</v>
      </c>
      <c r="G1039" s="258"/>
    </row>
    <row r="1040" spans="1:7" ht="12" customHeight="1" x14ac:dyDescent="0.2">
      <c r="A1040" s="259"/>
      <c r="B1040" s="259"/>
      <c r="C1040" s="258" t="s">
        <v>429</v>
      </c>
      <c r="D1040" s="260">
        <v>1</v>
      </c>
      <c r="E1040" s="260">
        <v>210</v>
      </c>
      <c r="F1040" s="260">
        <v>210</v>
      </c>
      <c r="G1040" s="258"/>
    </row>
    <row r="1041" spans="1:7" ht="12" customHeight="1" x14ac:dyDescent="0.2">
      <c r="A1041" s="259"/>
      <c r="B1041" s="259"/>
      <c r="C1041" s="258" t="s">
        <v>1943</v>
      </c>
      <c r="D1041" s="260">
        <v>1</v>
      </c>
      <c r="E1041" s="261">
        <v>279.14999999999998</v>
      </c>
      <c r="F1041" s="261">
        <v>279.14999999999998</v>
      </c>
      <c r="G1041" s="258"/>
    </row>
    <row r="1042" spans="1:7" ht="12" customHeight="1" x14ac:dyDescent="0.2">
      <c r="A1042" s="259"/>
      <c r="B1042" s="259"/>
      <c r="C1042" s="258" t="s">
        <v>436</v>
      </c>
      <c r="D1042" s="260">
        <v>1</v>
      </c>
      <c r="E1042" s="260">
        <v>20</v>
      </c>
      <c r="F1042" s="260">
        <v>20</v>
      </c>
      <c r="G1042" s="258"/>
    </row>
    <row r="1043" spans="1:7" ht="12.95" customHeight="1" x14ac:dyDescent="0.2">
      <c r="E1043" s="265">
        <v>16843.509999999998</v>
      </c>
      <c r="F1043" s="265">
        <v>16843.509999999998</v>
      </c>
    </row>
    <row r="1044" spans="1:7" ht="12" customHeight="1" x14ac:dyDescent="0.2">
      <c r="A1044" s="254">
        <v>67</v>
      </c>
      <c r="B1044" s="255" t="s">
        <v>1208</v>
      </c>
      <c r="C1044" s="256"/>
      <c r="D1044" s="254">
        <v>1</v>
      </c>
      <c r="E1044" s="266">
        <v>2120</v>
      </c>
      <c r="F1044" s="266">
        <v>2120</v>
      </c>
      <c r="G1044" s="258"/>
    </row>
    <row r="1045" spans="1:7" ht="12" customHeight="1" x14ac:dyDescent="0.2">
      <c r="A1045" s="259"/>
      <c r="B1045" s="259"/>
      <c r="C1045" s="258" t="s">
        <v>429</v>
      </c>
      <c r="D1045" s="260">
        <v>1</v>
      </c>
      <c r="E1045" s="260">
        <v>210</v>
      </c>
      <c r="F1045" s="260">
        <v>210</v>
      </c>
      <c r="G1045" s="258"/>
    </row>
    <row r="1046" spans="1:7" ht="12" customHeight="1" x14ac:dyDescent="0.2">
      <c r="A1046" s="259"/>
      <c r="B1046" s="259"/>
      <c r="C1046" s="258" t="s">
        <v>857</v>
      </c>
      <c r="D1046" s="260">
        <v>3</v>
      </c>
      <c r="E1046" s="261">
        <v>0.01</v>
      </c>
      <c r="F1046" s="261">
        <v>0.03</v>
      </c>
      <c r="G1046" s="258"/>
    </row>
    <row r="1047" spans="1:7" ht="12" customHeight="1" x14ac:dyDescent="0.2">
      <c r="A1047" s="259"/>
      <c r="B1047" s="259"/>
      <c r="C1047" s="258" t="s">
        <v>436</v>
      </c>
      <c r="D1047" s="260">
        <v>1</v>
      </c>
      <c r="E1047" s="260">
        <v>20</v>
      </c>
      <c r="F1047" s="260">
        <v>20</v>
      </c>
      <c r="G1047" s="258"/>
    </row>
    <row r="1048" spans="1:7" ht="12" customHeight="1" x14ac:dyDescent="0.2">
      <c r="A1048" s="259"/>
      <c r="B1048" s="259"/>
      <c r="C1048" s="258" t="s">
        <v>485</v>
      </c>
      <c r="D1048" s="260">
        <v>1</v>
      </c>
      <c r="E1048" s="263">
        <v>6080</v>
      </c>
      <c r="F1048" s="263">
        <v>6080</v>
      </c>
      <c r="G1048" s="258"/>
    </row>
    <row r="1049" spans="1:7" ht="12" customHeight="1" x14ac:dyDescent="0.2">
      <c r="A1049" s="259"/>
      <c r="B1049" s="259"/>
      <c r="C1049" s="258" t="s">
        <v>1944</v>
      </c>
      <c r="D1049" s="260">
        <v>1</v>
      </c>
      <c r="E1049" s="262"/>
      <c r="F1049" s="262"/>
      <c r="G1049" s="258" t="s">
        <v>1147</v>
      </c>
    </row>
    <row r="1050" spans="1:7" ht="12" customHeight="1" x14ac:dyDescent="0.2">
      <c r="A1050" s="259"/>
      <c r="B1050" s="259"/>
      <c r="C1050" s="258" t="s">
        <v>1926</v>
      </c>
      <c r="D1050" s="260">
        <v>1</v>
      </c>
      <c r="E1050" s="262"/>
      <c r="F1050" s="262"/>
      <c r="G1050" s="258" t="s">
        <v>1147</v>
      </c>
    </row>
    <row r="1051" spans="1:7" ht="12" customHeight="1" x14ac:dyDescent="0.2">
      <c r="A1051" s="259"/>
      <c r="B1051" s="259"/>
      <c r="C1051" s="258" t="s">
        <v>1931</v>
      </c>
      <c r="D1051" s="260">
        <v>1</v>
      </c>
      <c r="E1051" s="262"/>
      <c r="F1051" s="262"/>
      <c r="G1051" s="258" t="s">
        <v>1147</v>
      </c>
    </row>
    <row r="1052" spans="1:7" ht="12" customHeight="1" x14ac:dyDescent="0.2">
      <c r="A1052" s="259"/>
      <c r="B1052" s="259"/>
      <c r="C1052" s="258" t="s">
        <v>1945</v>
      </c>
      <c r="D1052" s="260">
        <v>1</v>
      </c>
      <c r="E1052" s="262"/>
      <c r="F1052" s="262"/>
      <c r="G1052" s="258" t="s">
        <v>1147</v>
      </c>
    </row>
    <row r="1053" spans="1:7" ht="12" customHeight="1" x14ac:dyDescent="0.2">
      <c r="A1053" s="259"/>
      <c r="B1053" s="259"/>
      <c r="C1053" s="258" t="s">
        <v>872</v>
      </c>
      <c r="D1053" s="260">
        <v>1</v>
      </c>
      <c r="E1053" s="262"/>
      <c r="F1053" s="262"/>
      <c r="G1053" s="258" t="s">
        <v>1147</v>
      </c>
    </row>
    <row r="1054" spans="1:7" ht="12" customHeight="1" x14ac:dyDescent="0.2">
      <c r="A1054" s="259"/>
      <c r="B1054" s="259"/>
      <c r="C1054" s="258" t="s">
        <v>1938</v>
      </c>
      <c r="D1054" s="260">
        <v>1</v>
      </c>
      <c r="E1054" s="262"/>
      <c r="F1054" s="262"/>
      <c r="G1054" s="258" t="s">
        <v>1147</v>
      </c>
    </row>
    <row r="1055" spans="1:7" ht="12" customHeight="1" x14ac:dyDescent="0.2">
      <c r="A1055" s="259"/>
      <c r="B1055" s="259"/>
      <c r="C1055" s="258" t="s">
        <v>432</v>
      </c>
      <c r="D1055" s="260">
        <v>1</v>
      </c>
      <c r="E1055" s="260">
        <v>740</v>
      </c>
      <c r="F1055" s="260">
        <v>740</v>
      </c>
      <c r="G1055" s="258"/>
    </row>
    <row r="1056" spans="1:7" ht="12" customHeight="1" x14ac:dyDescent="0.2">
      <c r="A1056" s="259"/>
      <c r="B1056" s="259"/>
      <c r="C1056" s="258" t="s">
        <v>1946</v>
      </c>
      <c r="D1056" s="260">
        <v>1</v>
      </c>
      <c r="E1056" s="262"/>
      <c r="F1056" s="262"/>
      <c r="G1056" s="258" t="s">
        <v>1147</v>
      </c>
    </row>
    <row r="1057" spans="1:7" ht="12" customHeight="1" x14ac:dyDescent="0.2">
      <c r="A1057" s="259"/>
      <c r="B1057" s="259"/>
      <c r="C1057" s="258" t="s">
        <v>1927</v>
      </c>
      <c r="D1057" s="260">
        <v>1</v>
      </c>
      <c r="E1057" s="262"/>
      <c r="F1057" s="262"/>
      <c r="G1057" s="258" t="s">
        <v>1147</v>
      </c>
    </row>
    <row r="1058" spans="1:7" ht="12.95" customHeight="1" x14ac:dyDescent="0.2">
      <c r="E1058" s="265">
        <v>9170.0300000000007</v>
      </c>
      <c r="F1058" s="265">
        <v>9170.0300000000007</v>
      </c>
    </row>
    <row r="1059" spans="1:7" ht="12" customHeight="1" x14ac:dyDescent="0.2">
      <c r="A1059" s="254">
        <v>68</v>
      </c>
      <c r="B1059" s="255" t="s">
        <v>1209</v>
      </c>
      <c r="C1059" s="256"/>
      <c r="D1059" s="254">
        <v>1</v>
      </c>
      <c r="E1059" s="257">
        <v>1916.48</v>
      </c>
      <c r="F1059" s="257">
        <v>1916.48</v>
      </c>
      <c r="G1059" s="258"/>
    </row>
    <row r="1060" spans="1:7" ht="12" customHeight="1" x14ac:dyDescent="0.2">
      <c r="A1060" s="259"/>
      <c r="B1060" s="259"/>
      <c r="C1060" s="258" t="s">
        <v>429</v>
      </c>
      <c r="D1060" s="260">
        <v>1</v>
      </c>
      <c r="E1060" s="260">
        <v>210</v>
      </c>
      <c r="F1060" s="260">
        <v>210</v>
      </c>
      <c r="G1060" s="258"/>
    </row>
    <row r="1061" spans="1:7" ht="12" customHeight="1" x14ac:dyDescent="0.2">
      <c r="A1061" s="259"/>
      <c r="B1061" s="259"/>
      <c r="C1061" s="258" t="s">
        <v>857</v>
      </c>
      <c r="D1061" s="260">
        <v>3</v>
      </c>
      <c r="E1061" s="261">
        <v>0.01</v>
      </c>
      <c r="F1061" s="261">
        <v>0.03</v>
      </c>
      <c r="G1061" s="258"/>
    </row>
    <row r="1062" spans="1:7" ht="12" customHeight="1" x14ac:dyDescent="0.2">
      <c r="A1062" s="259"/>
      <c r="B1062" s="259"/>
      <c r="C1062" s="258" t="s">
        <v>436</v>
      </c>
      <c r="D1062" s="260">
        <v>1</v>
      </c>
      <c r="E1062" s="260">
        <v>20</v>
      </c>
      <c r="F1062" s="260">
        <v>20</v>
      </c>
      <c r="G1062" s="258"/>
    </row>
    <row r="1063" spans="1:7" ht="12" customHeight="1" x14ac:dyDescent="0.2">
      <c r="A1063" s="259"/>
      <c r="B1063" s="259"/>
      <c r="C1063" s="258" t="s">
        <v>485</v>
      </c>
      <c r="D1063" s="260">
        <v>1</v>
      </c>
      <c r="E1063" s="263">
        <v>6080</v>
      </c>
      <c r="F1063" s="263">
        <v>6080</v>
      </c>
      <c r="G1063" s="258"/>
    </row>
    <row r="1064" spans="1:7" ht="12" customHeight="1" x14ac:dyDescent="0.2">
      <c r="A1064" s="259"/>
      <c r="B1064" s="259"/>
      <c r="C1064" s="258" t="s">
        <v>1947</v>
      </c>
      <c r="D1064" s="260">
        <v>1</v>
      </c>
      <c r="E1064" s="262"/>
      <c r="F1064" s="262"/>
      <c r="G1064" s="258" t="s">
        <v>1147</v>
      </c>
    </row>
    <row r="1065" spans="1:7" ht="12" customHeight="1" x14ac:dyDescent="0.2">
      <c r="A1065" s="259"/>
      <c r="B1065" s="259"/>
      <c r="C1065" s="258" t="s">
        <v>1926</v>
      </c>
      <c r="D1065" s="260">
        <v>1</v>
      </c>
      <c r="E1065" s="262"/>
      <c r="F1065" s="262"/>
      <c r="G1065" s="258" t="s">
        <v>1147</v>
      </c>
    </row>
    <row r="1066" spans="1:7" ht="12" customHeight="1" x14ac:dyDescent="0.2">
      <c r="A1066" s="259"/>
      <c r="B1066" s="259"/>
      <c r="C1066" s="258" t="s">
        <v>1931</v>
      </c>
      <c r="D1066" s="260">
        <v>1</v>
      </c>
      <c r="E1066" s="262"/>
      <c r="F1066" s="262"/>
      <c r="G1066" s="258" t="s">
        <v>1147</v>
      </c>
    </row>
    <row r="1067" spans="1:7" ht="12" customHeight="1" x14ac:dyDescent="0.2">
      <c r="A1067" s="259"/>
      <c r="B1067" s="259"/>
      <c r="C1067" s="258" t="s">
        <v>1948</v>
      </c>
      <c r="D1067" s="260">
        <v>1</v>
      </c>
      <c r="E1067" s="262"/>
      <c r="F1067" s="262"/>
      <c r="G1067" s="258" t="s">
        <v>1147</v>
      </c>
    </row>
    <row r="1068" spans="1:7" ht="12" customHeight="1" x14ac:dyDescent="0.2">
      <c r="A1068" s="259"/>
      <c r="B1068" s="259"/>
      <c r="C1068" s="258" t="s">
        <v>872</v>
      </c>
      <c r="D1068" s="260">
        <v>1</v>
      </c>
      <c r="E1068" s="262"/>
      <c r="F1068" s="262"/>
      <c r="G1068" s="258" t="s">
        <v>1147</v>
      </c>
    </row>
    <row r="1069" spans="1:7" ht="12" customHeight="1" x14ac:dyDescent="0.2">
      <c r="A1069" s="259"/>
      <c r="B1069" s="259"/>
      <c r="C1069" s="258" t="s">
        <v>1949</v>
      </c>
      <c r="D1069" s="260">
        <v>1</v>
      </c>
      <c r="E1069" s="262"/>
      <c r="F1069" s="262"/>
      <c r="G1069" s="258" t="s">
        <v>1147</v>
      </c>
    </row>
    <row r="1070" spans="1:7" ht="12" customHeight="1" x14ac:dyDescent="0.2">
      <c r="A1070" s="259"/>
      <c r="B1070" s="259"/>
      <c r="C1070" s="258" t="s">
        <v>432</v>
      </c>
      <c r="D1070" s="260">
        <v>1</v>
      </c>
      <c r="E1070" s="260">
        <v>740</v>
      </c>
      <c r="F1070" s="260">
        <v>740</v>
      </c>
      <c r="G1070" s="258"/>
    </row>
    <row r="1071" spans="1:7" ht="12" customHeight="1" x14ac:dyDescent="0.2">
      <c r="A1071" s="259"/>
      <c r="B1071" s="259"/>
      <c r="C1071" s="258" t="s">
        <v>1950</v>
      </c>
      <c r="D1071" s="260">
        <v>1</v>
      </c>
      <c r="E1071" s="262"/>
      <c r="F1071" s="262"/>
      <c r="G1071" s="258" t="s">
        <v>1147</v>
      </c>
    </row>
    <row r="1072" spans="1:7" ht="12" customHeight="1" x14ac:dyDescent="0.2">
      <c r="A1072" s="259"/>
      <c r="B1072" s="259"/>
      <c r="C1072" s="258" t="s">
        <v>1927</v>
      </c>
      <c r="D1072" s="260">
        <v>1</v>
      </c>
      <c r="E1072" s="262"/>
      <c r="F1072" s="262"/>
      <c r="G1072" s="258" t="s">
        <v>1147</v>
      </c>
    </row>
    <row r="1073" spans="1:7" ht="12.95" customHeight="1" x14ac:dyDescent="0.2">
      <c r="E1073" s="265">
        <v>8966.51</v>
      </c>
      <c r="F1073" s="265">
        <v>8966.51</v>
      </c>
    </row>
    <row r="1074" spans="1:7" ht="12" customHeight="1" x14ac:dyDescent="0.2">
      <c r="A1074" s="254">
        <v>69</v>
      </c>
      <c r="B1074" s="255" t="s">
        <v>1210</v>
      </c>
      <c r="C1074" s="256"/>
      <c r="D1074" s="254">
        <v>1</v>
      </c>
      <c r="E1074" s="257">
        <v>2255.6799999999998</v>
      </c>
      <c r="F1074" s="257">
        <v>2255.6799999999998</v>
      </c>
      <c r="G1074" s="258"/>
    </row>
    <row r="1075" spans="1:7" ht="12" customHeight="1" x14ac:dyDescent="0.2">
      <c r="A1075" s="259"/>
      <c r="B1075" s="259"/>
      <c r="C1075" s="258" t="s">
        <v>429</v>
      </c>
      <c r="D1075" s="260">
        <v>1</v>
      </c>
      <c r="E1075" s="260">
        <v>210</v>
      </c>
      <c r="F1075" s="260">
        <v>210</v>
      </c>
      <c r="G1075" s="258"/>
    </row>
    <row r="1076" spans="1:7" ht="12" customHeight="1" x14ac:dyDescent="0.2">
      <c r="A1076" s="259"/>
      <c r="B1076" s="259"/>
      <c r="C1076" s="258" t="s">
        <v>857</v>
      </c>
      <c r="D1076" s="260">
        <v>3</v>
      </c>
      <c r="E1076" s="261">
        <v>0.01</v>
      </c>
      <c r="F1076" s="261">
        <v>0.03</v>
      </c>
      <c r="G1076" s="258"/>
    </row>
    <row r="1077" spans="1:7" ht="12" customHeight="1" x14ac:dyDescent="0.2">
      <c r="A1077" s="259"/>
      <c r="B1077" s="259"/>
      <c r="C1077" s="258" t="s">
        <v>436</v>
      </c>
      <c r="D1077" s="260">
        <v>1</v>
      </c>
      <c r="E1077" s="260">
        <v>20</v>
      </c>
      <c r="F1077" s="260">
        <v>20</v>
      </c>
      <c r="G1077" s="258"/>
    </row>
    <row r="1078" spans="1:7" ht="12" customHeight="1" x14ac:dyDescent="0.2">
      <c r="A1078" s="259"/>
      <c r="B1078" s="259"/>
      <c r="C1078" s="258" t="s">
        <v>485</v>
      </c>
      <c r="D1078" s="260">
        <v>1</v>
      </c>
      <c r="E1078" s="263">
        <v>6080</v>
      </c>
      <c r="F1078" s="263">
        <v>6080</v>
      </c>
      <c r="G1078" s="258"/>
    </row>
    <row r="1079" spans="1:7" ht="12" customHeight="1" x14ac:dyDescent="0.2">
      <c r="A1079" s="259"/>
      <c r="B1079" s="259"/>
      <c r="C1079" s="258" t="s">
        <v>1924</v>
      </c>
      <c r="D1079" s="260">
        <v>1</v>
      </c>
      <c r="E1079" s="262"/>
      <c r="F1079" s="262"/>
      <c r="G1079" s="258" t="s">
        <v>1147</v>
      </c>
    </row>
    <row r="1080" spans="1:7" ht="12" customHeight="1" x14ac:dyDescent="0.2">
      <c r="A1080" s="259"/>
      <c r="B1080" s="259"/>
      <c r="C1080" s="258" t="s">
        <v>1926</v>
      </c>
      <c r="D1080" s="260">
        <v>1</v>
      </c>
      <c r="E1080" s="262"/>
      <c r="F1080" s="262"/>
      <c r="G1080" s="258" t="s">
        <v>1147</v>
      </c>
    </row>
    <row r="1081" spans="1:7" ht="12" customHeight="1" x14ac:dyDescent="0.2">
      <c r="A1081" s="259"/>
      <c r="B1081" s="259"/>
      <c r="C1081" s="258" t="s">
        <v>1931</v>
      </c>
      <c r="D1081" s="260">
        <v>1</v>
      </c>
      <c r="E1081" s="262"/>
      <c r="F1081" s="262"/>
      <c r="G1081" s="258" t="s">
        <v>1147</v>
      </c>
    </row>
    <row r="1082" spans="1:7" ht="12" customHeight="1" x14ac:dyDescent="0.2">
      <c r="A1082" s="259"/>
      <c r="B1082" s="259"/>
      <c r="C1082" s="258" t="s">
        <v>1951</v>
      </c>
      <c r="D1082" s="260">
        <v>1</v>
      </c>
      <c r="E1082" s="262"/>
      <c r="F1082" s="262"/>
      <c r="G1082" s="258" t="s">
        <v>1147</v>
      </c>
    </row>
    <row r="1083" spans="1:7" ht="12" customHeight="1" x14ac:dyDescent="0.2">
      <c r="A1083" s="259"/>
      <c r="B1083" s="259"/>
      <c r="C1083" s="258" t="s">
        <v>872</v>
      </c>
      <c r="D1083" s="260">
        <v>1</v>
      </c>
      <c r="E1083" s="262"/>
      <c r="F1083" s="262"/>
      <c r="G1083" s="258" t="s">
        <v>1147</v>
      </c>
    </row>
    <row r="1084" spans="1:7" ht="12" customHeight="1" x14ac:dyDescent="0.2">
      <c r="A1084" s="259"/>
      <c r="B1084" s="259"/>
      <c r="C1084" s="258" t="s">
        <v>1952</v>
      </c>
      <c r="D1084" s="260">
        <v>1</v>
      </c>
      <c r="E1084" s="262"/>
      <c r="F1084" s="262"/>
      <c r="G1084" s="258" t="s">
        <v>1147</v>
      </c>
    </row>
    <row r="1085" spans="1:7" ht="12" customHeight="1" x14ac:dyDescent="0.2">
      <c r="A1085" s="259"/>
      <c r="B1085" s="259"/>
      <c r="C1085" s="258" t="s">
        <v>432</v>
      </c>
      <c r="D1085" s="260">
        <v>1</v>
      </c>
      <c r="E1085" s="260">
        <v>740</v>
      </c>
      <c r="F1085" s="260">
        <v>740</v>
      </c>
      <c r="G1085" s="258"/>
    </row>
    <row r="1086" spans="1:7" ht="12" customHeight="1" x14ac:dyDescent="0.2">
      <c r="A1086" s="259"/>
      <c r="B1086" s="259"/>
      <c r="C1086" s="258" t="s">
        <v>1925</v>
      </c>
      <c r="D1086" s="260">
        <v>1</v>
      </c>
      <c r="E1086" s="262"/>
      <c r="F1086" s="262"/>
      <c r="G1086" s="258" t="s">
        <v>1147</v>
      </c>
    </row>
    <row r="1087" spans="1:7" ht="12" customHeight="1" x14ac:dyDescent="0.2">
      <c r="A1087" s="259"/>
      <c r="B1087" s="259"/>
      <c r="C1087" s="258" t="s">
        <v>1927</v>
      </c>
      <c r="D1087" s="260">
        <v>1</v>
      </c>
      <c r="E1087" s="262"/>
      <c r="F1087" s="262"/>
      <c r="G1087" s="258" t="s">
        <v>1147</v>
      </c>
    </row>
    <row r="1088" spans="1:7" ht="12.95" customHeight="1" x14ac:dyDescent="0.2">
      <c r="E1088" s="265">
        <v>9305.7099999999991</v>
      </c>
      <c r="F1088" s="265">
        <v>9305.7099999999991</v>
      </c>
    </row>
    <row r="1089" spans="1:7" ht="12" customHeight="1" x14ac:dyDescent="0.2">
      <c r="A1089" s="254">
        <v>70</v>
      </c>
      <c r="B1089" s="255" t="s">
        <v>1211</v>
      </c>
      <c r="C1089" s="256"/>
      <c r="D1089" s="254">
        <v>1</v>
      </c>
      <c r="E1089" s="257">
        <v>1804.45</v>
      </c>
      <c r="F1089" s="257">
        <v>1804.45</v>
      </c>
      <c r="G1089" s="258"/>
    </row>
    <row r="1090" spans="1:7" ht="12" customHeight="1" x14ac:dyDescent="0.2">
      <c r="A1090" s="259"/>
      <c r="B1090" s="259"/>
      <c r="C1090" s="258" t="s">
        <v>429</v>
      </c>
      <c r="D1090" s="260">
        <v>1</v>
      </c>
      <c r="E1090" s="260">
        <v>210</v>
      </c>
      <c r="F1090" s="260">
        <v>210</v>
      </c>
      <c r="G1090" s="258"/>
    </row>
    <row r="1091" spans="1:7" ht="12" customHeight="1" x14ac:dyDescent="0.2">
      <c r="A1091" s="259"/>
      <c r="B1091" s="259"/>
      <c r="C1091" s="258" t="s">
        <v>871</v>
      </c>
      <c r="D1091" s="260">
        <v>1</v>
      </c>
      <c r="E1091" s="261">
        <v>0.01</v>
      </c>
      <c r="F1091" s="261">
        <v>0.01</v>
      </c>
      <c r="G1091" s="258"/>
    </row>
    <row r="1092" spans="1:7" ht="12" customHeight="1" x14ac:dyDescent="0.2">
      <c r="A1092" s="259"/>
      <c r="B1092" s="259"/>
      <c r="C1092" s="258" t="s">
        <v>858</v>
      </c>
      <c r="D1092" s="260">
        <v>2</v>
      </c>
      <c r="E1092" s="261">
        <v>0.01</v>
      </c>
      <c r="F1092" s="261">
        <v>0.02</v>
      </c>
      <c r="G1092" s="258"/>
    </row>
    <row r="1093" spans="1:7" ht="12" customHeight="1" x14ac:dyDescent="0.2">
      <c r="A1093" s="259"/>
      <c r="B1093" s="259"/>
      <c r="C1093" s="258" t="s">
        <v>426</v>
      </c>
      <c r="D1093" s="260">
        <v>4</v>
      </c>
      <c r="E1093" s="260">
        <v>620</v>
      </c>
      <c r="F1093" s="263">
        <v>2480</v>
      </c>
      <c r="G1093" s="258"/>
    </row>
    <row r="1094" spans="1:7" ht="12" customHeight="1" x14ac:dyDescent="0.2">
      <c r="A1094" s="259"/>
      <c r="B1094" s="259"/>
      <c r="C1094" s="258" t="s">
        <v>1896</v>
      </c>
      <c r="D1094" s="260">
        <v>1</v>
      </c>
      <c r="E1094" s="262"/>
      <c r="F1094" s="262"/>
      <c r="G1094" s="258" t="s">
        <v>1147</v>
      </c>
    </row>
    <row r="1095" spans="1:7" ht="12" customHeight="1" x14ac:dyDescent="0.2">
      <c r="A1095" s="259"/>
      <c r="B1095" s="259"/>
      <c r="C1095" s="258" t="s">
        <v>1897</v>
      </c>
      <c r="D1095" s="260">
        <v>1</v>
      </c>
      <c r="E1095" s="262"/>
      <c r="F1095" s="262"/>
      <c r="G1095" s="258" t="s">
        <v>1147</v>
      </c>
    </row>
    <row r="1096" spans="1:7" ht="12" customHeight="1" x14ac:dyDescent="0.2">
      <c r="A1096" s="259"/>
      <c r="B1096" s="259"/>
      <c r="C1096" s="258" t="s">
        <v>1911</v>
      </c>
      <c r="D1096" s="260">
        <v>1</v>
      </c>
      <c r="E1096" s="262"/>
      <c r="F1096" s="262"/>
      <c r="G1096" s="258" t="s">
        <v>1147</v>
      </c>
    </row>
    <row r="1097" spans="1:7" ht="12" customHeight="1" x14ac:dyDescent="0.2">
      <c r="A1097" s="259"/>
      <c r="B1097" s="259"/>
      <c r="C1097" s="258" t="s">
        <v>1898</v>
      </c>
      <c r="D1097" s="260">
        <v>1</v>
      </c>
      <c r="E1097" s="262"/>
      <c r="F1097" s="262"/>
      <c r="G1097" s="258" t="s">
        <v>1147</v>
      </c>
    </row>
    <row r="1098" spans="1:7" ht="12" customHeight="1" x14ac:dyDescent="0.2">
      <c r="A1098" s="259"/>
      <c r="B1098" s="259"/>
      <c r="C1098" s="258" t="s">
        <v>1807</v>
      </c>
      <c r="D1098" s="260">
        <v>1</v>
      </c>
      <c r="E1098" s="262"/>
      <c r="F1098" s="262"/>
      <c r="G1098" s="258" t="s">
        <v>1147</v>
      </c>
    </row>
    <row r="1099" spans="1:7" ht="12" customHeight="1" x14ac:dyDescent="0.2">
      <c r="A1099" s="259"/>
      <c r="B1099" s="259"/>
      <c r="C1099" s="258" t="s">
        <v>872</v>
      </c>
      <c r="D1099" s="260">
        <v>1</v>
      </c>
      <c r="E1099" s="262"/>
      <c r="F1099" s="262"/>
      <c r="G1099" s="258" t="s">
        <v>1147</v>
      </c>
    </row>
    <row r="1100" spans="1:7" ht="12" customHeight="1" x14ac:dyDescent="0.2">
      <c r="A1100" s="259"/>
      <c r="B1100" s="259"/>
      <c r="C1100" s="258" t="s">
        <v>1918</v>
      </c>
      <c r="D1100" s="260">
        <v>1</v>
      </c>
      <c r="E1100" s="262"/>
      <c r="F1100" s="262"/>
      <c r="G1100" s="258" t="s">
        <v>1147</v>
      </c>
    </row>
    <row r="1101" spans="1:7" ht="12" customHeight="1" x14ac:dyDescent="0.2">
      <c r="A1101" s="259"/>
      <c r="B1101" s="259"/>
      <c r="C1101" s="258" t="s">
        <v>657</v>
      </c>
      <c r="D1101" s="260">
        <v>1</v>
      </c>
      <c r="E1101" s="261">
        <v>0.01</v>
      </c>
      <c r="F1101" s="261">
        <v>0.01</v>
      </c>
      <c r="G1101" s="258"/>
    </row>
    <row r="1102" spans="1:7" ht="12" customHeight="1" x14ac:dyDescent="0.2">
      <c r="A1102" s="259"/>
      <c r="B1102" s="259"/>
      <c r="C1102" s="258" t="s">
        <v>431</v>
      </c>
      <c r="D1102" s="260">
        <v>1</v>
      </c>
      <c r="E1102" s="260">
        <v>540</v>
      </c>
      <c r="F1102" s="260">
        <v>540</v>
      </c>
      <c r="G1102" s="258"/>
    </row>
    <row r="1103" spans="1:7" ht="12" customHeight="1" x14ac:dyDescent="0.2">
      <c r="A1103" s="259"/>
      <c r="B1103" s="259"/>
      <c r="C1103" s="258" t="s">
        <v>1914</v>
      </c>
      <c r="D1103" s="260">
        <v>1</v>
      </c>
      <c r="E1103" s="261">
        <v>307.81</v>
      </c>
      <c r="F1103" s="261">
        <v>307.81</v>
      </c>
      <c r="G1103" s="258"/>
    </row>
    <row r="1104" spans="1:7" ht="12" customHeight="1" x14ac:dyDescent="0.2">
      <c r="A1104" s="259"/>
      <c r="B1104" s="259"/>
      <c r="C1104" s="258" t="s">
        <v>436</v>
      </c>
      <c r="D1104" s="260">
        <v>1</v>
      </c>
      <c r="E1104" s="260">
        <v>20</v>
      </c>
      <c r="F1104" s="260">
        <v>20</v>
      </c>
      <c r="G1104" s="258"/>
    </row>
    <row r="1105" spans="1:7" ht="12.95" customHeight="1" x14ac:dyDescent="0.2">
      <c r="E1105" s="265">
        <v>5362.49</v>
      </c>
      <c r="F1105" s="265">
        <v>5362.49</v>
      </c>
    </row>
    <row r="1106" spans="1:7" ht="12" customHeight="1" x14ac:dyDescent="0.2">
      <c r="A1106" s="254">
        <v>71</v>
      </c>
      <c r="B1106" s="255" t="s">
        <v>1212</v>
      </c>
      <c r="C1106" s="256"/>
      <c r="D1106" s="254">
        <v>1</v>
      </c>
      <c r="E1106" s="257">
        <v>2094.37</v>
      </c>
      <c r="F1106" s="257">
        <v>2094.37</v>
      </c>
      <c r="G1106" s="258"/>
    </row>
    <row r="1107" spans="1:7" ht="12" customHeight="1" x14ac:dyDescent="0.2">
      <c r="A1107" s="259"/>
      <c r="B1107" s="259"/>
      <c r="C1107" s="258" t="s">
        <v>429</v>
      </c>
      <c r="D1107" s="260">
        <v>1</v>
      </c>
      <c r="E1107" s="260">
        <v>210</v>
      </c>
      <c r="F1107" s="260">
        <v>210</v>
      </c>
      <c r="G1107" s="258"/>
    </row>
    <row r="1108" spans="1:7" ht="12" customHeight="1" x14ac:dyDescent="0.2">
      <c r="A1108" s="259"/>
      <c r="B1108" s="259"/>
      <c r="C1108" s="258" t="s">
        <v>871</v>
      </c>
      <c r="D1108" s="260">
        <v>1</v>
      </c>
      <c r="E1108" s="261">
        <v>0.01</v>
      </c>
      <c r="F1108" s="261">
        <v>0.01</v>
      </c>
      <c r="G1108" s="258"/>
    </row>
    <row r="1109" spans="1:7" ht="12" customHeight="1" x14ac:dyDescent="0.2">
      <c r="A1109" s="259"/>
      <c r="B1109" s="259"/>
      <c r="C1109" s="258" t="s">
        <v>858</v>
      </c>
      <c r="D1109" s="260">
        <v>2</v>
      </c>
      <c r="E1109" s="261">
        <v>0.01</v>
      </c>
      <c r="F1109" s="261">
        <v>0.02</v>
      </c>
      <c r="G1109" s="258"/>
    </row>
    <row r="1110" spans="1:7" ht="12" customHeight="1" x14ac:dyDescent="0.2">
      <c r="A1110" s="259"/>
      <c r="B1110" s="259"/>
      <c r="C1110" s="258" t="s">
        <v>426</v>
      </c>
      <c r="D1110" s="260">
        <v>4</v>
      </c>
      <c r="E1110" s="260">
        <v>620</v>
      </c>
      <c r="F1110" s="263">
        <v>2480</v>
      </c>
      <c r="G1110" s="258"/>
    </row>
    <row r="1111" spans="1:7" ht="12" customHeight="1" x14ac:dyDescent="0.2">
      <c r="A1111" s="259"/>
      <c r="B1111" s="259"/>
      <c r="C1111" s="258" t="s">
        <v>1915</v>
      </c>
      <c r="D1111" s="260">
        <v>1</v>
      </c>
      <c r="E1111" s="262"/>
      <c r="F1111" s="262"/>
      <c r="G1111" s="258" t="s">
        <v>1147</v>
      </c>
    </row>
    <row r="1112" spans="1:7" ht="12" customHeight="1" x14ac:dyDescent="0.2">
      <c r="A1112" s="259"/>
      <c r="B1112" s="259"/>
      <c r="C1112" s="258" t="s">
        <v>1916</v>
      </c>
      <c r="D1112" s="260">
        <v>1</v>
      </c>
      <c r="E1112" s="262"/>
      <c r="F1112" s="262"/>
      <c r="G1112" s="258" t="s">
        <v>1147</v>
      </c>
    </row>
    <row r="1113" spans="1:7" ht="12" customHeight="1" x14ac:dyDescent="0.2">
      <c r="A1113" s="259"/>
      <c r="B1113" s="259"/>
      <c r="C1113" s="258" t="s">
        <v>1911</v>
      </c>
      <c r="D1113" s="260">
        <v>1</v>
      </c>
      <c r="E1113" s="262"/>
      <c r="F1113" s="262"/>
      <c r="G1113" s="258" t="s">
        <v>1147</v>
      </c>
    </row>
    <row r="1114" spans="1:7" ht="12" customHeight="1" x14ac:dyDescent="0.2">
      <c r="A1114" s="259"/>
      <c r="B1114" s="259"/>
      <c r="C1114" s="258" t="s">
        <v>1898</v>
      </c>
      <c r="D1114" s="260">
        <v>1</v>
      </c>
      <c r="E1114" s="262"/>
      <c r="F1114" s="262"/>
      <c r="G1114" s="258" t="s">
        <v>1147</v>
      </c>
    </row>
    <row r="1115" spans="1:7" ht="12" customHeight="1" x14ac:dyDescent="0.2">
      <c r="A1115" s="259"/>
      <c r="B1115" s="259"/>
      <c r="C1115" s="258" t="s">
        <v>1150</v>
      </c>
      <c r="D1115" s="260">
        <v>1</v>
      </c>
      <c r="E1115" s="262"/>
      <c r="F1115" s="262"/>
      <c r="G1115" s="258" t="s">
        <v>1147</v>
      </c>
    </row>
    <row r="1116" spans="1:7" ht="12" customHeight="1" x14ac:dyDescent="0.2">
      <c r="A1116" s="259"/>
      <c r="B1116" s="259"/>
      <c r="C1116" s="258" t="s">
        <v>872</v>
      </c>
      <c r="D1116" s="260">
        <v>1</v>
      </c>
      <c r="E1116" s="262"/>
      <c r="F1116" s="262"/>
      <c r="G1116" s="258" t="s">
        <v>1147</v>
      </c>
    </row>
    <row r="1117" spans="1:7" ht="12" customHeight="1" x14ac:dyDescent="0.2">
      <c r="A1117" s="259"/>
      <c r="B1117" s="259"/>
      <c r="C1117" s="258" t="s">
        <v>1213</v>
      </c>
      <c r="D1117" s="260">
        <v>1</v>
      </c>
      <c r="E1117" s="262"/>
      <c r="F1117" s="262"/>
      <c r="G1117" s="258" t="s">
        <v>1147</v>
      </c>
    </row>
    <row r="1118" spans="1:7" ht="12" customHeight="1" x14ac:dyDescent="0.2">
      <c r="A1118" s="259"/>
      <c r="B1118" s="259"/>
      <c r="C1118" s="258" t="s">
        <v>657</v>
      </c>
      <c r="D1118" s="260">
        <v>1</v>
      </c>
      <c r="E1118" s="261">
        <v>0.01</v>
      </c>
      <c r="F1118" s="261">
        <v>0.01</v>
      </c>
      <c r="G1118" s="258"/>
    </row>
    <row r="1119" spans="1:7" ht="12" customHeight="1" x14ac:dyDescent="0.2">
      <c r="A1119" s="259"/>
      <c r="B1119" s="259"/>
      <c r="C1119" s="258" t="s">
        <v>431</v>
      </c>
      <c r="D1119" s="260">
        <v>1</v>
      </c>
      <c r="E1119" s="260">
        <v>540</v>
      </c>
      <c r="F1119" s="260">
        <v>540</v>
      </c>
      <c r="G1119" s="258"/>
    </row>
    <row r="1120" spans="1:7" ht="12" customHeight="1" x14ac:dyDescent="0.2">
      <c r="A1120" s="259"/>
      <c r="B1120" s="259"/>
      <c r="C1120" s="258" t="s">
        <v>1914</v>
      </c>
      <c r="D1120" s="260">
        <v>1</v>
      </c>
      <c r="E1120" s="261">
        <v>307.81</v>
      </c>
      <c r="F1120" s="261">
        <v>307.81</v>
      </c>
      <c r="G1120" s="258"/>
    </row>
    <row r="1121" spans="1:7" ht="12" customHeight="1" x14ac:dyDescent="0.2">
      <c r="A1121" s="259"/>
      <c r="B1121" s="259"/>
      <c r="C1121" s="258" t="s">
        <v>436</v>
      </c>
      <c r="D1121" s="260">
        <v>1</v>
      </c>
      <c r="E1121" s="260">
        <v>20</v>
      </c>
      <c r="F1121" s="260">
        <v>20</v>
      </c>
      <c r="G1121" s="258"/>
    </row>
    <row r="1122" spans="1:7" ht="12.95" customHeight="1" x14ac:dyDescent="0.2">
      <c r="E1122" s="265">
        <v>5652.41</v>
      </c>
      <c r="F1122" s="265">
        <v>5652.41</v>
      </c>
    </row>
    <row r="1123" spans="1:7" ht="12" customHeight="1" x14ac:dyDescent="0.2">
      <c r="A1123" s="254">
        <v>72</v>
      </c>
      <c r="B1123" s="255" t="s">
        <v>1214</v>
      </c>
      <c r="C1123" s="256"/>
      <c r="D1123" s="254">
        <v>1</v>
      </c>
      <c r="E1123" s="257">
        <v>2444.69</v>
      </c>
      <c r="F1123" s="257">
        <v>2444.69</v>
      </c>
      <c r="G1123" s="258"/>
    </row>
    <row r="1124" spans="1:7" ht="12" customHeight="1" x14ac:dyDescent="0.2">
      <c r="A1124" s="259"/>
      <c r="B1124" s="259"/>
      <c r="C1124" s="258" t="s">
        <v>429</v>
      </c>
      <c r="D1124" s="260">
        <v>1</v>
      </c>
      <c r="E1124" s="260">
        <v>210</v>
      </c>
      <c r="F1124" s="260">
        <v>210</v>
      </c>
      <c r="G1124" s="258"/>
    </row>
    <row r="1125" spans="1:7" ht="12" customHeight="1" x14ac:dyDescent="0.2">
      <c r="A1125" s="259"/>
      <c r="B1125" s="259"/>
      <c r="C1125" s="258" t="s">
        <v>871</v>
      </c>
      <c r="D1125" s="260">
        <v>1</v>
      </c>
      <c r="E1125" s="261">
        <v>0.01</v>
      </c>
      <c r="F1125" s="261">
        <v>0.01</v>
      </c>
      <c r="G1125" s="258"/>
    </row>
    <row r="1126" spans="1:7" ht="12" customHeight="1" x14ac:dyDescent="0.2">
      <c r="A1126" s="259"/>
      <c r="B1126" s="259"/>
      <c r="C1126" s="258" t="s">
        <v>858</v>
      </c>
      <c r="D1126" s="260">
        <v>2</v>
      </c>
      <c r="E1126" s="261">
        <v>0.01</v>
      </c>
      <c r="F1126" s="261">
        <v>0.02</v>
      </c>
      <c r="G1126" s="258"/>
    </row>
    <row r="1127" spans="1:7" ht="12" customHeight="1" x14ac:dyDescent="0.2">
      <c r="A1127" s="259"/>
      <c r="B1127" s="259"/>
      <c r="C1127" s="258" t="s">
        <v>1953</v>
      </c>
      <c r="D1127" s="260">
        <v>1</v>
      </c>
      <c r="E1127" s="262"/>
      <c r="F1127" s="262"/>
      <c r="G1127" s="258" t="s">
        <v>1147</v>
      </c>
    </row>
    <row r="1128" spans="1:7" ht="12" customHeight="1" x14ac:dyDescent="0.2">
      <c r="A1128" s="259"/>
      <c r="B1128" s="259"/>
      <c r="C1128" s="258" t="s">
        <v>1954</v>
      </c>
      <c r="D1128" s="260">
        <v>1</v>
      </c>
      <c r="E1128" s="262"/>
      <c r="F1128" s="262"/>
      <c r="G1128" s="258" t="s">
        <v>1147</v>
      </c>
    </row>
    <row r="1129" spans="1:7" ht="12" customHeight="1" x14ac:dyDescent="0.2">
      <c r="A1129" s="259"/>
      <c r="B1129" s="259"/>
      <c r="C1129" s="258" t="s">
        <v>1911</v>
      </c>
      <c r="D1129" s="260">
        <v>1</v>
      </c>
      <c r="E1129" s="262"/>
      <c r="F1129" s="262"/>
      <c r="G1129" s="258" t="s">
        <v>1147</v>
      </c>
    </row>
    <row r="1130" spans="1:7" ht="12" customHeight="1" x14ac:dyDescent="0.2">
      <c r="A1130" s="259"/>
      <c r="B1130" s="259"/>
      <c r="C1130" s="258" t="s">
        <v>1898</v>
      </c>
      <c r="D1130" s="260">
        <v>1</v>
      </c>
      <c r="E1130" s="262"/>
      <c r="F1130" s="262"/>
      <c r="G1130" s="258" t="s">
        <v>1147</v>
      </c>
    </row>
    <row r="1131" spans="1:7" ht="12" customHeight="1" x14ac:dyDescent="0.2">
      <c r="A1131" s="259"/>
      <c r="B1131" s="259"/>
      <c r="C1131" s="258" t="s">
        <v>1955</v>
      </c>
      <c r="D1131" s="260">
        <v>1</v>
      </c>
      <c r="E1131" s="262"/>
      <c r="F1131" s="262"/>
      <c r="G1131" s="258" t="s">
        <v>1147</v>
      </c>
    </row>
    <row r="1132" spans="1:7" ht="12" customHeight="1" x14ac:dyDescent="0.2">
      <c r="A1132" s="259"/>
      <c r="B1132" s="259"/>
      <c r="C1132" s="258" t="s">
        <v>872</v>
      </c>
      <c r="D1132" s="260">
        <v>1</v>
      </c>
      <c r="E1132" s="262"/>
      <c r="F1132" s="262"/>
      <c r="G1132" s="258" t="s">
        <v>1147</v>
      </c>
    </row>
    <row r="1133" spans="1:7" ht="12" customHeight="1" x14ac:dyDescent="0.2">
      <c r="A1133" s="259"/>
      <c r="B1133" s="259"/>
      <c r="C1133" s="258" t="s">
        <v>1956</v>
      </c>
      <c r="D1133" s="260">
        <v>1</v>
      </c>
      <c r="E1133" s="262"/>
      <c r="F1133" s="262"/>
      <c r="G1133" s="258" t="s">
        <v>1147</v>
      </c>
    </row>
    <row r="1134" spans="1:7" ht="12" customHeight="1" x14ac:dyDescent="0.2">
      <c r="A1134" s="259"/>
      <c r="B1134" s="259"/>
      <c r="C1134" s="258" t="s">
        <v>657</v>
      </c>
      <c r="D1134" s="260">
        <v>1</v>
      </c>
      <c r="E1134" s="261">
        <v>0.01</v>
      </c>
      <c r="F1134" s="261">
        <v>0.01</v>
      </c>
      <c r="G1134" s="258"/>
    </row>
    <row r="1135" spans="1:7" ht="12" customHeight="1" x14ac:dyDescent="0.2">
      <c r="A1135" s="259"/>
      <c r="B1135" s="259"/>
      <c r="C1135" s="258" t="s">
        <v>431</v>
      </c>
      <c r="D1135" s="260">
        <v>1</v>
      </c>
      <c r="E1135" s="260">
        <v>540</v>
      </c>
      <c r="F1135" s="260">
        <v>540</v>
      </c>
      <c r="G1135" s="258"/>
    </row>
    <row r="1136" spans="1:7" ht="12" customHeight="1" x14ac:dyDescent="0.2">
      <c r="A1136" s="259"/>
      <c r="B1136" s="259"/>
      <c r="C1136" s="258" t="s">
        <v>1914</v>
      </c>
      <c r="D1136" s="260">
        <v>1</v>
      </c>
      <c r="E1136" s="261">
        <v>307.81</v>
      </c>
      <c r="F1136" s="261">
        <v>307.81</v>
      </c>
      <c r="G1136" s="258"/>
    </row>
    <row r="1137" spans="1:7" ht="12" customHeight="1" x14ac:dyDescent="0.2">
      <c r="A1137" s="259"/>
      <c r="B1137" s="259"/>
      <c r="C1137" s="258" t="s">
        <v>436</v>
      </c>
      <c r="D1137" s="260">
        <v>1</v>
      </c>
      <c r="E1137" s="260">
        <v>20</v>
      </c>
      <c r="F1137" s="260">
        <v>20</v>
      </c>
      <c r="G1137" s="258"/>
    </row>
    <row r="1138" spans="1:7" ht="12" customHeight="1" x14ac:dyDescent="0.2">
      <c r="A1138" s="259"/>
      <c r="B1138" s="259"/>
      <c r="C1138" s="258" t="s">
        <v>426</v>
      </c>
      <c r="D1138" s="260">
        <v>6</v>
      </c>
      <c r="E1138" s="260">
        <v>620</v>
      </c>
      <c r="F1138" s="263">
        <v>3720</v>
      </c>
      <c r="G1138" s="258"/>
    </row>
    <row r="1139" spans="1:7" ht="12.95" customHeight="1" x14ac:dyDescent="0.2">
      <c r="E1139" s="265">
        <v>7242.73</v>
      </c>
      <c r="F1139" s="265">
        <v>7242.73</v>
      </c>
    </row>
    <row r="1140" spans="1:7" ht="12" customHeight="1" x14ac:dyDescent="0.2">
      <c r="A1140" s="254">
        <v>73</v>
      </c>
      <c r="B1140" s="255" t="s">
        <v>1215</v>
      </c>
      <c r="C1140" s="256"/>
      <c r="D1140" s="254">
        <v>1</v>
      </c>
      <c r="E1140" s="257">
        <v>2444.69</v>
      </c>
      <c r="F1140" s="257">
        <v>2444.69</v>
      </c>
      <c r="G1140" s="258"/>
    </row>
    <row r="1141" spans="1:7" ht="12" customHeight="1" x14ac:dyDescent="0.2">
      <c r="A1141" s="259"/>
      <c r="B1141" s="259"/>
      <c r="C1141" s="258" t="s">
        <v>429</v>
      </c>
      <c r="D1141" s="260">
        <v>1</v>
      </c>
      <c r="E1141" s="260">
        <v>210</v>
      </c>
      <c r="F1141" s="260">
        <v>210</v>
      </c>
      <c r="G1141" s="258"/>
    </row>
    <row r="1142" spans="1:7" ht="12" customHeight="1" x14ac:dyDescent="0.2">
      <c r="A1142" s="259"/>
      <c r="B1142" s="259"/>
      <c r="C1142" s="258" t="s">
        <v>871</v>
      </c>
      <c r="D1142" s="260">
        <v>1</v>
      </c>
      <c r="E1142" s="261">
        <v>0.01</v>
      </c>
      <c r="F1142" s="261">
        <v>0.01</v>
      </c>
      <c r="G1142" s="258"/>
    </row>
    <row r="1143" spans="1:7" ht="12" customHeight="1" x14ac:dyDescent="0.2">
      <c r="A1143" s="259"/>
      <c r="B1143" s="259"/>
      <c r="C1143" s="258" t="s">
        <v>858</v>
      </c>
      <c r="D1143" s="260">
        <v>2</v>
      </c>
      <c r="E1143" s="261">
        <v>0.01</v>
      </c>
      <c r="F1143" s="261">
        <v>0.02</v>
      </c>
      <c r="G1143" s="258"/>
    </row>
    <row r="1144" spans="1:7" ht="12" customHeight="1" x14ac:dyDescent="0.2">
      <c r="A1144" s="259"/>
      <c r="B1144" s="259"/>
      <c r="C1144" s="258" t="s">
        <v>1953</v>
      </c>
      <c r="D1144" s="260">
        <v>1</v>
      </c>
      <c r="E1144" s="262"/>
      <c r="F1144" s="262"/>
      <c r="G1144" s="258" t="s">
        <v>1147</v>
      </c>
    </row>
    <row r="1145" spans="1:7" ht="12" customHeight="1" x14ac:dyDescent="0.2">
      <c r="A1145" s="259"/>
      <c r="B1145" s="259"/>
      <c r="C1145" s="258" t="s">
        <v>1954</v>
      </c>
      <c r="D1145" s="260">
        <v>1</v>
      </c>
      <c r="E1145" s="262"/>
      <c r="F1145" s="262"/>
      <c r="G1145" s="258" t="s">
        <v>1147</v>
      </c>
    </row>
    <row r="1146" spans="1:7" ht="12" customHeight="1" x14ac:dyDescent="0.2">
      <c r="A1146" s="259"/>
      <c r="B1146" s="259"/>
      <c r="C1146" s="258" t="s">
        <v>1911</v>
      </c>
      <c r="D1146" s="260">
        <v>1</v>
      </c>
      <c r="E1146" s="262"/>
      <c r="F1146" s="262"/>
      <c r="G1146" s="258" t="s">
        <v>1147</v>
      </c>
    </row>
    <row r="1147" spans="1:7" ht="12" customHeight="1" x14ac:dyDescent="0.2">
      <c r="A1147" s="259"/>
      <c r="B1147" s="259"/>
      <c r="C1147" s="258" t="s">
        <v>1898</v>
      </c>
      <c r="D1147" s="260">
        <v>1</v>
      </c>
      <c r="E1147" s="262"/>
      <c r="F1147" s="262"/>
      <c r="G1147" s="258" t="s">
        <v>1147</v>
      </c>
    </row>
    <row r="1148" spans="1:7" ht="12" customHeight="1" x14ac:dyDescent="0.2">
      <c r="A1148" s="259"/>
      <c r="B1148" s="259"/>
      <c r="C1148" s="258" t="s">
        <v>1955</v>
      </c>
      <c r="D1148" s="260">
        <v>1</v>
      </c>
      <c r="E1148" s="262"/>
      <c r="F1148" s="262"/>
      <c r="G1148" s="258" t="s">
        <v>1147</v>
      </c>
    </row>
    <row r="1149" spans="1:7" ht="12" customHeight="1" x14ac:dyDescent="0.2">
      <c r="A1149" s="259"/>
      <c r="B1149" s="259"/>
      <c r="C1149" s="258" t="s">
        <v>872</v>
      </c>
      <c r="D1149" s="260">
        <v>1</v>
      </c>
      <c r="E1149" s="262"/>
      <c r="F1149" s="262"/>
      <c r="G1149" s="258" t="s">
        <v>1147</v>
      </c>
    </row>
    <row r="1150" spans="1:7" ht="12" customHeight="1" x14ac:dyDescent="0.2">
      <c r="A1150" s="259"/>
      <c r="B1150" s="259"/>
      <c r="C1150" s="258" t="s">
        <v>1956</v>
      </c>
      <c r="D1150" s="260">
        <v>1</v>
      </c>
      <c r="E1150" s="262"/>
      <c r="F1150" s="262"/>
      <c r="G1150" s="258" t="s">
        <v>1147</v>
      </c>
    </row>
    <row r="1151" spans="1:7" ht="12" customHeight="1" x14ac:dyDescent="0.2">
      <c r="A1151" s="259"/>
      <c r="B1151" s="259"/>
      <c r="C1151" s="258" t="s">
        <v>657</v>
      </c>
      <c r="D1151" s="260">
        <v>3</v>
      </c>
      <c r="E1151" s="261">
        <v>0.01</v>
      </c>
      <c r="F1151" s="261">
        <v>0.03</v>
      </c>
      <c r="G1151" s="258"/>
    </row>
    <row r="1152" spans="1:7" ht="12" customHeight="1" x14ac:dyDescent="0.2">
      <c r="A1152" s="259"/>
      <c r="B1152" s="259"/>
      <c r="C1152" s="258" t="s">
        <v>431</v>
      </c>
      <c r="D1152" s="260">
        <v>1</v>
      </c>
      <c r="E1152" s="260">
        <v>540</v>
      </c>
      <c r="F1152" s="260">
        <v>540</v>
      </c>
      <c r="G1152" s="258"/>
    </row>
    <row r="1153" spans="1:7" ht="12" customHeight="1" x14ac:dyDescent="0.2">
      <c r="A1153" s="259"/>
      <c r="B1153" s="259"/>
      <c r="C1153" s="258" t="s">
        <v>1914</v>
      </c>
      <c r="D1153" s="260">
        <v>3</v>
      </c>
      <c r="E1153" s="261">
        <v>307.81</v>
      </c>
      <c r="F1153" s="261">
        <v>923.43</v>
      </c>
      <c r="G1153" s="258"/>
    </row>
    <row r="1154" spans="1:7" ht="12" customHeight="1" x14ac:dyDescent="0.2">
      <c r="A1154" s="259"/>
      <c r="B1154" s="259"/>
      <c r="C1154" s="258" t="s">
        <v>436</v>
      </c>
      <c r="D1154" s="260">
        <v>1</v>
      </c>
      <c r="E1154" s="260">
        <v>20</v>
      </c>
      <c r="F1154" s="260">
        <v>20</v>
      </c>
      <c r="G1154" s="258"/>
    </row>
    <row r="1155" spans="1:7" ht="12" customHeight="1" x14ac:dyDescent="0.2">
      <c r="A1155" s="259"/>
      <c r="B1155" s="259"/>
      <c r="C1155" s="258" t="s">
        <v>426</v>
      </c>
      <c r="D1155" s="260">
        <v>6</v>
      </c>
      <c r="E1155" s="260">
        <v>620</v>
      </c>
      <c r="F1155" s="263">
        <v>3720</v>
      </c>
      <c r="G1155" s="258"/>
    </row>
    <row r="1156" spans="1:7" ht="12.95" customHeight="1" x14ac:dyDescent="0.2">
      <c r="E1156" s="265">
        <v>7857.75</v>
      </c>
      <c r="F1156" s="265">
        <v>7857.75</v>
      </c>
    </row>
    <row r="1157" spans="1:7" ht="12" customHeight="1" x14ac:dyDescent="0.2">
      <c r="A1157" s="254">
        <v>74</v>
      </c>
      <c r="B1157" s="255" t="s">
        <v>1216</v>
      </c>
      <c r="C1157" s="256"/>
      <c r="D1157" s="254">
        <v>1</v>
      </c>
      <c r="E1157" s="257">
        <v>2999.25</v>
      </c>
      <c r="F1157" s="257">
        <v>2999.25</v>
      </c>
      <c r="G1157" s="258"/>
    </row>
    <row r="1158" spans="1:7" ht="12" customHeight="1" x14ac:dyDescent="0.2">
      <c r="A1158" s="259"/>
      <c r="B1158" s="259"/>
      <c r="C1158" s="258" t="s">
        <v>429</v>
      </c>
      <c r="D1158" s="260">
        <v>1</v>
      </c>
      <c r="E1158" s="260">
        <v>210</v>
      </c>
      <c r="F1158" s="260">
        <v>210</v>
      </c>
      <c r="G1158" s="258"/>
    </row>
    <row r="1159" spans="1:7" ht="12" customHeight="1" x14ac:dyDescent="0.2">
      <c r="A1159" s="259"/>
      <c r="B1159" s="259"/>
      <c r="C1159" s="258" t="s">
        <v>403</v>
      </c>
      <c r="D1159" s="260">
        <v>1</v>
      </c>
      <c r="E1159" s="260">
        <v>30</v>
      </c>
      <c r="F1159" s="260">
        <v>30</v>
      </c>
      <c r="G1159" s="258"/>
    </row>
    <row r="1160" spans="1:7" ht="12" customHeight="1" x14ac:dyDescent="0.2">
      <c r="A1160" s="259"/>
      <c r="B1160" s="259"/>
      <c r="C1160" s="258" t="s">
        <v>857</v>
      </c>
      <c r="D1160" s="260">
        <v>4</v>
      </c>
      <c r="E1160" s="261">
        <v>0.01</v>
      </c>
      <c r="F1160" s="261">
        <v>0.04</v>
      </c>
      <c r="G1160" s="258"/>
    </row>
    <row r="1161" spans="1:7" ht="12" customHeight="1" x14ac:dyDescent="0.2">
      <c r="A1161" s="259"/>
      <c r="B1161" s="259"/>
      <c r="C1161" s="258" t="s">
        <v>436</v>
      </c>
      <c r="D1161" s="260">
        <v>1</v>
      </c>
      <c r="E1161" s="260">
        <v>20</v>
      </c>
      <c r="F1161" s="260">
        <v>20</v>
      </c>
      <c r="G1161" s="258"/>
    </row>
    <row r="1162" spans="1:7" ht="12" customHeight="1" x14ac:dyDescent="0.2">
      <c r="A1162" s="259"/>
      <c r="B1162" s="259"/>
      <c r="C1162" s="258" t="s">
        <v>858</v>
      </c>
      <c r="D1162" s="260">
        <v>2</v>
      </c>
      <c r="E1162" s="261">
        <v>0.01</v>
      </c>
      <c r="F1162" s="261">
        <v>0.02</v>
      </c>
      <c r="G1162" s="258"/>
    </row>
    <row r="1163" spans="1:7" ht="12" customHeight="1" x14ac:dyDescent="0.2">
      <c r="A1163" s="259"/>
      <c r="B1163" s="259"/>
      <c r="C1163" s="258" t="s">
        <v>647</v>
      </c>
      <c r="D1163" s="260">
        <v>2</v>
      </c>
      <c r="E1163" s="263">
        <v>1300</v>
      </c>
      <c r="F1163" s="263">
        <v>2600</v>
      </c>
      <c r="G1163" s="258"/>
    </row>
    <row r="1164" spans="1:7" ht="12" customHeight="1" x14ac:dyDescent="0.2">
      <c r="A1164" s="259"/>
      <c r="B1164" s="259"/>
      <c r="C1164" s="258" t="s">
        <v>1805</v>
      </c>
      <c r="D1164" s="260">
        <v>1</v>
      </c>
      <c r="E1164" s="262"/>
      <c r="F1164" s="262"/>
      <c r="G1164" s="258" t="s">
        <v>1147</v>
      </c>
    </row>
    <row r="1165" spans="1:7" ht="12" customHeight="1" x14ac:dyDescent="0.2">
      <c r="A1165" s="259"/>
      <c r="B1165" s="259"/>
      <c r="C1165" s="258" t="s">
        <v>1806</v>
      </c>
      <c r="D1165" s="260">
        <v>1</v>
      </c>
      <c r="E1165" s="262"/>
      <c r="F1165" s="262"/>
      <c r="G1165" s="258" t="s">
        <v>1147</v>
      </c>
    </row>
    <row r="1166" spans="1:7" ht="12" customHeight="1" x14ac:dyDescent="0.2">
      <c r="A1166" s="259"/>
      <c r="B1166" s="259"/>
      <c r="C1166" s="258" t="s">
        <v>1847</v>
      </c>
      <c r="D1166" s="260">
        <v>1</v>
      </c>
      <c r="E1166" s="262"/>
      <c r="F1166" s="262"/>
      <c r="G1166" s="258" t="s">
        <v>1147</v>
      </c>
    </row>
    <row r="1167" spans="1:7" ht="12" customHeight="1" x14ac:dyDescent="0.2">
      <c r="A1167" s="259"/>
      <c r="B1167" s="259"/>
      <c r="C1167" s="258" t="s">
        <v>1909</v>
      </c>
      <c r="D1167" s="260">
        <v>1</v>
      </c>
      <c r="E1167" s="262"/>
      <c r="F1167" s="262"/>
      <c r="G1167" s="258" t="s">
        <v>1147</v>
      </c>
    </row>
    <row r="1168" spans="1:7" ht="12" customHeight="1" x14ac:dyDescent="0.2">
      <c r="A1168" s="259"/>
      <c r="B1168" s="259"/>
      <c r="C1168" s="258" t="s">
        <v>1957</v>
      </c>
      <c r="D1168" s="260">
        <v>1</v>
      </c>
      <c r="E1168" s="262"/>
      <c r="F1168" s="262"/>
      <c r="G1168" s="258" t="s">
        <v>1147</v>
      </c>
    </row>
    <row r="1169" spans="1:7" ht="12" customHeight="1" x14ac:dyDescent="0.2">
      <c r="A1169" s="259"/>
      <c r="B1169" s="259"/>
      <c r="C1169" s="258" t="s">
        <v>872</v>
      </c>
      <c r="D1169" s="260">
        <v>1</v>
      </c>
      <c r="E1169" s="262"/>
      <c r="F1169" s="262"/>
      <c r="G1169" s="258" t="s">
        <v>1147</v>
      </c>
    </row>
    <row r="1170" spans="1:7" ht="12" customHeight="1" x14ac:dyDescent="0.2">
      <c r="A1170" s="259"/>
      <c r="B1170" s="259"/>
      <c r="C1170" s="258" t="s">
        <v>1958</v>
      </c>
      <c r="D1170" s="260">
        <v>1</v>
      </c>
      <c r="E1170" s="262"/>
      <c r="F1170" s="262"/>
      <c r="G1170" s="258" t="s">
        <v>1147</v>
      </c>
    </row>
    <row r="1171" spans="1:7" ht="12" customHeight="1" x14ac:dyDescent="0.2">
      <c r="A1171" s="259"/>
      <c r="B1171" s="259"/>
      <c r="C1171" s="258" t="s">
        <v>1959</v>
      </c>
      <c r="D1171" s="260">
        <v>1</v>
      </c>
      <c r="E1171" s="262"/>
      <c r="F1171" s="262"/>
      <c r="G1171" s="258" t="s">
        <v>1147</v>
      </c>
    </row>
    <row r="1172" spans="1:7" ht="12" customHeight="1" x14ac:dyDescent="0.2">
      <c r="A1172" s="259"/>
      <c r="B1172" s="259"/>
      <c r="C1172" s="258" t="s">
        <v>1960</v>
      </c>
      <c r="D1172" s="260">
        <v>1</v>
      </c>
      <c r="E1172" s="263">
        <v>1130</v>
      </c>
      <c r="F1172" s="263">
        <v>1130</v>
      </c>
      <c r="G1172" s="258"/>
    </row>
    <row r="1173" spans="1:7" ht="12" customHeight="1" x14ac:dyDescent="0.2">
      <c r="A1173" s="259"/>
      <c r="B1173" s="259"/>
      <c r="C1173" s="258" t="s">
        <v>1961</v>
      </c>
      <c r="D1173" s="260">
        <v>1</v>
      </c>
      <c r="E1173" s="262"/>
      <c r="F1173" s="262"/>
      <c r="G1173" s="258" t="s">
        <v>1147</v>
      </c>
    </row>
    <row r="1174" spans="1:7" ht="12" customHeight="1" x14ac:dyDescent="0.2">
      <c r="A1174" s="259"/>
      <c r="B1174" s="259"/>
      <c r="C1174" s="258" t="s">
        <v>1848</v>
      </c>
      <c r="D1174" s="260">
        <v>1</v>
      </c>
      <c r="E1174" s="262"/>
      <c r="F1174" s="262"/>
      <c r="G1174" s="258" t="s">
        <v>1147</v>
      </c>
    </row>
    <row r="1175" spans="1:7" ht="12" customHeight="1" x14ac:dyDescent="0.2">
      <c r="A1175" s="259"/>
      <c r="B1175" s="259"/>
      <c r="C1175" s="258" t="s">
        <v>1962</v>
      </c>
      <c r="D1175" s="260">
        <v>1</v>
      </c>
      <c r="E1175" s="262"/>
      <c r="F1175" s="262"/>
      <c r="G1175" s="258" t="s">
        <v>1147</v>
      </c>
    </row>
    <row r="1176" spans="1:7" ht="12" customHeight="1" x14ac:dyDescent="0.2">
      <c r="A1176" s="259"/>
      <c r="B1176" s="259"/>
      <c r="C1176" s="258" t="s">
        <v>1963</v>
      </c>
      <c r="D1176" s="260">
        <v>1</v>
      </c>
      <c r="E1176" s="260">
        <v>20</v>
      </c>
      <c r="F1176" s="260">
        <v>20</v>
      </c>
      <c r="G1176" s="258"/>
    </row>
    <row r="1177" spans="1:7" ht="12.95" customHeight="1" x14ac:dyDescent="0.2">
      <c r="E1177" s="265">
        <v>7009.31</v>
      </c>
      <c r="F1177" s="265">
        <v>7009.31</v>
      </c>
    </row>
    <row r="1178" spans="1:7" ht="12" customHeight="1" x14ac:dyDescent="0.2">
      <c r="A1178" s="254">
        <v>75</v>
      </c>
      <c r="B1178" s="255" t="s">
        <v>1217</v>
      </c>
      <c r="C1178" s="256"/>
      <c r="D1178" s="254">
        <v>1</v>
      </c>
      <c r="E1178" s="257">
        <v>2999.25</v>
      </c>
      <c r="F1178" s="257">
        <v>2999.25</v>
      </c>
      <c r="G1178" s="258"/>
    </row>
    <row r="1179" spans="1:7" ht="12" customHeight="1" x14ac:dyDescent="0.2">
      <c r="A1179" s="259"/>
      <c r="B1179" s="259"/>
      <c r="C1179" s="258" t="s">
        <v>429</v>
      </c>
      <c r="D1179" s="260">
        <v>1</v>
      </c>
      <c r="E1179" s="260">
        <v>210</v>
      </c>
      <c r="F1179" s="260">
        <v>210</v>
      </c>
      <c r="G1179" s="258"/>
    </row>
    <row r="1180" spans="1:7" ht="12" customHeight="1" x14ac:dyDescent="0.2">
      <c r="A1180" s="259"/>
      <c r="B1180" s="259"/>
      <c r="C1180" s="258" t="s">
        <v>403</v>
      </c>
      <c r="D1180" s="260">
        <v>1</v>
      </c>
      <c r="E1180" s="260">
        <v>30</v>
      </c>
      <c r="F1180" s="260">
        <v>30</v>
      </c>
      <c r="G1180" s="258"/>
    </row>
    <row r="1181" spans="1:7" ht="12" customHeight="1" x14ac:dyDescent="0.2">
      <c r="A1181" s="259"/>
      <c r="B1181" s="259"/>
      <c r="C1181" s="258" t="s">
        <v>857</v>
      </c>
      <c r="D1181" s="260">
        <v>4</v>
      </c>
      <c r="E1181" s="261">
        <v>0.01</v>
      </c>
      <c r="F1181" s="261">
        <v>0.04</v>
      </c>
      <c r="G1181" s="258"/>
    </row>
    <row r="1182" spans="1:7" ht="12" customHeight="1" x14ac:dyDescent="0.2">
      <c r="A1182" s="259"/>
      <c r="B1182" s="259"/>
      <c r="C1182" s="258" t="s">
        <v>436</v>
      </c>
      <c r="D1182" s="260">
        <v>1</v>
      </c>
      <c r="E1182" s="260">
        <v>20</v>
      </c>
      <c r="F1182" s="260">
        <v>20</v>
      </c>
      <c r="G1182" s="258"/>
    </row>
    <row r="1183" spans="1:7" ht="12" customHeight="1" x14ac:dyDescent="0.2">
      <c r="A1183" s="259"/>
      <c r="B1183" s="259"/>
      <c r="C1183" s="258" t="s">
        <v>858</v>
      </c>
      <c r="D1183" s="260">
        <v>2</v>
      </c>
      <c r="E1183" s="261">
        <v>0.01</v>
      </c>
      <c r="F1183" s="261">
        <v>0.02</v>
      </c>
      <c r="G1183" s="258"/>
    </row>
    <row r="1184" spans="1:7" ht="12" customHeight="1" x14ac:dyDescent="0.2">
      <c r="A1184" s="259"/>
      <c r="B1184" s="259"/>
      <c r="C1184" s="258" t="s">
        <v>647</v>
      </c>
      <c r="D1184" s="260">
        <v>2</v>
      </c>
      <c r="E1184" s="263">
        <v>1300</v>
      </c>
      <c r="F1184" s="263">
        <v>2600</v>
      </c>
      <c r="G1184" s="258"/>
    </row>
    <row r="1185" spans="1:7" ht="12" customHeight="1" x14ac:dyDescent="0.2">
      <c r="A1185" s="259"/>
      <c r="B1185" s="259"/>
      <c r="C1185" s="258" t="s">
        <v>1896</v>
      </c>
      <c r="D1185" s="260">
        <v>1</v>
      </c>
      <c r="E1185" s="262"/>
      <c r="F1185" s="262"/>
      <c r="G1185" s="258" t="s">
        <v>1147</v>
      </c>
    </row>
    <row r="1186" spans="1:7" ht="12" customHeight="1" x14ac:dyDescent="0.2">
      <c r="A1186" s="259"/>
      <c r="B1186" s="259"/>
      <c r="C1186" s="258" t="s">
        <v>1897</v>
      </c>
      <c r="D1186" s="260">
        <v>1</v>
      </c>
      <c r="E1186" s="262"/>
      <c r="F1186" s="262"/>
      <c r="G1186" s="258" t="s">
        <v>1147</v>
      </c>
    </row>
    <row r="1187" spans="1:7" ht="12" customHeight="1" x14ac:dyDescent="0.2">
      <c r="A1187" s="259"/>
      <c r="B1187" s="259"/>
      <c r="C1187" s="258" t="s">
        <v>1964</v>
      </c>
      <c r="D1187" s="260">
        <v>1</v>
      </c>
      <c r="E1187" s="262"/>
      <c r="F1187" s="262"/>
      <c r="G1187" s="258" t="s">
        <v>1147</v>
      </c>
    </row>
    <row r="1188" spans="1:7" ht="12" customHeight="1" x14ac:dyDescent="0.2">
      <c r="A1188" s="259"/>
      <c r="B1188" s="259"/>
      <c r="C1188" s="258" t="s">
        <v>1965</v>
      </c>
      <c r="D1188" s="260">
        <v>1</v>
      </c>
      <c r="E1188" s="262"/>
      <c r="F1188" s="262"/>
      <c r="G1188" s="258" t="s">
        <v>1147</v>
      </c>
    </row>
    <row r="1189" spans="1:7" ht="12" customHeight="1" x14ac:dyDescent="0.2">
      <c r="A1189" s="259"/>
      <c r="B1189" s="259"/>
      <c r="C1189" s="258" t="s">
        <v>1966</v>
      </c>
      <c r="D1189" s="260">
        <v>1</v>
      </c>
      <c r="E1189" s="262"/>
      <c r="F1189" s="262"/>
      <c r="G1189" s="258" t="s">
        <v>1147</v>
      </c>
    </row>
    <row r="1190" spans="1:7" ht="12" customHeight="1" x14ac:dyDescent="0.2">
      <c r="A1190" s="259"/>
      <c r="B1190" s="259"/>
      <c r="C1190" s="258" t="s">
        <v>872</v>
      </c>
      <c r="D1190" s="260">
        <v>1</v>
      </c>
      <c r="E1190" s="262"/>
      <c r="F1190" s="262"/>
      <c r="G1190" s="258" t="s">
        <v>1147</v>
      </c>
    </row>
    <row r="1191" spans="1:7" ht="12" customHeight="1" x14ac:dyDescent="0.2">
      <c r="A1191" s="259"/>
      <c r="B1191" s="259"/>
      <c r="C1191" s="258" t="s">
        <v>1958</v>
      </c>
      <c r="D1191" s="260">
        <v>1</v>
      </c>
      <c r="E1191" s="262"/>
      <c r="F1191" s="262"/>
      <c r="G1191" s="258" t="s">
        <v>1147</v>
      </c>
    </row>
    <row r="1192" spans="1:7" ht="12" customHeight="1" x14ac:dyDescent="0.2">
      <c r="A1192" s="259"/>
      <c r="B1192" s="259"/>
      <c r="C1192" s="258" t="s">
        <v>1959</v>
      </c>
      <c r="D1192" s="260">
        <v>1</v>
      </c>
      <c r="E1192" s="262"/>
      <c r="F1192" s="262"/>
      <c r="G1192" s="258" t="s">
        <v>1147</v>
      </c>
    </row>
    <row r="1193" spans="1:7" ht="12" customHeight="1" x14ac:dyDescent="0.2">
      <c r="A1193" s="259"/>
      <c r="B1193" s="259"/>
      <c r="C1193" s="258" t="s">
        <v>1960</v>
      </c>
      <c r="D1193" s="260">
        <v>1</v>
      </c>
      <c r="E1193" s="263">
        <v>1130</v>
      </c>
      <c r="F1193" s="263">
        <v>1130</v>
      </c>
      <c r="G1193" s="258"/>
    </row>
    <row r="1194" spans="1:7" ht="12" customHeight="1" x14ac:dyDescent="0.2">
      <c r="A1194" s="259"/>
      <c r="B1194" s="259"/>
      <c r="C1194" s="258" t="s">
        <v>1961</v>
      </c>
      <c r="D1194" s="260">
        <v>1</v>
      </c>
      <c r="E1194" s="262"/>
      <c r="F1194" s="262"/>
      <c r="G1194" s="258" t="s">
        <v>1147</v>
      </c>
    </row>
    <row r="1195" spans="1:7" ht="12" customHeight="1" x14ac:dyDescent="0.2">
      <c r="A1195" s="259"/>
      <c r="B1195" s="259"/>
      <c r="C1195" s="258" t="s">
        <v>1848</v>
      </c>
      <c r="D1195" s="260">
        <v>1</v>
      </c>
      <c r="E1195" s="262"/>
      <c r="F1195" s="262"/>
      <c r="G1195" s="258" t="s">
        <v>1147</v>
      </c>
    </row>
    <row r="1196" spans="1:7" ht="12" customHeight="1" x14ac:dyDescent="0.2">
      <c r="A1196" s="259"/>
      <c r="B1196" s="259"/>
      <c r="C1196" s="258" t="s">
        <v>1962</v>
      </c>
      <c r="D1196" s="260">
        <v>1</v>
      </c>
      <c r="E1196" s="262"/>
      <c r="F1196" s="262"/>
      <c r="G1196" s="258" t="s">
        <v>1147</v>
      </c>
    </row>
    <row r="1197" spans="1:7" ht="12" customHeight="1" x14ac:dyDescent="0.2">
      <c r="A1197" s="259"/>
      <c r="B1197" s="259"/>
      <c r="C1197" s="258" t="s">
        <v>1963</v>
      </c>
      <c r="D1197" s="260">
        <v>1</v>
      </c>
      <c r="E1197" s="260">
        <v>20</v>
      </c>
      <c r="F1197" s="260">
        <v>20</v>
      </c>
      <c r="G1197" s="258"/>
    </row>
    <row r="1198" spans="1:7" ht="12.95" customHeight="1" x14ac:dyDescent="0.2">
      <c r="E1198" s="265">
        <v>7009.31</v>
      </c>
      <c r="F1198" s="265">
        <v>7009.31</v>
      </c>
    </row>
    <row r="1199" spans="1:7" ht="12" customHeight="1" x14ac:dyDescent="0.2">
      <c r="A1199" s="254">
        <v>76</v>
      </c>
      <c r="B1199" s="255" t="s">
        <v>1218</v>
      </c>
      <c r="C1199" s="256"/>
      <c r="D1199" s="254">
        <v>1</v>
      </c>
      <c r="E1199" s="257">
        <v>3494.61</v>
      </c>
      <c r="F1199" s="257">
        <v>3494.61</v>
      </c>
      <c r="G1199" s="258"/>
    </row>
    <row r="1200" spans="1:7" ht="12" customHeight="1" x14ac:dyDescent="0.2">
      <c r="A1200" s="259"/>
      <c r="B1200" s="259"/>
      <c r="C1200" s="258" t="s">
        <v>429</v>
      </c>
      <c r="D1200" s="260">
        <v>1</v>
      </c>
      <c r="E1200" s="260">
        <v>210</v>
      </c>
      <c r="F1200" s="260">
        <v>210</v>
      </c>
      <c r="G1200" s="258"/>
    </row>
    <row r="1201" spans="1:7" ht="12" customHeight="1" x14ac:dyDescent="0.2">
      <c r="A1201" s="259"/>
      <c r="B1201" s="259"/>
      <c r="C1201" s="258" t="s">
        <v>403</v>
      </c>
      <c r="D1201" s="260">
        <v>1</v>
      </c>
      <c r="E1201" s="260">
        <v>30</v>
      </c>
      <c r="F1201" s="260">
        <v>30</v>
      </c>
      <c r="G1201" s="258"/>
    </row>
    <row r="1202" spans="1:7" ht="12" customHeight="1" x14ac:dyDescent="0.2">
      <c r="A1202" s="259"/>
      <c r="B1202" s="259"/>
      <c r="C1202" s="258" t="s">
        <v>857</v>
      </c>
      <c r="D1202" s="260">
        <v>4</v>
      </c>
      <c r="E1202" s="261">
        <v>0.01</v>
      </c>
      <c r="F1202" s="261">
        <v>0.04</v>
      </c>
      <c r="G1202" s="258"/>
    </row>
    <row r="1203" spans="1:7" ht="12" customHeight="1" x14ac:dyDescent="0.2">
      <c r="A1203" s="259"/>
      <c r="B1203" s="259"/>
      <c r="C1203" s="258" t="s">
        <v>436</v>
      </c>
      <c r="D1203" s="260">
        <v>1</v>
      </c>
      <c r="E1203" s="260">
        <v>20</v>
      </c>
      <c r="F1203" s="260">
        <v>20</v>
      </c>
      <c r="G1203" s="258"/>
    </row>
    <row r="1204" spans="1:7" ht="12" customHeight="1" x14ac:dyDescent="0.2">
      <c r="A1204" s="259"/>
      <c r="B1204" s="259"/>
      <c r="C1204" s="258" t="s">
        <v>858</v>
      </c>
      <c r="D1204" s="260">
        <v>2</v>
      </c>
      <c r="E1204" s="261">
        <v>0.01</v>
      </c>
      <c r="F1204" s="261">
        <v>0.02</v>
      </c>
      <c r="G1204" s="258"/>
    </row>
    <row r="1205" spans="1:7" ht="12" customHeight="1" x14ac:dyDescent="0.2">
      <c r="A1205" s="259"/>
      <c r="B1205" s="259"/>
      <c r="C1205" s="258" t="s">
        <v>647</v>
      </c>
      <c r="D1205" s="260">
        <v>2</v>
      </c>
      <c r="E1205" s="263">
        <v>1300</v>
      </c>
      <c r="F1205" s="263">
        <v>2600</v>
      </c>
      <c r="G1205" s="258"/>
    </row>
    <row r="1206" spans="1:7" ht="12" customHeight="1" x14ac:dyDescent="0.2">
      <c r="A1206" s="259"/>
      <c r="B1206" s="259"/>
      <c r="C1206" s="258" t="s">
        <v>1915</v>
      </c>
      <c r="D1206" s="260">
        <v>1</v>
      </c>
      <c r="E1206" s="262"/>
      <c r="F1206" s="262"/>
      <c r="G1206" s="258" t="s">
        <v>1147</v>
      </c>
    </row>
    <row r="1207" spans="1:7" ht="12" customHeight="1" x14ac:dyDescent="0.2">
      <c r="A1207" s="259"/>
      <c r="B1207" s="259"/>
      <c r="C1207" s="258" t="s">
        <v>1916</v>
      </c>
      <c r="D1207" s="260">
        <v>1</v>
      </c>
      <c r="E1207" s="262"/>
      <c r="F1207" s="262"/>
      <c r="G1207" s="258" t="s">
        <v>1147</v>
      </c>
    </row>
    <row r="1208" spans="1:7" ht="12" customHeight="1" x14ac:dyDescent="0.2">
      <c r="A1208" s="259"/>
      <c r="B1208" s="259"/>
      <c r="C1208" s="258" t="s">
        <v>1964</v>
      </c>
      <c r="D1208" s="260">
        <v>1</v>
      </c>
      <c r="E1208" s="262"/>
      <c r="F1208" s="262"/>
      <c r="G1208" s="258" t="s">
        <v>1147</v>
      </c>
    </row>
    <row r="1209" spans="1:7" ht="12" customHeight="1" x14ac:dyDescent="0.2">
      <c r="A1209" s="259"/>
      <c r="B1209" s="259"/>
      <c r="C1209" s="258" t="s">
        <v>1965</v>
      </c>
      <c r="D1209" s="260">
        <v>1</v>
      </c>
      <c r="E1209" s="262"/>
      <c r="F1209" s="262"/>
      <c r="G1209" s="258" t="s">
        <v>1147</v>
      </c>
    </row>
    <row r="1210" spans="1:7" ht="12" customHeight="1" x14ac:dyDescent="0.2">
      <c r="A1210" s="259"/>
      <c r="B1210" s="259"/>
      <c r="C1210" s="258" t="s">
        <v>1967</v>
      </c>
      <c r="D1210" s="260">
        <v>1</v>
      </c>
      <c r="E1210" s="262"/>
      <c r="F1210" s="262"/>
      <c r="G1210" s="258" t="s">
        <v>1147</v>
      </c>
    </row>
    <row r="1211" spans="1:7" ht="12" customHeight="1" x14ac:dyDescent="0.2">
      <c r="A1211" s="259"/>
      <c r="B1211" s="259"/>
      <c r="C1211" s="258" t="s">
        <v>872</v>
      </c>
      <c r="D1211" s="260">
        <v>1</v>
      </c>
      <c r="E1211" s="262"/>
      <c r="F1211" s="262"/>
      <c r="G1211" s="258" t="s">
        <v>1147</v>
      </c>
    </row>
    <row r="1212" spans="1:7" ht="12" customHeight="1" x14ac:dyDescent="0.2">
      <c r="A1212" s="259"/>
      <c r="B1212" s="259"/>
      <c r="C1212" s="258" t="s">
        <v>1968</v>
      </c>
      <c r="D1212" s="260">
        <v>1</v>
      </c>
      <c r="E1212" s="262"/>
      <c r="F1212" s="262"/>
      <c r="G1212" s="258" t="s">
        <v>1147</v>
      </c>
    </row>
    <row r="1213" spans="1:7" ht="12" customHeight="1" x14ac:dyDescent="0.2">
      <c r="A1213" s="259"/>
      <c r="B1213" s="259"/>
      <c r="C1213" s="258" t="s">
        <v>1969</v>
      </c>
      <c r="D1213" s="260">
        <v>1</v>
      </c>
      <c r="E1213" s="262"/>
      <c r="F1213" s="262"/>
      <c r="G1213" s="258" t="s">
        <v>1147</v>
      </c>
    </row>
    <row r="1214" spans="1:7" ht="12" customHeight="1" x14ac:dyDescent="0.2">
      <c r="A1214" s="259"/>
      <c r="B1214" s="259"/>
      <c r="C1214" s="258" t="s">
        <v>1960</v>
      </c>
      <c r="D1214" s="260">
        <v>1</v>
      </c>
      <c r="E1214" s="263">
        <v>1130</v>
      </c>
      <c r="F1214" s="263">
        <v>1130</v>
      </c>
      <c r="G1214" s="258"/>
    </row>
    <row r="1215" spans="1:7" ht="12" customHeight="1" x14ac:dyDescent="0.2">
      <c r="A1215" s="259"/>
      <c r="B1215" s="259"/>
      <c r="C1215" s="258" t="s">
        <v>1961</v>
      </c>
      <c r="D1215" s="260">
        <v>1</v>
      </c>
      <c r="E1215" s="262"/>
      <c r="F1215" s="262"/>
      <c r="G1215" s="258" t="s">
        <v>1147</v>
      </c>
    </row>
    <row r="1216" spans="1:7" ht="12" customHeight="1" x14ac:dyDescent="0.2">
      <c r="A1216" s="259"/>
      <c r="B1216" s="259"/>
      <c r="C1216" s="258" t="s">
        <v>1970</v>
      </c>
      <c r="D1216" s="260">
        <v>1</v>
      </c>
      <c r="E1216" s="262"/>
      <c r="F1216" s="262"/>
      <c r="G1216" s="258" t="s">
        <v>1147</v>
      </c>
    </row>
    <row r="1217" spans="1:7" ht="12" customHeight="1" x14ac:dyDescent="0.2">
      <c r="A1217" s="259"/>
      <c r="B1217" s="259"/>
      <c r="C1217" s="258" t="s">
        <v>1971</v>
      </c>
      <c r="D1217" s="260">
        <v>1</v>
      </c>
      <c r="E1217" s="262"/>
      <c r="F1217" s="262"/>
      <c r="G1217" s="258" t="s">
        <v>1147</v>
      </c>
    </row>
    <row r="1218" spans="1:7" ht="12" customHeight="1" x14ac:dyDescent="0.2">
      <c r="A1218" s="259"/>
      <c r="B1218" s="259"/>
      <c r="C1218" s="258" t="s">
        <v>1963</v>
      </c>
      <c r="D1218" s="260">
        <v>1</v>
      </c>
      <c r="E1218" s="260">
        <v>20</v>
      </c>
      <c r="F1218" s="260">
        <v>20</v>
      </c>
      <c r="G1218" s="258"/>
    </row>
    <row r="1219" spans="1:7" ht="12.95" customHeight="1" x14ac:dyDescent="0.2">
      <c r="E1219" s="265">
        <v>7504.67</v>
      </c>
      <c r="F1219" s="265">
        <v>7504.67</v>
      </c>
    </row>
    <row r="1220" spans="1:7" ht="12" customHeight="1" x14ac:dyDescent="0.2">
      <c r="A1220" s="254">
        <v>77</v>
      </c>
      <c r="B1220" s="255" t="s">
        <v>1219</v>
      </c>
      <c r="C1220" s="256"/>
      <c r="D1220" s="254">
        <v>1</v>
      </c>
      <c r="E1220" s="257">
        <v>4093.17</v>
      </c>
      <c r="F1220" s="257">
        <v>4093.17</v>
      </c>
      <c r="G1220" s="258"/>
    </row>
    <row r="1221" spans="1:7" ht="12" customHeight="1" x14ac:dyDescent="0.2">
      <c r="A1221" s="259"/>
      <c r="B1221" s="259"/>
      <c r="C1221" s="258" t="s">
        <v>429</v>
      </c>
      <c r="D1221" s="260">
        <v>1</v>
      </c>
      <c r="E1221" s="260">
        <v>210</v>
      </c>
      <c r="F1221" s="260">
        <v>210</v>
      </c>
      <c r="G1221" s="258"/>
    </row>
    <row r="1222" spans="1:7" ht="12" customHeight="1" x14ac:dyDescent="0.2">
      <c r="A1222" s="259"/>
      <c r="B1222" s="259"/>
      <c r="C1222" s="258" t="s">
        <v>403</v>
      </c>
      <c r="D1222" s="260">
        <v>1</v>
      </c>
      <c r="E1222" s="260">
        <v>30</v>
      </c>
      <c r="F1222" s="260">
        <v>30</v>
      </c>
      <c r="G1222" s="258"/>
    </row>
    <row r="1223" spans="1:7" ht="12" customHeight="1" x14ac:dyDescent="0.2">
      <c r="A1223" s="259"/>
      <c r="B1223" s="259"/>
      <c r="C1223" s="258" t="s">
        <v>857</v>
      </c>
      <c r="D1223" s="260">
        <v>4</v>
      </c>
      <c r="E1223" s="261">
        <v>0.01</v>
      </c>
      <c r="F1223" s="261">
        <v>0.04</v>
      </c>
      <c r="G1223" s="258"/>
    </row>
    <row r="1224" spans="1:7" ht="12" customHeight="1" x14ac:dyDescent="0.2">
      <c r="A1224" s="259"/>
      <c r="B1224" s="259"/>
      <c r="C1224" s="258" t="s">
        <v>436</v>
      </c>
      <c r="D1224" s="260">
        <v>1</v>
      </c>
      <c r="E1224" s="260">
        <v>20</v>
      </c>
      <c r="F1224" s="260">
        <v>20</v>
      </c>
      <c r="G1224" s="258"/>
    </row>
    <row r="1225" spans="1:7" ht="12" customHeight="1" x14ac:dyDescent="0.2">
      <c r="A1225" s="259"/>
      <c r="B1225" s="259"/>
      <c r="C1225" s="258" t="s">
        <v>858</v>
      </c>
      <c r="D1225" s="260">
        <v>2</v>
      </c>
      <c r="E1225" s="261">
        <v>0.01</v>
      </c>
      <c r="F1225" s="261">
        <v>0.02</v>
      </c>
      <c r="G1225" s="258"/>
    </row>
    <row r="1226" spans="1:7" ht="12" customHeight="1" x14ac:dyDescent="0.2">
      <c r="A1226" s="259"/>
      <c r="B1226" s="259"/>
      <c r="C1226" s="258" t="s">
        <v>1953</v>
      </c>
      <c r="D1226" s="260">
        <v>1</v>
      </c>
      <c r="E1226" s="262"/>
      <c r="F1226" s="262"/>
      <c r="G1226" s="258" t="s">
        <v>1147</v>
      </c>
    </row>
    <row r="1227" spans="1:7" ht="12" customHeight="1" x14ac:dyDescent="0.2">
      <c r="A1227" s="259"/>
      <c r="B1227" s="259"/>
      <c r="C1227" s="258" t="s">
        <v>1954</v>
      </c>
      <c r="D1227" s="260">
        <v>1</v>
      </c>
      <c r="E1227" s="262"/>
      <c r="F1227" s="262"/>
      <c r="G1227" s="258" t="s">
        <v>1147</v>
      </c>
    </row>
    <row r="1228" spans="1:7" ht="12" customHeight="1" x14ac:dyDescent="0.2">
      <c r="A1228" s="259"/>
      <c r="B1228" s="259"/>
      <c r="C1228" s="258" t="s">
        <v>1964</v>
      </c>
      <c r="D1228" s="260">
        <v>1</v>
      </c>
      <c r="E1228" s="262"/>
      <c r="F1228" s="262"/>
      <c r="G1228" s="258" t="s">
        <v>1147</v>
      </c>
    </row>
    <row r="1229" spans="1:7" ht="12" customHeight="1" x14ac:dyDescent="0.2">
      <c r="A1229" s="259"/>
      <c r="B1229" s="259"/>
      <c r="C1229" s="258" t="s">
        <v>1965</v>
      </c>
      <c r="D1229" s="260">
        <v>1</v>
      </c>
      <c r="E1229" s="262"/>
      <c r="F1229" s="262"/>
      <c r="G1229" s="258" t="s">
        <v>1147</v>
      </c>
    </row>
    <row r="1230" spans="1:7" ht="12" customHeight="1" x14ac:dyDescent="0.2">
      <c r="A1230" s="259"/>
      <c r="B1230" s="259"/>
      <c r="C1230" s="258" t="s">
        <v>1972</v>
      </c>
      <c r="D1230" s="260">
        <v>1</v>
      </c>
      <c r="E1230" s="262"/>
      <c r="F1230" s="262"/>
      <c r="G1230" s="258" t="s">
        <v>1147</v>
      </c>
    </row>
    <row r="1231" spans="1:7" ht="12" customHeight="1" x14ac:dyDescent="0.2">
      <c r="A1231" s="259"/>
      <c r="B1231" s="259"/>
      <c r="C1231" s="258" t="s">
        <v>872</v>
      </c>
      <c r="D1231" s="260">
        <v>1</v>
      </c>
      <c r="E1231" s="262"/>
      <c r="F1231" s="262"/>
      <c r="G1231" s="258" t="s">
        <v>1147</v>
      </c>
    </row>
    <row r="1232" spans="1:7" ht="12" customHeight="1" x14ac:dyDescent="0.2">
      <c r="A1232" s="259"/>
      <c r="B1232" s="259"/>
      <c r="C1232" s="258" t="s">
        <v>1973</v>
      </c>
      <c r="D1232" s="260">
        <v>1</v>
      </c>
      <c r="E1232" s="262"/>
      <c r="F1232" s="262"/>
      <c r="G1232" s="258" t="s">
        <v>1147</v>
      </c>
    </row>
    <row r="1233" spans="1:7" ht="12" customHeight="1" x14ac:dyDescent="0.2">
      <c r="A1233" s="259"/>
      <c r="B1233" s="259"/>
      <c r="C1233" s="258" t="s">
        <v>1974</v>
      </c>
      <c r="D1233" s="260">
        <v>1</v>
      </c>
      <c r="E1233" s="262"/>
      <c r="F1233" s="262"/>
      <c r="G1233" s="258" t="s">
        <v>1147</v>
      </c>
    </row>
    <row r="1234" spans="1:7" ht="12" customHeight="1" x14ac:dyDescent="0.2">
      <c r="A1234" s="259"/>
      <c r="B1234" s="259"/>
      <c r="C1234" s="258" t="s">
        <v>657</v>
      </c>
      <c r="D1234" s="260">
        <v>2</v>
      </c>
      <c r="E1234" s="261">
        <v>0.01</v>
      </c>
      <c r="F1234" s="261">
        <v>0.02</v>
      </c>
      <c r="G1234" s="258"/>
    </row>
    <row r="1235" spans="1:7" ht="12" customHeight="1" x14ac:dyDescent="0.2">
      <c r="A1235" s="259"/>
      <c r="B1235" s="259"/>
      <c r="C1235" s="258" t="s">
        <v>1960</v>
      </c>
      <c r="D1235" s="260">
        <v>1</v>
      </c>
      <c r="E1235" s="263">
        <v>1130</v>
      </c>
      <c r="F1235" s="263">
        <v>1130</v>
      </c>
      <c r="G1235" s="258"/>
    </row>
    <row r="1236" spans="1:7" ht="12" customHeight="1" x14ac:dyDescent="0.2">
      <c r="A1236" s="259"/>
      <c r="B1236" s="259"/>
      <c r="C1236" s="258" t="s">
        <v>1961</v>
      </c>
      <c r="D1236" s="260">
        <v>1</v>
      </c>
      <c r="E1236" s="262"/>
      <c r="F1236" s="262"/>
      <c r="G1236" s="258" t="s">
        <v>1147</v>
      </c>
    </row>
    <row r="1237" spans="1:7" ht="12" customHeight="1" x14ac:dyDescent="0.2">
      <c r="A1237" s="259"/>
      <c r="B1237" s="259"/>
      <c r="C1237" s="258" t="s">
        <v>1975</v>
      </c>
      <c r="D1237" s="260">
        <v>2</v>
      </c>
      <c r="E1237" s="261">
        <v>443.53</v>
      </c>
      <c r="F1237" s="261">
        <v>887.06</v>
      </c>
      <c r="G1237" s="258"/>
    </row>
    <row r="1238" spans="1:7" ht="12" customHeight="1" x14ac:dyDescent="0.2">
      <c r="A1238" s="259"/>
      <c r="B1238" s="259"/>
      <c r="C1238" s="258" t="s">
        <v>1976</v>
      </c>
      <c r="D1238" s="260">
        <v>1</v>
      </c>
      <c r="E1238" s="262"/>
      <c r="F1238" s="262"/>
      <c r="G1238" s="258" t="s">
        <v>1147</v>
      </c>
    </row>
    <row r="1239" spans="1:7" ht="12" customHeight="1" x14ac:dyDescent="0.2">
      <c r="A1239" s="259"/>
      <c r="B1239" s="259"/>
      <c r="C1239" s="258" t="s">
        <v>647</v>
      </c>
      <c r="D1239" s="260">
        <v>3</v>
      </c>
      <c r="E1239" s="263">
        <v>1300</v>
      </c>
      <c r="F1239" s="263">
        <v>3900</v>
      </c>
      <c r="G1239" s="258"/>
    </row>
    <row r="1240" spans="1:7" ht="12" customHeight="1" x14ac:dyDescent="0.2">
      <c r="A1240" s="259"/>
      <c r="B1240" s="259"/>
      <c r="C1240" s="258" t="s">
        <v>1977</v>
      </c>
      <c r="D1240" s="260">
        <v>1</v>
      </c>
      <c r="E1240" s="262"/>
      <c r="F1240" s="262"/>
      <c r="G1240" s="258" t="s">
        <v>1147</v>
      </c>
    </row>
    <row r="1241" spans="1:7" ht="12" customHeight="1" x14ac:dyDescent="0.2">
      <c r="A1241" s="259"/>
      <c r="B1241" s="259"/>
      <c r="C1241" s="258" t="s">
        <v>1963</v>
      </c>
      <c r="D1241" s="260">
        <v>1</v>
      </c>
      <c r="E1241" s="260">
        <v>20</v>
      </c>
      <c r="F1241" s="260">
        <v>20</v>
      </c>
      <c r="G1241" s="258"/>
    </row>
    <row r="1242" spans="1:7" ht="12.95" customHeight="1" x14ac:dyDescent="0.2">
      <c r="E1242" s="265">
        <v>10290.25</v>
      </c>
      <c r="F1242" s="265">
        <v>10290.25</v>
      </c>
    </row>
    <row r="1243" spans="1:7" ht="12" customHeight="1" x14ac:dyDescent="0.2">
      <c r="A1243" s="254">
        <v>78</v>
      </c>
      <c r="B1243" s="255" t="s">
        <v>1220</v>
      </c>
      <c r="C1243" s="256"/>
      <c r="D1243" s="254">
        <v>1</v>
      </c>
      <c r="E1243" s="257">
        <v>2801.62</v>
      </c>
      <c r="F1243" s="257">
        <v>2801.62</v>
      </c>
      <c r="G1243" s="258"/>
    </row>
    <row r="1244" spans="1:7" ht="12" customHeight="1" x14ac:dyDescent="0.2">
      <c r="A1244" s="259"/>
      <c r="B1244" s="259"/>
      <c r="C1244" s="258" t="s">
        <v>429</v>
      </c>
      <c r="D1244" s="260">
        <v>1</v>
      </c>
      <c r="E1244" s="260">
        <v>210</v>
      </c>
      <c r="F1244" s="260">
        <v>210</v>
      </c>
      <c r="G1244" s="258"/>
    </row>
    <row r="1245" spans="1:7" ht="12" customHeight="1" x14ac:dyDescent="0.2">
      <c r="A1245" s="259"/>
      <c r="B1245" s="259"/>
      <c r="C1245" s="258" t="s">
        <v>857</v>
      </c>
      <c r="D1245" s="260">
        <v>3</v>
      </c>
      <c r="E1245" s="261">
        <v>0.01</v>
      </c>
      <c r="F1245" s="261">
        <v>0.03</v>
      </c>
      <c r="G1245" s="258"/>
    </row>
    <row r="1246" spans="1:7" ht="12" customHeight="1" x14ac:dyDescent="0.2">
      <c r="A1246" s="259"/>
      <c r="B1246" s="259"/>
      <c r="C1246" s="258" t="s">
        <v>858</v>
      </c>
      <c r="D1246" s="260">
        <v>2</v>
      </c>
      <c r="E1246" s="261">
        <v>0.01</v>
      </c>
      <c r="F1246" s="261">
        <v>0.02</v>
      </c>
      <c r="G1246" s="258"/>
    </row>
    <row r="1247" spans="1:7" ht="12" customHeight="1" x14ac:dyDescent="0.2">
      <c r="A1247" s="259"/>
      <c r="B1247" s="259"/>
      <c r="C1247" s="258" t="s">
        <v>426</v>
      </c>
      <c r="D1247" s="260">
        <v>2</v>
      </c>
      <c r="E1247" s="260">
        <v>620</v>
      </c>
      <c r="F1247" s="263">
        <v>1240</v>
      </c>
      <c r="G1247" s="258"/>
    </row>
    <row r="1248" spans="1:7" ht="12" customHeight="1" x14ac:dyDescent="0.2">
      <c r="A1248" s="259"/>
      <c r="B1248" s="259"/>
      <c r="C1248" s="258" t="s">
        <v>1896</v>
      </c>
      <c r="D1248" s="260">
        <v>1</v>
      </c>
      <c r="E1248" s="262"/>
      <c r="F1248" s="262"/>
      <c r="G1248" s="258" t="s">
        <v>1147</v>
      </c>
    </row>
    <row r="1249" spans="1:7" ht="12" customHeight="1" x14ac:dyDescent="0.2">
      <c r="A1249" s="259"/>
      <c r="B1249" s="259"/>
      <c r="C1249" s="258" t="s">
        <v>1897</v>
      </c>
      <c r="D1249" s="260">
        <v>1</v>
      </c>
      <c r="E1249" s="262"/>
      <c r="F1249" s="262"/>
      <c r="G1249" s="258" t="s">
        <v>1147</v>
      </c>
    </row>
    <row r="1250" spans="1:7" ht="12" customHeight="1" x14ac:dyDescent="0.2">
      <c r="A1250" s="259"/>
      <c r="B1250" s="259"/>
      <c r="C1250" s="258" t="s">
        <v>1911</v>
      </c>
      <c r="D1250" s="260">
        <v>1</v>
      </c>
      <c r="E1250" s="262"/>
      <c r="F1250" s="262"/>
      <c r="G1250" s="258" t="s">
        <v>1147</v>
      </c>
    </row>
    <row r="1251" spans="1:7" ht="12" customHeight="1" x14ac:dyDescent="0.2">
      <c r="A1251" s="259"/>
      <c r="B1251" s="259"/>
      <c r="C1251" s="258" t="s">
        <v>1898</v>
      </c>
      <c r="D1251" s="260">
        <v>1</v>
      </c>
      <c r="E1251" s="262"/>
      <c r="F1251" s="262"/>
      <c r="G1251" s="258" t="s">
        <v>1147</v>
      </c>
    </row>
    <row r="1252" spans="1:7" ht="12" customHeight="1" x14ac:dyDescent="0.2">
      <c r="A1252" s="259"/>
      <c r="B1252" s="259"/>
      <c r="C1252" s="258" t="s">
        <v>1978</v>
      </c>
      <c r="D1252" s="260">
        <v>1</v>
      </c>
      <c r="E1252" s="262"/>
      <c r="F1252" s="262"/>
      <c r="G1252" s="258" t="s">
        <v>1147</v>
      </c>
    </row>
    <row r="1253" spans="1:7" ht="12" customHeight="1" x14ac:dyDescent="0.2">
      <c r="A1253" s="259"/>
      <c r="B1253" s="259"/>
      <c r="C1253" s="258" t="s">
        <v>872</v>
      </c>
      <c r="D1253" s="260">
        <v>1</v>
      </c>
      <c r="E1253" s="262"/>
      <c r="F1253" s="262"/>
      <c r="G1253" s="258" t="s">
        <v>1147</v>
      </c>
    </row>
    <row r="1254" spans="1:7" ht="12" customHeight="1" x14ac:dyDescent="0.2">
      <c r="A1254" s="259"/>
      <c r="B1254" s="259"/>
      <c r="C1254" s="258" t="s">
        <v>1979</v>
      </c>
      <c r="D1254" s="260">
        <v>1</v>
      </c>
      <c r="E1254" s="262"/>
      <c r="F1254" s="262"/>
      <c r="G1254" s="258" t="s">
        <v>1147</v>
      </c>
    </row>
    <row r="1255" spans="1:7" ht="12" customHeight="1" x14ac:dyDescent="0.2">
      <c r="A1255" s="259"/>
      <c r="B1255" s="259"/>
      <c r="C1255" s="258" t="s">
        <v>1980</v>
      </c>
      <c r="D1255" s="260">
        <v>1</v>
      </c>
      <c r="E1255" s="262"/>
      <c r="F1255" s="262"/>
      <c r="G1255" s="258" t="s">
        <v>1147</v>
      </c>
    </row>
    <row r="1256" spans="1:7" ht="12" customHeight="1" x14ac:dyDescent="0.2">
      <c r="A1256" s="259"/>
      <c r="B1256" s="259"/>
      <c r="C1256" s="258" t="s">
        <v>657</v>
      </c>
      <c r="D1256" s="260">
        <v>2</v>
      </c>
      <c r="E1256" s="261">
        <v>0.01</v>
      </c>
      <c r="F1256" s="261">
        <v>0.02</v>
      </c>
      <c r="G1256" s="258"/>
    </row>
    <row r="1257" spans="1:7" ht="12" customHeight="1" x14ac:dyDescent="0.2">
      <c r="A1257" s="259"/>
      <c r="B1257" s="259"/>
      <c r="C1257" s="258" t="s">
        <v>1981</v>
      </c>
      <c r="D1257" s="260">
        <v>2</v>
      </c>
      <c r="E1257" s="261">
        <v>91.92</v>
      </c>
      <c r="F1257" s="261">
        <v>183.84</v>
      </c>
      <c r="G1257" s="258"/>
    </row>
    <row r="1258" spans="1:7" ht="12" customHeight="1" x14ac:dyDescent="0.2">
      <c r="A1258" s="259"/>
      <c r="B1258" s="259"/>
      <c r="C1258" s="258" t="s">
        <v>1982</v>
      </c>
      <c r="D1258" s="260">
        <v>2</v>
      </c>
      <c r="E1258" s="262"/>
      <c r="F1258" s="262"/>
      <c r="G1258" s="258" t="s">
        <v>1147</v>
      </c>
    </row>
    <row r="1259" spans="1:7" ht="12" customHeight="1" x14ac:dyDescent="0.2">
      <c r="A1259" s="259"/>
      <c r="B1259" s="259"/>
      <c r="C1259" s="258" t="s">
        <v>1983</v>
      </c>
      <c r="D1259" s="260">
        <v>1</v>
      </c>
      <c r="E1259" s="262"/>
      <c r="F1259" s="262"/>
      <c r="G1259" s="258" t="s">
        <v>1147</v>
      </c>
    </row>
    <row r="1260" spans="1:7" ht="12" customHeight="1" x14ac:dyDescent="0.2">
      <c r="A1260" s="259"/>
      <c r="B1260" s="259"/>
      <c r="C1260" s="258" t="s">
        <v>1984</v>
      </c>
      <c r="D1260" s="260">
        <v>1</v>
      </c>
      <c r="E1260" s="262"/>
      <c r="F1260" s="262"/>
      <c r="G1260" s="258" t="s">
        <v>1147</v>
      </c>
    </row>
    <row r="1261" spans="1:7" ht="12" customHeight="1" x14ac:dyDescent="0.2">
      <c r="A1261" s="259"/>
      <c r="B1261" s="259"/>
      <c r="C1261" s="258" t="s">
        <v>436</v>
      </c>
      <c r="D1261" s="260">
        <v>1</v>
      </c>
      <c r="E1261" s="260">
        <v>20</v>
      </c>
      <c r="F1261" s="260">
        <v>20</v>
      </c>
      <c r="G1261" s="258"/>
    </row>
    <row r="1262" spans="1:7" ht="12" customHeight="1" x14ac:dyDescent="0.2">
      <c r="A1262" s="259"/>
      <c r="B1262" s="259"/>
      <c r="C1262" s="258" t="s">
        <v>1985</v>
      </c>
      <c r="D1262" s="260">
        <v>1</v>
      </c>
      <c r="E1262" s="260">
        <v>750</v>
      </c>
      <c r="F1262" s="260">
        <v>750</v>
      </c>
      <c r="G1262" s="258"/>
    </row>
    <row r="1263" spans="1:7" ht="12.95" customHeight="1" x14ac:dyDescent="0.2">
      <c r="E1263" s="265">
        <v>5205.6899999999996</v>
      </c>
      <c r="F1263" s="265">
        <v>5205.6899999999996</v>
      </c>
    </row>
    <row r="1264" spans="1:7" ht="12" customHeight="1" x14ac:dyDescent="0.2">
      <c r="A1264" s="254">
        <v>79</v>
      </c>
      <c r="B1264" s="255" t="s">
        <v>1221</v>
      </c>
      <c r="C1264" s="256"/>
      <c r="D1264" s="254">
        <v>1</v>
      </c>
      <c r="E1264" s="257">
        <v>3380.74</v>
      </c>
      <c r="F1264" s="257">
        <v>3380.74</v>
      </c>
      <c r="G1264" s="258"/>
    </row>
    <row r="1265" spans="1:7" ht="12" customHeight="1" x14ac:dyDescent="0.2">
      <c r="A1265" s="259"/>
      <c r="B1265" s="259"/>
      <c r="C1265" s="258" t="s">
        <v>429</v>
      </c>
      <c r="D1265" s="260">
        <v>1</v>
      </c>
      <c r="E1265" s="260">
        <v>210</v>
      </c>
      <c r="F1265" s="260">
        <v>210</v>
      </c>
      <c r="G1265" s="258"/>
    </row>
    <row r="1266" spans="1:7" ht="12" customHeight="1" x14ac:dyDescent="0.2">
      <c r="A1266" s="259"/>
      <c r="B1266" s="259"/>
      <c r="C1266" s="258" t="s">
        <v>857</v>
      </c>
      <c r="D1266" s="260">
        <v>3</v>
      </c>
      <c r="E1266" s="261">
        <v>0.01</v>
      </c>
      <c r="F1266" s="261">
        <v>0.03</v>
      </c>
      <c r="G1266" s="258"/>
    </row>
    <row r="1267" spans="1:7" ht="12" customHeight="1" x14ac:dyDescent="0.2">
      <c r="A1267" s="259"/>
      <c r="B1267" s="259"/>
      <c r="C1267" s="258" t="s">
        <v>858</v>
      </c>
      <c r="D1267" s="260">
        <v>2</v>
      </c>
      <c r="E1267" s="261">
        <v>0.01</v>
      </c>
      <c r="F1267" s="261">
        <v>0.02</v>
      </c>
      <c r="G1267" s="258"/>
    </row>
    <row r="1268" spans="1:7" ht="12" customHeight="1" x14ac:dyDescent="0.2">
      <c r="A1268" s="259"/>
      <c r="B1268" s="259"/>
      <c r="C1268" s="258" t="s">
        <v>1915</v>
      </c>
      <c r="D1268" s="260">
        <v>1</v>
      </c>
      <c r="E1268" s="262"/>
      <c r="F1268" s="262"/>
      <c r="G1268" s="258" t="s">
        <v>1147</v>
      </c>
    </row>
    <row r="1269" spans="1:7" ht="12" customHeight="1" x14ac:dyDescent="0.2">
      <c r="A1269" s="259"/>
      <c r="B1269" s="259"/>
      <c r="C1269" s="258" t="s">
        <v>1916</v>
      </c>
      <c r="D1269" s="260">
        <v>1</v>
      </c>
      <c r="E1269" s="262"/>
      <c r="F1269" s="262"/>
      <c r="G1269" s="258" t="s">
        <v>1147</v>
      </c>
    </row>
    <row r="1270" spans="1:7" ht="12" customHeight="1" x14ac:dyDescent="0.2">
      <c r="A1270" s="259"/>
      <c r="B1270" s="259"/>
      <c r="C1270" s="258" t="s">
        <v>1911</v>
      </c>
      <c r="D1270" s="260">
        <v>1</v>
      </c>
      <c r="E1270" s="262"/>
      <c r="F1270" s="262"/>
      <c r="G1270" s="258" t="s">
        <v>1147</v>
      </c>
    </row>
    <row r="1271" spans="1:7" ht="12" customHeight="1" x14ac:dyDescent="0.2">
      <c r="A1271" s="259"/>
      <c r="B1271" s="259"/>
      <c r="C1271" s="258" t="s">
        <v>1898</v>
      </c>
      <c r="D1271" s="260">
        <v>1</v>
      </c>
      <c r="E1271" s="262"/>
      <c r="F1271" s="262"/>
      <c r="G1271" s="258" t="s">
        <v>1147</v>
      </c>
    </row>
    <row r="1272" spans="1:7" ht="12" customHeight="1" x14ac:dyDescent="0.2">
      <c r="A1272" s="259"/>
      <c r="B1272" s="259"/>
      <c r="C1272" s="258" t="s">
        <v>1986</v>
      </c>
      <c r="D1272" s="260">
        <v>1</v>
      </c>
      <c r="E1272" s="262"/>
      <c r="F1272" s="262"/>
      <c r="G1272" s="258" t="s">
        <v>1147</v>
      </c>
    </row>
    <row r="1273" spans="1:7" ht="12" customHeight="1" x14ac:dyDescent="0.2">
      <c r="A1273" s="259"/>
      <c r="B1273" s="259"/>
      <c r="C1273" s="258" t="s">
        <v>872</v>
      </c>
      <c r="D1273" s="260">
        <v>1</v>
      </c>
      <c r="E1273" s="262"/>
      <c r="F1273" s="262"/>
      <c r="G1273" s="258" t="s">
        <v>1147</v>
      </c>
    </row>
    <row r="1274" spans="1:7" ht="12" customHeight="1" x14ac:dyDescent="0.2">
      <c r="A1274" s="259"/>
      <c r="B1274" s="259"/>
      <c r="C1274" s="258" t="s">
        <v>1987</v>
      </c>
      <c r="D1274" s="260">
        <v>1</v>
      </c>
      <c r="E1274" s="262"/>
      <c r="F1274" s="262"/>
      <c r="G1274" s="258" t="s">
        <v>1147</v>
      </c>
    </row>
    <row r="1275" spans="1:7" ht="12" customHeight="1" x14ac:dyDescent="0.2">
      <c r="A1275" s="259"/>
      <c r="B1275" s="259"/>
      <c r="C1275" s="258" t="s">
        <v>1988</v>
      </c>
      <c r="D1275" s="260">
        <v>1</v>
      </c>
      <c r="E1275" s="262"/>
      <c r="F1275" s="262"/>
      <c r="G1275" s="258" t="s">
        <v>1147</v>
      </c>
    </row>
    <row r="1276" spans="1:7" ht="12" customHeight="1" x14ac:dyDescent="0.2">
      <c r="A1276" s="259"/>
      <c r="B1276" s="259"/>
      <c r="C1276" s="258" t="s">
        <v>657</v>
      </c>
      <c r="D1276" s="260">
        <v>4</v>
      </c>
      <c r="E1276" s="261">
        <v>0.01</v>
      </c>
      <c r="F1276" s="261">
        <v>0.04</v>
      </c>
      <c r="G1276" s="258"/>
    </row>
    <row r="1277" spans="1:7" ht="12" customHeight="1" x14ac:dyDescent="0.2">
      <c r="A1277" s="259"/>
      <c r="B1277" s="259"/>
      <c r="C1277" s="258" t="s">
        <v>1981</v>
      </c>
      <c r="D1277" s="260">
        <v>4</v>
      </c>
      <c r="E1277" s="261">
        <v>91.92</v>
      </c>
      <c r="F1277" s="261">
        <v>367.68</v>
      </c>
      <c r="G1277" s="258"/>
    </row>
    <row r="1278" spans="1:7" ht="12" customHeight="1" x14ac:dyDescent="0.2">
      <c r="A1278" s="259"/>
      <c r="B1278" s="259"/>
      <c r="C1278" s="258" t="s">
        <v>1989</v>
      </c>
      <c r="D1278" s="260">
        <v>2</v>
      </c>
      <c r="E1278" s="262"/>
      <c r="F1278" s="262"/>
      <c r="G1278" s="258" t="s">
        <v>1147</v>
      </c>
    </row>
    <row r="1279" spans="1:7" ht="12" customHeight="1" x14ac:dyDescent="0.2">
      <c r="A1279" s="259"/>
      <c r="B1279" s="259"/>
      <c r="C1279" s="258" t="s">
        <v>1990</v>
      </c>
      <c r="D1279" s="260">
        <v>1</v>
      </c>
      <c r="E1279" s="262"/>
      <c r="F1279" s="262"/>
      <c r="G1279" s="258" t="s">
        <v>1147</v>
      </c>
    </row>
    <row r="1280" spans="1:7" ht="12" customHeight="1" x14ac:dyDescent="0.2">
      <c r="A1280" s="259"/>
      <c r="B1280" s="259"/>
      <c r="C1280" s="258" t="s">
        <v>1984</v>
      </c>
      <c r="D1280" s="260">
        <v>1</v>
      </c>
      <c r="E1280" s="262"/>
      <c r="F1280" s="262"/>
      <c r="G1280" s="258" t="s">
        <v>1147</v>
      </c>
    </row>
    <row r="1281" spans="1:7" ht="12" customHeight="1" x14ac:dyDescent="0.2">
      <c r="A1281" s="259"/>
      <c r="B1281" s="259"/>
      <c r="C1281" s="258" t="s">
        <v>436</v>
      </c>
      <c r="D1281" s="260">
        <v>1</v>
      </c>
      <c r="E1281" s="260">
        <v>20</v>
      </c>
      <c r="F1281" s="260">
        <v>20</v>
      </c>
      <c r="G1281" s="258"/>
    </row>
    <row r="1282" spans="1:7" ht="12" customHeight="1" x14ac:dyDescent="0.2">
      <c r="A1282" s="259"/>
      <c r="B1282" s="259"/>
      <c r="C1282" s="258" t="s">
        <v>1985</v>
      </c>
      <c r="D1282" s="260">
        <v>1</v>
      </c>
      <c r="E1282" s="260">
        <v>750</v>
      </c>
      <c r="F1282" s="260">
        <v>750</v>
      </c>
      <c r="G1282" s="258"/>
    </row>
    <row r="1283" spans="1:7" ht="12" customHeight="1" x14ac:dyDescent="0.2">
      <c r="A1283" s="259"/>
      <c r="B1283" s="259"/>
      <c r="C1283" s="258" t="s">
        <v>426</v>
      </c>
      <c r="D1283" s="260">
        <v>3</v>
      </c>
      <c r="E1283" s="260">
        <v>620</v>
      </c>
      <c r="F1283" s="263">
        <v>1860</v>
      </c>
      <c r="G1283" s="258"/>
    </row>
    <row r="1284" spans="1:7" ht="12.95" customHeight="1" x14ac:dyDescent="0.2">
      <c r="E1284" s="265">
        <v>6588.83</v>
      </c>
      <c r="F1284" s="265">
        <v>6588.83</v>
      </c>
    </row>
    <row r="1285" spans="1:7" ht="12" customHeight="1" x14ac:dyDescent="0.2">
      <c r="A1285" s="254">
        <v>80</v>
      </c>
      <c r="B1285" s="255" t="s">
        <v>1221</v>
      </c>
      <c r="C1285" s="256"/>
      <c r="D1285" s="254">
        <v>1</v>
      </c>
      <c r="E1285" s="257">
        <v>3380.74</v>
      </c>
      <c r="F1285" s="257">
        <v>3380.74</v>
      </c>
      <c r="G1285" s="258"/>
    </row>
    <row r="1286" spans="1:7" ht="12" customHeight="1" x14ac:dyDescent="0.2">
      <c r="A1286" s="259"/>
      <c r="B1286" s="259"/>
      <c r="C1286" s="258" t="s">
        <v>429</v>
      </c>
      <c r="D1286" s="260">
        <v>1</v>
      </c>
      <c r="E1286" s="260">
        <v>210</v>
      </c>
      <c r="F1286" s="260">
        <v>210</v>
      </c>
      <c r="G1286" s="258"/>
    </row>
    <row r="1287" spans="1:7" ht="12" customHeight="1" x14ac:dyDescent="0.2">
      <c r="A1287" s="259"/>
      <c r="B1287" s="259"/>
      <c r="C1287" s="258" t="s">
        <v>857</v>
      </c>
      <c r="D1287" s="260">
        <v>3</v>
      </c>
      <c r="E1287" s="261">
        <v>0.01</v>
      </c>
      <c r="F1287" s="261">
        <v>0.03</v>
      </c>
      <c r="G1287" s="258"/>
    </row>
    <row r="1288" spans="1:7" ht="12" customHeight="1" x14ac:dyDescent="0.2">
      <c r="A1288" s="259"/>
      <c r="B1288" s="259"/>
      <c r="C1288" s="258" t="s">
        <v>858</v>
      </c>
      <c r="D1288" s="260">
        <v>2</v>
      </c>
      <c r="E1288" s="261">
        <v>0.01</v>
      </c>
      <c r="F1288" s="261">
        <v>0.02</v>
      </c>
      <c r="G1288" s="258"/>
    </row>
    <row r="1289" spans="1:7" ht="12" customHeight="1" x14ac:dyDescent="0.2">
      <c r="A1289" s="259"/>
      <c r="B1289" s="259"/>
      <c r="C1289" s="258" t="s">
        <v>1915</v>
      </c>
      <c r="D1289" s="260">
        <v>1</v>
      </c>
      <c r="E1289" s="262"/>
      <c r="F1289" s="262"/>
      <c r="G1289" s="258" t="s">
        <v>1147</v>
      </c>
    </row>
    <row r="1290" spans="1:7" ht="12" customHeight="1" x14ac:dyDescent="0.2">
      <c r="A1290" s="259"/>
      <c r="B1290" s="259"/>
      <c r="C1290" s="258" t="s">
        <v>1916</v>
      </c>
      <c r="D1290" s="260">
        <v>1</v>
      </c>
      <c r="E1290" s="262"/>
      <c r="F1290" s="262"/>
      <c r="G1290" s="258" t="s">
        <v>1147</v>
      </c>
    </row>
    <row r="1291" spans="1:7" ht="12" customHeight="1" x14ac:dyDescent="0.2">
      <c r="A1291" s="259"/>
      <c r="B1291" s="259"/>
      <c r="C1291" s="258" t="s">
        <v>1911</v>
      </c>
      <c r="D1291" s="260">
        <v>1</v>
      </c>
      <c r="E1291" s="262"/>
      <c r="F1291" s="262"/>
      <c r="G1291" s="258" t="s">
        <v>1147</v>
      </c>
    </row>
    <row r="1292" spans="1:7" ht="12" customHeight="1" x14ac:dyDescent="0.2">
      <c r="A1292" s="259"/>
      <c r="B1292" s="259"/>
      <c r="C1292" s="258" t="s">
        <v>1898</v>
      </c>
      <c r="D1292" s="260">
        <v>1</v>
      </c>
      <c r="E1292" s="262"/>
      <c r="F1292" s="262"/>
      <c r="G1292" s="258" t="s">
        <v>1147</v>
      </c>
    </row>
    <row r="1293" spans="1:7" ht="12" customHeight="1" x14ac:dyDescent="0.2">
      <c r="A1293" s="259"/>
      <c r="B1293" s="259"/>
      <c r="C1293" s="258" t="s">
        <v>1986</v>
      </c>
      <c r="D1293" s="260">
        <v>1</v>
      </c>
      <c r="E1293" s="262"/>
      <c r="F1293" s="262"/>
      <c r="G1293" s="258" t="s">
        <v>1147</v>
      </c>
    </row>
    <row r="1294" spans="1:7" ht="12" customHeight="1" x14ac:dyDescent="0.2">
      <c r="A1294" s="259"/>
      <c r="B1294" s="259"/>
      <c r="C1294" s="258" t="s">
        <v>872</v>
      </c>
      <c r="D1294" s="260">
        <v>1</v>
      </c>
      <c r="E1294" s="262"/>
      <c r="F1294" s="262"/>
      <c r="G1294" s="258" t="s">
        <v>1147</v>
      </c>
    </row>
    <row r="1295" spans="1:7" ht="12" customHeight="1" x14ac:dyDescent="0.2">
      <c r="A1295" s="259"/>
      <c r="B1295" s="259"/>
      <c r="C1295" s="258" t="s">
        <v>1987</v>
      </c>
      <c r="D1295" s="260">
        <v>1</v>
      </c>
      <c r="E1295" s="262"/>
      <c r="F1295" s="262"/>
      <c r="G1295" s="258" t="s">
        <v>1147</v>
      </c>
    </row>
    <row r="1296" spans="1:7" ht="12" customHeight="1" x14ac:dyDescent="0.2">
      <c r="A1296" s="259"/>
      <c r="B1296" s="259"/>
      <c r="C1296" s="258" t="s">
        <v>1988</v>
      </c>
      <c r="D1296" s="260">
        <v>1</v>
      </c>
      <c r="E1296" s="262"/>
      <c r="F1296" s="262"/>
      <c r="G1296" s="258" t="s">
        <v>1147</v>
      </c>
    </row>
    <row r="1297" spans="1:7" ht="12" customHeight="1" x14ac:dyDescent="0.2">
      <c r="A1297" s="259"/>
      <c r="B1297" s="259"/>
      <c r="C1297" s="258" t="s">
        <v>657</v>
      </c>
      <c r="D1297" s="260">
        <v>4</v>
      </c>
      <c r="E1297" s="261">
        <v>0.01</v>
      </c>
      <c r="F1297" s="261">
        <v>0.04</v>
      </c>
      <c r="G1297" s="258"/>
    </row>
    <row r="1298" spans="1:7" ht="12" customHeight="1" x14ac:dyDescent="0.2">
      <c r="A1298" s="259"/>
      <c r="B1298" s="259"/>
      <c r="C1298" s="258" t="s">
        <v>1981</v>
      </c>
      <c r="D1298" s="260">
        <v>4</v>
      </c>
      <c r="E1298" s="261">
        <v>91.92</v>
      </c>
      <c r="F1298" s="261">
        <v>367.68</v>
      </c>
      <c r="G1298" s="258"/>
    </row>
    <row r="1299" spans="1:7" ht="12" customHeight="1" x14ac:dyDescent="0.2">
      <c r="A1299" s="259"/>
      <c r="B1299" s="259"/>
      <c r="C1299" s="258" t="s">
        <v>1989</v>
      </c>
      <c r="D1299" s="260">
        <v>2</v>
      </c>
      <c r="E1299" s="262"/>
      <c r="F1299" s="262"/>
      <c r="G1299" s="258" t="s">
        <v>1147</v>
      </c>
    </row>
    <row r="1300" spans="1:7" ht="12" customHeight="1" x14ac:dyDescent="0.2">
      <c r="A1300" s="259"/>
      <c r="B1300" s="259"/>
      <c r="C1300" s="258" t="s">
        <v>1990</v>
      </c>
      <c r="D1300" s="260">
        <v>1</v>
      </c>
      <c r="E1300" s="262"/>
      <c r="F1300" s="262"/>
      <c r="G1300" s="258" t="s">
        <v>1147</v>
      </c>
    </row>
    <row r="1301" spans="1:7" ht="12" customHeight="1" x14ac:dyDescent="0.2">
      <c r="A1301" s="259"/>
      <c r="B1301" s="259"/>
      <c r="C1301" s="258" t="s">
        <v>1984</v>
      </c>
      <c r="D1301" s="260">
        <v>1</v>
      </c>
      <c r="E1301" s="262"/>
      <c r="F1301" s="262"/>
      <c r="G1301" s="258" t="s">
        <v>1147</v>
      </c>
    </row>
    <row r="1302" spans="1:7" ht="12" customHeight="1" x14ac:dyDescent="0.2">
      <c r="A1302" s="259"/>
      <c r="B1302" s="259"/>
      <c r="C1302" s="258" t="s">
        <v>436</v>
      </c>
      <c r="D1302" s="260">
        <v>1</v>
      </c>
      <c r="E1302" s="260">
        <v>20</v>
      </c>
      <c r="F1302" s="260">
        <v>20</v>
      </c>
      <c r="G1302" s="258"/>
    </row>
    <row r="1303" spans="1:7" ht="12" customHeight="1" x14ac:dyDescent="0.2">
      <c r="A1303" s="259"/>
      <c r="B1303" s="259"/>
      <c r="C1303" s="258" t="s">
        <v>1985</v>
      </c>
      <c r="D1303" s="260">
        <v>1</v>
      </c>
      <c r="E1303" s="260">
        <v>750</v>
      </c>
      <c r="F1303" s="260">
        <v>750</v>
      </c>
      <c r="G1303" s="258"/>
    </row>
    <row r="1304" spans="1:7" ht="12" customHeight="1" x14ac:dyDescent="0.2">
      <c r="A1304" s="259"/>
      <c r="B1304" s="259"/>
      <c r="C1304" s="258" t="s">
        <v>426</v>
      </c>
      <c r="D1304" s="260">
        <v>3</v>
      </c>
      <c r="E1304" s="260">
        <v>620</v>
      </c>
      <c r="F1304" s="263">
        <v>1860</v>
      </c>
      <c r="G1304" s="258"/>
    </row>
    <row r="1305" spans="1:7" ht="12.95" customHeight="1" x14ac:dyDescent="0.2">
      <c r="E1305" s="265">
        <v>6588.83</v>
      </c>
      <c r="F1305" s="265">
        <v>6588.83</v>
      </c>
    </row>
    <row r="1306" spans="1:7" ht="12" customHeight="1" x14ac:dyDescent="0.2">
      <c r="A1306" s="254">
        <v>81</v>
      </c>
      <c r="B1306" s="255" t="s">
        <v>1222</v>
      </c>
      <c r="C1306" s="256"/>
      <c r="D1306" s="254">
        <v>1</v>
      </c>
      <c r="E1306" s="257">
        <v>3983.99</v>
      </c>
      <c r="F1306" s="257">
        <v>3983.99</v>
      </c>
      <c r="G1306" s="258"/>
    </row>
    <row r="1307" spans="1:7" ht="12" customHeight="1" x14ac:dyDescent="0.2">
      <c r="A1307" s="259"/>
      <c r="B1307" s="259"/>
      <c r="C1307" s="258" t="s">
        <v>429</v>
      </c>
      <c r="D1307" s="260">
        <v>1</v>
      </c>
      <c r="E1307" s="260">
        <v>210</v>
      </c>
      <c r="F1307" s="260">
        <v>210</v>
      </c>
      <c r="G1307" s="258"/>
    </row>
    <row r="1308" spans="1:7" ht="12" customHeight="1" x14ac:dyDescent="0.2">
      <c r="A1308" s="259"/>
      <c r="B1308" s="259"/>
      <c r="C1308" s="258" t="s">
        <v>857</v>
      </c>
      <c r="D1308" s="260">
        <v>3</v>
      </c>
      <c r="E1308" s="261">
        <v>0.01</v>
      </c>
      <c r="F1308" s="261">
        <v>0.03</v>
      </c>
      <c r="G1308" s="258"/>
    </row>
    <row r="1309" spans="1:7" ht="12" customHeight="1" x14ac:dyDescent="0.2">
      <c r="A1309" s="259"/>
      <c r="B1309" s="259"/>
      <c r="C1309" s="258" t="s">
        <v>858</v>
      </c>
      <c r="D1309" s="260">
        <v>2</v>
      </c>
      <c r="E1309" s="261">
        <v>0.01</v>
      </c>
      <c r="F1309" s="261">
        <v>0.02</v>
      </c>
      <c r="G1309" s="258"/>
    </row>
    <row r="1310" spans="1:7" ht="12" customHeight="1" x14ac:dyDescent="0.2">
      <c r="A1310" s="259"/>
      <c r="B1310" s="259"/>
      <c r="C1310" s="258" t="s">
        <v>1991</v>
      </c>
      <c r="D1310" s="260">
        <v>1</v>
      </c>
      <c r="E1310" s="262"/>
      <c r="F1310" s="262"/>
      <c r="G1310" s="258" t="s">
        <v>1147</v>
      </c>
    </row>
    <row r="1311" spans="1:7" ht="12" customHeight="1" x14ac:dyDescent="0.2">
      <c r="A1311" s="259"/>
      <c r="B1311" s="259"/>
      <c r="C1311" s="258" t="s">
        <v>1992</v>
      </c>
      <c r="D1311" s="260">
        <v>1</v>
      </c>
      <c r="E1311" s="262"/>
      <c r="F1311" s="262"/>
      <c r="G1311" s="258" t="s">
        <v>1147</v>
      </c>
    </row>
    <row r="1312" spans="1:7" ht="12" customHeight="1" x14ac:dyDescent="0.2">
      <c r="A1312" s="259"/>
      <c r="B1312" s="259"/>
      <c r="C1312" s="258" t="s">
        <v>1911</v>
      </c>
      <c r="D1312" s="260">
        <v>1</v>
      </c>
      <c r="E1312" s="262"/>
      <c r="F1312" s="262"/>
      <c r="G1312" s="258" t="s">
        <v>1147</v>
      </c>
    </row>
    <row r="1313" spans="1:7" ht="12" customHeight="1" x14ac:dyDescent="0.2">
      <c r="A1313" s="259"/>
      <c r="B1313" s="259"/>
      <c r="C1313" s="258" t="s">
        <v>1898</v>
      </c>
      <c r="D1313" s="260">
        <v>1</v>
      </c>
      <c r="E1313" s="262"/>
      <c r="F1313" s="262"/>
      <c r="G1313" s="258" t="s">
        <v>1147</v>
      </c>
    </row>
    <row r="1314" spans="1:7" ht="12" customHeight="1" x14ac:dyDescent="0.2">
      <c r="A1314" s="259"/>
      <c r="B1314" s="259"/>
      <c r="C1314" s="258" t="s">
        <v>1993</v>
      </c>
      <c r="D1314" s="260">
        <v>1</v>
      </c>
      <c r="E1314" s="262"/>
      <c r="F1314" s="262"/>
      <c r="G1314" s="258" t="s">
        <v>1147</v>
      </c>
    </row>
    <row r="1315" spans="1:7" ht="12" customHeight="1" x14ac:dyDescent="0.2">
      <c r="A1315" s="259"/>
      <c r="B1315" s="259"/>
      <c r="C1315" s="258" t="s">
        <v>872</v>
      </c>
      <c r="D1315" s="260">
        <v>1</v>
      </c>
      <c r="E1315" s="262"/>
      <c r="F1315" s="262"/>
      <c r="G1315" s="258" t="s">
        <v>1147</v>
      </c>
    </row>
    <row r="1316" spans="1:7" ht="12" customHeight="1" x14ac:dyDescent="0.2">
      <c r="A1316" s="259"/>
      <c r="B1316" s="259"/>
      <c r="C1316" s="258" t="s">
        <v>1994</v>
      </c>
      <c r="D1316" s="260">
        <v>1</v>
      </c>
      <c r="E1316" s="262"/>
      <c r="F1316" s="262"/>
      <c r="G1316" s="258" t="s">
        <v>1147</v>
      </c>
    </row>
    <row r="1317" spans="1:7" ht="12" customHeight="1" x14ac:dyDescent="0.2">
      <c r="A1317" s="259"/>
      <c r="B1317" s="259"/>
      <c r="C1317" s="258" t="s">
        <v>1995</v>
      </c>
      <c r="D1317" s="260">
        <v>1</v>
      </c>
      <c r="E1317" s="262"/>
      <c r="F1317" s="262"/>
      <c r="G1317" s="258" t="s">
        <v>1147</v>
      </c>
    </row>
    <row r="1318" spans="1:7" ht="12" customHeight="1" x14ac:dyDescent="0.2">
      <c r="A1318" s="259"/>
      <c r="B1318" s="259"/>
      <c r="C1318" s="258" t="s">
        <v>657</v>
      </c>
      <c r="D1318" s="260">
        <v>4</v>
      </c>
      <c r="E1318" s="261">
        <v>0.01</v>
      </c>
      <c r="F1318" s="261">
        <v>0.04</v>
      </c>
      <c r="G1318" s="258"/>
    </row>
    <row r="1319" spans="1:7" ht="12" customHeight="1" x14ac:dyDescent="0.2">
      <c r="A1319" s="259"/>
      <c r="B1319" s="259"/>
      <c r="C1319" s="258" t="s">
        <v>1981</v>
      </c>
      <c r="D1319" s="260">
        <v>4</v>
      </c>
      <c r="E1319" s="261">
        <v>91.92</v>
      </c>
      <c r="F1319" s="261">
        <v>367.68</v>
      </c>
      <c r="G1319" s="258"/>
    </row>
    <row r="1320" spans="1:7" ht="12" customHeight="1" x14ac:dyDescent="0.2">
      <c r="A1320" s="259"/>
      <c r="B1320" s="259"/>
      <c r="C1320" s="258" t="s">
        <v>1996</v>
      </c>
      <c r="D1320" s="260">
        <v>2</v>
      </c>
      <c r="E1320" s="262"/>
      <c r="F1320" s="262"/>
      <c r="G1320" s="258" t="s">
        <v>1147</v>
      </c>
    </row>
    <row r="1321" spans="1:7" ht="12" customHeight="1" x14ac:dyDescent="0.2">
      <c r="A1321" s="259"/>
      <c r="B1321" s="259"/>
      <c r="C1321" s="258" t="s">
        <v>1997</v>
      </c>
      <c r="D1321" s="260">
        <v>1</v>
      </c>
      <c r="E1321" s="262"/>
      <c r="F1321" s="262"/>
      <c r="G1321" s="258" t="s">
        <v>1147</v>
      </c>
    </row>
    <row r="1322" spans="1:7" ht="12" customHeight="1" x14ac:dyDescent="0.2">
      <c r="A1322" s="259"/>
      <c r="B1322" s="259"/>
      <c r="C1322" s="258" t="s">
        <v>1984</v>
      </c>
      <c r="D1322" s="260">
        <v>1</v>
      </c>
      <c r="E1322" s="262"/>
      <c r="F1322" s="262"/>
      <c r="G1322" s="258" t="s">
        <v>1147</v>
      </c>
    </row>
    <row r="1323" spans="1:7" ht="12" customHeight="1" x14ac:dyDescent="0.2">
      <c r="A1323" s="259"/>
      <c r="B1323" s="259"/>
      <c r="C1323" s="258" t="s">
        <v>436</v>
      </c>
      <c r="D1323" s="260">
        <v>1</v>
      </c>
      <c r="E1323" s="260">
        <v>20</v>
      </c>
      <c r="F1323" s="260">
        <v>20</v>
      </c>
      <c r="G1323" s="258"/>
    </row>
    <row r="1324" spans="1:7" ht="12" customHeight="1" x14ac:dyDescent="0.2">
      <c r="A1324" s="259"/>
      <c r="B1324" s="259"/>
      <c r="C1324" s="258" t="s">
        <v>1985</v>
      </c>
      <c r="D1324" s="260">
        <v>1</v>
      </c>
      <c r="E1324" s="260">
        <v>750</v>
      </c>
      <c r="F1324" s="260">
        <v>750</v>
      </c>
      <c r="G1324" s="258"/>
    </row>
    <row r="1325" spans="1:7" ht="12" customHeight="1" x14ac:dyDescent="0.2">
      <c r="A1325" s="259"/>
      <c r="B1325" s="259"/>
      <c r="C1325" s="258" t="s">
        <v>426</v>
      </c>
      <c r="D1325" s="260">
        <v>3</v>
      </c>
      <c r="E1325" s="260">
        <v>620</v>
      </c>
      <c r="F1325" s="263">
        <v>1860</v>
      </c>
      <c r="G1325" s="258"/>
    </row>
    <row r="1326" spans="1:7" ht="12.95" customHeight="1" x14ac:dyDescent="0.2">
      <c r="E1326" s="265">
        <v>7192.08</v>
      </c>
      <c r="F1326" s="265">
        <v>7192.08</v>
      </c>
    </row>
    <row r="1327" spans="1:7" ht="12" customHeight="1" x14ac:dyDescent="0.2">
      <c r="A1327" s="254">
        <v>82</v>
      </c>
      <c r="B1327" s="255" t="s">
        <v>1223</v>
      </c>
      <c r="C1327" s="256"/>
      <c r="D1327" s="254">
        <v>1</v>
      </c>
      <c r="E1327" s="257">
        <v>2801.62</v>
      </c>
      <c r="F1327" s="257">
        <v>2801.62</v>
      </c>
      <c r="G1327" s="258"/>
    </row>
    <row r="1328" spans="1:7" ht="12" customHeight="1" x14ac:dyDescent="0.2">
      <c r="A1328" s="259"/>
      <c r="B1328" s="259"/>
      <c r="C1328" s="258" t="s">
        <v>429</v>
      </c>
      <c r="D1328" s="260">
        <v>1</v>
      </c>
      <c r="E1328" s="260">
        <v>210</v>
      </c>
      <c r="F1328" s="260">
        <v>210</v>
      </c>
      <c r="G1328" s="258"/>
    </row>
    <row r="1329" spans="1:7" ht="12" customHeight="1" x14ac:dyDescent="0.2">
      <c r="A1329" s="259"/>
      <c r="B1329" s="259"/>
      <c r="C1329" s="258" t="s">
        <v>857</v>
      </c>
      <c r="D1329" s="260">
        <v>3</v>
      </c>
      <c r="E1329" s="261">
        <v>0.01</v>
      </c>
      <c r="F1329" s="261">
        <v>0.03</v>
      </c>
      <c r="G1329" s="258"/>
    </row>
    <row r="1330" spans="1:7" ht="12" customHeight="1" x14ac:dyDescent="0.2">
      <c r="A1330" s="259"/>
      <c r="B1330" s="259"/>
      <c r="C1330" s="258" t="s">
        <v>858</v>
      </c>
      <c r="D1330" s="260">
        <v>2</v>
      </c>
      <c r="E1330" s="261">
        <v>0.01</v>
      </c>
      <c r="F1330" s="261">
        <v>0.02</v>
      </c>
      <c r="G1330" s="258"/>
    </row>
    <row r="1331" spans="1:7" ht="12" customHeight="1" x14ac:dyDescent="0.2">
      <c r="A1331" s="259"/>
      <c r="B1331" s="259"/>
      <c r="C1331" s="258" t="s">
        <v>426</v>
      </c>
      <c r="D1331" s="260">
        <v>4</v>
      </c>
      <c r="E1331" s="260">
        <v>620</v>
      </c>
      <c r="F1331" s="263">
        <v>2480</v>
      </c>
      <c r="G1331" s="258"/>
    </row>
    <row r="1332" spans="1:7" ht="12" customHeight="1" x14ac:dyDescent="0.2">
      <c r="A1332" s="259"/>
      <c r="B1332" s="259"/>
      <c r="C1332" s="258" t="s">
        <v>1896</v>
      </c>
      <c r="D1332" s="260">
        <v>1</v>
      </c>
      <c r="E1332" s="262"/>
      <c r="F1332" s="262"/>
      <c r="G1332" s="258" t="s">
        <v>1147</v>
      </c>
    </row>
    <row r="1333" spans="1:7" ht="12" customHeight="1" x14ac:dyDescent="0.2">
      <c r="A1333" s="259"/>
      <c r="B1333" s="259"/>
      <c r="C1333" s="258" t="s">
        <v>1897</v>
      </c>
      <c r="D1333" s="260">
        <v>1</v>
      </c>
      <c r="E1333" s="262"/>
      <c r="F1333" s="262"/>
      <c r="G1333" s="258" t="s">
        <v>1147</v>
      </c>
    </row>
    <row r="1334" spans="1:7" ht="12" customHeight="1" x14ac:dyDescent="0.2">
      <c r="A1334" s="259"/>
      <c r="B1334" s="259"/>
      <c r="C1334" s="258" t="s">
        <v>1911</v>
      </c>
      <c r="D1334" s="260">
        <v>1</v>
      </c>
      <c r="E1334" s="262"/>
      <c r="F1334" s="262"/>
      <c r="G1334" s="258" t="s">
        <v>1147</v>
      </c>
    </row>
    <row r="1335" spans="1:7" ht="12" customHeight="1" x14ac:dyDescent="0.2">
      <c r="A1335" s="259"/>
      <c r="B1335" s="259"/>
      <c r="C1335" s="258" t="s">
        <v>1898</v>
      </c>
      <c r="D1335" s="260">
        <v>1</v>
      </c>
      <c r="E1335" s="262"/>
      <c r="F1335" s="262"/>
      <c r="G1335" s="258" t="s">
        <v>1147</v>
      </c>
    </row>
    <row r="1336" spans="1:7" ht="12" customHeight="1" x14ac:dyDescent="0.2">
      <c r="A1336" s="259"/>
      <c r="B1336" s="259"/>
      <c r="C1336" s="258" t="s">
        <v>1978</v>
      </c>
      <c r="D1336" s="260">
        <v>1</v>
      </c>
      <c r="E1336" s="262"/>
      <c r="F1336" s="262"/>
      <c r="G1336" s="258" t="s">
        <v>1147</v>
      </c>
    </row>
    <row r="1337" spans="1:7" ht="12" customHeight="1" x14ac:dyDescent="0.2">
      <c r="A1337" s="259"/>
      <c r="B1337" s="259"/>
      <c r="C1337" s="258" t="s">
        <v>872</v>
      </c>
      <c r="D1337" s="260">
        <v>1</v>
      </c>
      <c r="E1337" s="262"/>
      <c r="F1337" s="262"/>
      <c r="G1337" s="258" t="s">
        <v>1147</v>
      </c>
    </row>
    <row r="1338" spans="1:7" ht="12" customHeight="1" x14ac:dyDescent="0.2">
      <c r="A1338" s="259"/>
      <c r="B1338" s="259"/>
      <c r="C1338" s="258" t="s">
        <v>1979</v>
      </c>
      <c r="D1338" s="260">
        <v>1</v>
      </c>
      <c r="E1338" s="262"/>
      <c r="F1338" s="262"/>
      <c r="G1338" s="258" t="s">
        <v>1147</v>
      </c>
    </row>
    <row r="1339" spans="1:7" ht="12" customHeight="1" x14ac:dyDescent="0.2">
      <c r="A1339" s="259"/>
      <c r="B1339" s="259"/>
      <c r="C1339" s="258" t="s">
        <v>1980</v>
      </c>
      <c r="D1339" s="260">
        <v>1</v>
      </c>
      <c r="E1339" s="262"/>
      <c r="F1339" s="262"/>
      <c r="G1339" s="258" t="s">
        <v>1147</v>
      </c>
    </row>
    <row r="1340" spans="1:7" ht="12" customHeight="1" x14ac:dyDescent="0.2">
      <c r="A1340" s="259"/>
      <c r="B1340" s="259"/>
      <c r="C1340" s="258" t="s">
        <v>657</v>
      </c>
      <c r="D1340" s="260">
        <v>2</v>
      </c>
      <c r="E1340" s="261">
        <v>0.01</v>
      </c>
      <c r="F1340" s="261">
        <v>0.02</v>
      </c>
      <c r="G1340" s="258"/>
    </row>
    <row r="1341" spans="1:7" ht="12" customHeight="1" x14ac:dyDescent="0.2">
      <c r="A1341" s="259"/>
      <c r="B1341" s="259"/>
      <c r="C1341" s="258" t="s">
        <v>1985</v>
      </c>
      <c r="D1341" s="260">
        <v>1</v>
      </c>
      <c r="E1341" s="260">
        <v>750</v>
      </c>
      <c r="F1341" s="260">
        <v>750</v>
      </c>
      <c r="G1341" s="258"/>
    </row>
    <row r="1342" spans="1:7" ht="12" customHeight="1" x14ac:dyDescent="0.2">
      <c r="A1342" s="259"/>
      <c r="B1342" s="259"/>
      <c r="C1342" s="258" t="s">
        <v>1981</v>
      </c>
      <c r="D1342" s="260">
        <v>2</v>
      </c>
      <c r="E1342" s="261">
        <v>91.92</v>
      </c>
      <c r="F1342" s="261">
        <v>183.84</v>
      </c>
      <c r="G1342" s="258"/>
    </row>
    <row r="1343" spans="1:7" ht="12" customHeight="1" x14ac:dyDescent="0.2">
      <c r="A1343" s="259"/>
      <c r="B1343" s="259"/>
      <c r="C1343" s="258" t="s">
        <v>1982</v>
      </c>
      <c r="D1343" s="260">
        <v>2</v>
      </c>
      <c r="E1343" s="262"/>
      <c r="F1343" s="262"/>
      <c r="G1343" s="258" t="s">
        <v>1147</v>
      </c>
    </row>
    <row r="1344" spans="1:7" ht="12" customHeight="1" x14ac:dyDescent="0.2">
      <c r="A1344" s="259"/>
      <c r="B1344" s="259"/>
      <c r="C1344" s="258" t="s">
        <v>1983</v>
      </c>
      <c r="D1344" s="260">
        <v>1</v>
      </c>
      <c r="E1344" s="262"/>
      <c r="F1344" s="262"/>
      <c r="G1344" s="258" t="s">
        <v>1147</v>
      </c>
    </row>
    <row r="1345" spans="1:7" ht="12" customHeight="1" x14ac:dyDescent="0.2">
      <c r="A1345" s="259"/>
      <c r="B1345" s="259"/>
      <c r="C1345" s="258" t="s">
        <v>1984</v>
      </c>
      <c r="D1345" s="260">
        <v>1</v>
      </c>
      <c r="E1345" s="262"/>
      <c r="F1345" s="262"/>
      <c r="G1345" s="258" t="s">
        <v>1147</v>
      </c>
    </row>
    <row r="1346" spans="1:7" ht="12" customHeight="1" x14ac:dyDescent="0.2">
      <c r="A1346" s="259"/>
      <c r="B1346" s="259"/>
      <c r="C1346" s="258" t="s">
        <v>436</v>
      </c>
      <c r="D1346" s="260">
        <v>1</v>
      </c>
      <c r="E1346" s="260">
        <v>20</v>
      </c>
      <c r="F1346" s="260">
        <v>20</v>
      </c>
      <c r="G1346" s="258"/>
    </row>
    <row r="1347" spans="1:7" ht="12.95" customHeight="1" x14ac:dyDescent="0.2">
      <c r="E1347" s="265">
        <v>6445.69</v>
      </c>
      <c r="F1347" s="265">
        <v>6445.69</v>
      </c>
    </row>
    <row r="1348" spans="1:7" ht="12" customHeight="1" x14ac:dyDescent="0.2">
      <c r="A1348" s="254">
        <v>83</v>
      </c>
      <c r="B1348" s="255" t="s">
        <v>1224</v>
      </c>
      <c r="C1348" s="256"/>
      <c r="D1348" s="254">
        <v>1</v>
      </c>
      <c r="E1348" s="257">
        <v>3380.74</v>
      </c>
      <c r="F1348" s="257">
        <v>3380.74</v>
      </c>
      <c r="G1348" s="258"/>
    </row>
    <row r="1349" spans="1:7" ht="12" customHeight="1" x14ac:dyDescent="0.2">
      <c r="A1349" s="259"/>
      <c r="B1349" s="259"/>
      <c r="C1349" s="258" t="s">
        <v>429</v>
      </c>
      <c r="D1349" s="260">
        <v>1</v>
      </c>
      <c r="E1349" s="260">
        <v>210</v>
      </c>
      <c r="F1349" s="260">
        <v>210</v>
      </c>
      <c r="G1349" s="258"/>
    </row>
    <row r="1350" spans="1:7" ht="12" customHeight="1" x14ac:dyDescent="0.2">
      <c r="A1350" s="259"/>
      <c r="B1350" s="259"/>
      <c r="C1350" s="258" t="s">
        <v>857</v>
      </c>
      <c r="D1350" s="260">
        <v>3</v>
      </c>
      <c r="E1350" s="261">
        <v>0.01</v>
      </c>
      <c r="F1350" s="261">
        <v>0.03</v>
      </c>
      <c r="G1350" s="258"/>
    </row>
    <row r="1351" spans="1:7" ht="12" customHeight="1" x14ac:dyDescent="0.2">
      <c r="A1351" s="259"/>
      <c r="B1351" s="259"/>
      <c r="C1351" s="258" t="s">
        <v>858</v>
      </c>
      <c r="D1351" s="260">
        <v>2</v>
      </c>
      <c r="E1351" s="261">
        <v>0.01</v>
      </c>
      <c r="F1351" s="261">
        <v>0.02</v>
      </c>
      <c r="G1351" s="258"/>
    </row>
    <row r="1352" spans="1:7" ht="12" customHeight="1" x14ac:dyDescent="0.2">
      <c r="A1352" s="259"/>
      <c r="B1352" s="259"/>
      <c r="C1352" s="258" t="s">
        <v>1915</v>
      </c>
      <c r="D1352" s="260">
        <v>1</v>
      </c>
      <c r="E1352" s="262"/>
      <c r="F1352" s="262"/>
      <c r="G1352" s="258" t="s">
        <v>1147</v>
      </c>
    </row>
    <row r="1353" spans="1:7" ht="12" customHeight="1" x14ac:dyDescent="0.2">
      <c r="A1353" s="259"/>
      <c r="B1353" s="259"/>
      <c r="C1353" s="258" t="s">
        <v>1916</v>
      </c>
      <c r="D1353" s="260">
        <v>1</v>
      </c>
      <c r="E1353" s="262"/>
      <c r="F1353" s="262"/>
      <c r="G1353" s="258" t="s">
        <v>1147</v>
      </c>
    </row>
    <row r="1354" spans="1:7" ht="12" customHeight="1" x14ac:dyDescent="0.2">
      <c r="A1354" s="259"/>
      <c r="B1354" s="259"/>
      <c r="C1354" s="258" t="s">
        <v>1911</v>
      </c>
      <c r="D1354" s="260">
        <v>1</v>
      </c>
      <c r="E1354" s="262"/>
      <c r="F1354" s="262"/>
      <c r="G1354" s="258" t="s">
        <v>1147</v>
      </c>
    </row>
    <row r="1355" spans="1:7" ht="12" customHeight="1" x14ac:dyDescent="0.2">
      <c r="A1355" s="259"/>
      <c r="B1355" s="259"/>
      <c r="C1355" s="258" t="s">
        <v>1898</v>
      </c>
      <c r="D1355" s="260">
        <v>1</v>
      </c>
      <c r="E1355" s="262"/>
      <c r="F1355" s="262"/>
      <c r="G1355" s="258" t="s">
        <v>1147</v>
      </c>
    </row>
    <row r="1356" spans="1:7" ht="12" customHeight="1" x14ac:dyDescent="0.2">
      <c r="A1356" s="259"/>
      <c r="B1356" s="259"/>
      <c r="C1356" s="258" t="s">
        <v>1986</v>
      </c>
      <c r="D1356" s="260">
        <v>1</v>
      </c>
      <c r="E1356" s="262"/>
      <c r="F1356" s="262"/>
      <c r="G1356" s="258" t="s">
        <v>1147</v>
      </c>
    </row>
    <row r="1357" spans="1:7" ht="12" customHeight="1" x14ac:dyDescent="0.2">
      <c r="A1357" s="259"/>
      <c r="B1357" s="259"/>
      <c r="C1357" s="258" t="s">
        <v>872</v>
      </c>
      <c r="D1357" s="260">
        <v>1</v>
      </c>
      <c r="E1357" s="262"/>
      <c r="F1357" s="262"/>
      <c r="G1357" s="258" t="s">
        <v>1147</v>
      </c>
    </row>
    <row r="1358" spans="1:7" ht="12" customHeight="1" x14ac:dyDescent="0.2">
      <c r="A1358" s="259"/>
      <c r="B1358" s="259"/>
      <c r="C1358" s="258" t="s">
        <v>1987</v>
      </c>
      <c r="D1358" s="260">
        <v>1</v>
      </c>
      <c r="E1358" s="262"/>
      <c r="F1358" s="262"/>
      <c r="G1358" s="258" t="s">
        <v>1147</v>
      </c>
    </row>
    <row r="1359" spans="1:7" ht="12" customHeight="1" x14ac:dyDescent="0.2">
      <c r="A1359" s="259"/>
      <c r="B1359" s="259"/>
      <c r="C1359" s="258" t="s">
        <v>1988</v>
      </c>
      <c r="D1359" s="260">
        <v>1</v>
      </c>
      <c r="E1359" s="262"/>
      <c r="F1359" s="262"/>
      <c r="G1359" s="258" t="s">
        <v>1147</v>
      </c>
    </row>
    <row r="1360" spans="1:7" ht="12" customHeight="1" x14ac:dyDescent="0.2">
      <c r="A1360" s="259"/>
      <c r="B1360" s="259"/>
      <c r="C1360" s="258" t="s">
        <v>657</v>
      </c>
      <c r="D1360" s="260">
        <v>4</v>
      </c>
      <c r="E1360" s="261">
        <v>0.01</v>
      </c>
      <c r="F1360" s="261">
        <v>0.04</v>
      </c>
      <c r="G1360" s="258"/>
    </row>
    <row r="1361" spans="1:7" ht="12" customHeight="1" x14ac:dyDescent="0.2">
      <c r="A1361" s="259"/>
      <c r="B1361" s="259"/>
      <c r="C1361" s="258" t="s">
        <v>1985</v>
      </c>
      <c r="D1361" s="260">
        <v>1</v>
      </c>
      <c r="E1361" s="260">
        <v>750</v>
      </c>
      <c r="F1361" s="260">
        <v>750</v>
      </c>
      <c r="G1361" s="258"/>
    </row>
    <row r="1362" spans="1:7" ht="12" customHeight="1" x14ac:dyDescent="0.2">
      <c r="A1362" s="259"/>
      <c r="B1362" s="259"/>
      <c r="C1362" s="258" t="s">
        <v>1981</v>
      </c>
      <c r="D1362" s="260">
        <v>4</v>
      </c>
      <c r="E1362" s="261">
        <v>91.92</v>
      </c>
      <c r="F1362" s="261">
        <v>367.68</v>
      </c>
      <c r="G1362" s="258"/>
    </row>
    <row r="1363" spans="1:7" ht="12" customHeight="1" x14ac:dyDescent="0.2">
      <c r="A1363" s="259"/>
      <c r="B1363" s="259"/>
      <c r="C1363" s="258" t="s">
        <v>1989</v>
      </c>
      <c r="D1363" s="260">
        <v>2</v>
      </c>
      <c r="E1363" s="262"/>
      <c r="F1363" s="262"/>
      <c r="G1363" s="258" t="s">
        <v>1147</v>
      </c>
    </row>
    <row r="1364" spans="1:7" ht="12" customHeight="1" x14ac:dyDescent="0.2">
      <c r="A1364" s="259"/>
      <c r="B1364" s="259"/>
      <c r="C1364" s="258" t="s">
        <v>1990</v>
      </c>
      <c r="D1364" s="260">
        <v>1</v>
      </c>
      <c r="E1364" s="262"/>
      <c r="F1364" s="262"/>
      <c r="G1364" s="258" t="s">
        <v>1147</v>
      </c>
    </row>
    <row r="1365" spans="1:7" ht="12" customHeight="1" x14ac:dyDescent="0.2">
      <c r="A1365" s="259"/>
      <c r="B1365" s="259"/>
      <c r="C1365" s="258" t="s">
        <v>1984</v>
      </c>
      <c r="D1365" s="260">
        <v>1</v>
      </c>
      <c r="E1365" s="262"/>
      <c r="F1365" s="262"/>
      <c r="G1365" s="258" t="s">
        <v>1147</v>
      </c>
    </row>
    <row r="1366" spans="1:7" ht="12" customHeight="1" x14ac:dyDescent="0.2">
      <c r="A1366" s="259"/>
      <c r="B1366" s="259"/>
      <c r="C1366" s="258" t="s">
        <v>436</v>
      </c>
      <c r="D1366" s="260">
        <v>1</v>
      </c>
      <c r="E1366" s="260">
        <v>20</v>
      </c>
      <c r="F1366" s="260">
        <v>20</v>
      </c>
      <c r="G1366" s="258"/>
    </row>
    <row r="1367" spans="1:7" ht="12" customHeight="1" x14ac:dyDescent="0.2">
      <c r="A1367" s="259"/>
      <c r="B1367" s="259"/>
      <c r="C1367" s="258" t="s">
        <v>426</v>
      </c>
      <c r="D1367" s="260">
        <v>6</v>
      </c>
      <c r="E1367" s="260">
        <v>620</v>
      </c>
      <c r="F1367" s="263">
        <v>3720</v>
      </c>
      <c r="G1367" s="258"/>
    </row>
    <row r="1368" spans="1:7" ht="12.95" customHeight="1" x14ac:dyDescent="0.2">
      <c r="E1368" s="265">
        <v>8448.83</v>
      </c>
      <c r="F1368" s="265">
        <v>8448.83</v>
      </c>
    </row>
    <row r="1369" spans="1:7" ht="12" customHeight="1" x14ac:dyDescent="0.2">
      <c r="A1369" s="254">
        <v>84</v>
      </c>
      <c r="B1369" s="255" t="s">
        <v>1225</v>
      </c>
      <c r="C1369" s="256"/>
      <c r="D1369" s="254">
        <v>1</v>
      </c>
      <c r="E1369" s="257">
        <v>3983.99</v>
      </c>
      <c r="F1369" s="257">
        <v>3983.99</v>
      </c>
      <c r="G1369" s="258"/>
    </row>
    <row r="1370" spans="1:7" ht="12" customHeight="1" x14ac:dyDescent="0.2">
      <c r="A1370" s="259"/>
      <c r="B1370" s="259"/>
      <c r="C1370" s="258" t="s">
        <v>429</v>
      </c>
      <c r="D1370" s="260">
        <v>1</v>
      </c>
      <c r="E1370" s="260">
        <v>210</v>
      </c>
      <c r="F1370" s="260">
        <v>210</v>
      </c>
      <c r="G1370" s="258"/>
    </row>
    <row r="1371" spans="1:7" ht="12" customHeight="1" x14ac:dyDescent="0.2">
      <c r="A1371" s="259"/>
      <c r="B1371" s="259"/>
      <c r="C1371" s="258" t="s">
        <v>857</v>
      </c>
      <c r="D1371" s="260">
        <v>3</v>
      </c>
      <c r="E1371" s="261">
        <v>0.01</v>
      </c>
      <c r="F1371" s="261">
        <v>0.03</v>
      </c>
      <c r="G1371" s="258"/>
    </row>
    <row r="1372" spans="1:7" ht="12" customHeight="1" x14ac:dyDescent="0.2">
      <c r="A1372" s="259"/>
      <c r="B1372" s="259"/>
      <c r="C1372" s="258" t="s">
        <v>858</v>
      </c>
      <c r="D1372" s="260">
        <v>2</v>
      </c>
      <c r="E1372" s="261">
        <v>0.01</v>
      </c>
      <c r="F1372" s="261">
        <v>0.02</v>
      </c>
      <c r="G1372" s="258"/>
    </row>
    <row r="1373" spans="1:7" ht="12" customHeight="1" x14ac:dyDescent="0.2">
      <c r="A1373" s="259"/>
      <c r="B1373" s="259"/>
      <c r="C1373" s="258" t="s">
        <v>1991</v>
      </c>
      <c r="D1373" s="260">
        <v>1</v>
      </c>
      <c r="E1373" s="262"/>
      <c r="F1373" s="262"/>
      <c r="G1373" s="258" t="s">
        <v>1147</v>
      </c>
    </row>
    <row r="1374" spans="1:7" ht="12" customHeight="1" x14ac:dyDescent="0.2">
      <c r="A1374" s="259"/>
      <c r="B1374" s="259"/>
      <c r="C1374" s="258" t="s">
        <v>1992</v>
      </c>
      <c r="D1374" s="260">
        <v>1</v>
      </c>
      <c r="E1374" s="262"/>
      <c r="F1374" s="262"/>
      <c r="G1374" s="258" t="s">
        <v>1147</v>
      </c>
    </row>
    <row r="1375" spans="1:7" ht="12" customHeight="1" x14ac:dyDescent="0.2">
      <c r="A1375" s="259"/>
      <c r="B1375" s="259"/>
      <c r="C1375" s="258" t="s">
        <v>1911</v>
      </c>
      <c r="D1375" s="260">
        <v>1</v>
      </c>
      <c r="E1375" s="262"/>
      <c r="F1375" s="262"/>
      <c r="G1375" s="258" t="s">
        <v>1147</v>
      </c>
    </row>
    <row r="1376" spans="1:7" ht="12" customHeight="1" x14ac:dyDescent="0.2">
      <c r="A1376" s="259"/>
      <c r="B1376" s="259"/>
      <c r="C1376" s="258" t="s">
        <v>1898</v>
      </c>
      <c r="D1376" s="260">
        <v>1</v>
      </c>
      <c r="E1376" s="262"/>
      <c r="F1376" s="262"/>
      <c r="G1376" s="258" t="s">
        <v>1147</v>
      </c>
    </row>
    <row r="1377" spans="1:7" ht="12" customHeight="1" x14ac:dyDescent="0.2">
      <c r="A1377" s="259"/>
      <c r="B1377" s="259"/>
      <c r="C1377" s="258" t="s">
        <v>1993</v>
      </c>
      <c r="D1377" s="260">
        <v>1</v>
      </c>
      <c r="E1377" s="262"/>
      <c r="F1377" s="262"/>
      <c r="G1377" s="258" t="s">
        <v>1147</v>
      </c>
    </row>
    <row r="1378" spans="1:7" ht="12" customHeight="1" x14ac:dyDescent="0.2">
      <c r="A1378" s="259"/>
      <c r="B1378" s="259"/>
      <c r="C1378" s="258" t="s">
        <v>872</v>
      </c>
      <c r="D1378" s="260">
        <v>1</v>
      </c>
      <c r="E1378" s="262"/>
      <c r="F1378" s="262"/>
      <c r="G1378" s="258" t="s">
        <v>1147</v>
      </c>
    </row>
    <row r="1379" spans="1:7" ht="12" customHeight="1" x14ac:dyDescent="0.2">
      <c r="A1379" s="259"/>
      <c r="B1379" s="259"/>
      <c r="C1379" s="258" t="s">
        <v>1994</v>
      </c>
      <c r="D1379" s="260">
        <v>1</v>
      </c>
      <c r="E1379" s="262"/>
      <c r="F1379" s="262"/>
      <c r="G1379" s="258" t="s">
        <v>1147</v>
      </c>
    </row>
    <row r="1380" spans="1:7" ht="12" customHeight="1" x14ac:dyDescent="0.2">
      <c r="A1380" s="259"/>
      <c r="B1380" s="259"/>
      <c r="C1380" s="258" t="s">
        <v>1995</v>
      </c>
      <c r="D1380" s="260">
        <v>1</v>
      </c>
      <c r="E1380" s="262"/>
      <c r="F1380" s="262"/>
      <c r="G1380" s="258" t="s">
        <v>1147</v>
      </c>
    </row>
    <row r="1381" spans="1:7" ht="12" customHeight="1" x14ac:dyDescent="0.2">
      <c r="A1381" s="259"/>
      <c r="B1381" s="259"/>
      <c r="C1381" s="258" t="s">
        <v>657</v>
      </c>
      <c r="D1381" s="260">
        <v>4</v>
      </c>
      <c r="E1381" s="261">
        <v>0.01</v>
      </c>
      <c r="F1381" s="261">
        <v>0.04</v>
      </c>
      <c r="G1381" s="258"/>
    </row>
    <row r="1382" spans="1:7" ht="12" customHeight="1" x14ac:dyDescent="0.2">
      <c r="A1382" s="259"/>
      <c r="B1382" s="259"/>
      <c r="C1382" s="258" t="s">
        <v>1985</v>
      </c>
      <c r="D1382" s="260">
        <v>1</v>
      </c>
      <c r="E1382" s="260">
        <v>750</v>
      </c>
      <c r="F1382" s="260">
        <v>750</v>
      </c>
      <c r="G1382" s="258"/>
    </row>
    <row r="1383" spans="1:7" ht="12" customHeight="1" x14ac:dyDescent="0.2">
      <c r="A1383" s="259"/>
      <c r="B1383" s="259"/>
      <c r="C1383" s="258" t="s">
        <v>1981</v>
      </c>
      <c r="D1383" s="260">
        <v>4</v>
      </c>
      <c r="E1383" s="261">
        <v>91.92</v>
      </c>
      <c r="F1383" s="261">
        <v>367.68</v>
      </c>
      <c r="G1383" s="258"/>
    </row>
    <row r="1384" spans="1:7" ht="12" customHeight="1" x14ac:dyDescent="0.2">
      <c r="A1384" s="259"/>
      <c r="B1384" s="259"/>
      <c r="C1384" s="258" t="s">
        <v>1996</v>
      </c>
      <c r="D1384" s="260">
        <v>2</v>
      </c>
      <c r="E1384" s="262"/>
      <c r="F1384" s="262"/>
      <c r="G1384" s="258" t="s">
        <v>1147</v>
      </c>
    </row>
    <row r="1385" spans="1:7" ht="12" customHeight="1" x14ac:dyDescent="0.2">
      <c r="A1385" s="259"/>
      <c r="B1385" s="259"/>
      <c r="C1385" s="258" t="s">
        <v>1997</v>
      </c>
      <c r="D1385" s="260">
        <v>1</v>
      </c>
      <c r="E1385" s="262"/>
      <c r="F1385" s="262"/>
      <c r="G1385" s="258" t="s">
        <v>1147</v>
      </c>
    </row>
    <row r="1386" spans="1:7" ht="12" customHeight="1" x14ac:dyDescent="0.2">
      <c r="A1386" s="259"/>
      <c r="B1386" s="259"/>
      <c r="C1386" s="258" t="s">
        <v>1984</v>
      </c>
      <c r="D1386" s="260">
        <v>1</v>
      </c>
      <c r="E1386" s="262"/>
      <c r="F1386" s="262"/>
      <c r="G1386" s="258" t="s">
        <v>1147</v>
      </c>
    </row>
    <row r="1387" spans="1:7" ht="12" customHeight="1" x14ac:dyDescent="0.2">
      <c r="A1387" s="259"/>
      <c r="B1387" s="259"/>
      <c r="C1387" s="258" t="s">
        <v>436</v>
      </c>
      <c r="D1387" s="260">
        <v>1</v>
      </c>
      <c r="E1387" s="260">
        <v>20</v>
      </c>
      <c r="F1387" s="260">
        <v>20</v>
      </c>
      <c r="G1387" s="258"/>
    </row>
    <row r="1388" spans="1:7" ht="12" customHeight="1" x14ac:dyDescent="0.2">
      <c r="A1388" s="259"/>
      <c r="B1388" s="259"/>
      <c r="C1388" s="258" t="s">
        <v>426</v>
      </c>
      <c r="D1388" s="260">
        <v>6</v>
      </c>
      <c r="E1388" s="260">
        <v>620</v>
      </c>
      <c r="F1388" s="263">
        <v>3720</v>
      </c>
      <c r="G1388" s="258"/>
    </row>
    <row r="1389" spans="1:7" ht="12.95" customHeight="1" x14ac:dyDescent="0.2">
      <c r="E1389" s="265">
        <v>9052.08</v>
      </c>
      <c r="F1389" s="265">
        <v>9052.08</v>
      </c>
    </row>
    <row r="1390" spans="1:7" ht="12" customHeight="1" x14ac:dyDescent="0.2">
      <c r="A1390" s="254">
        <v>85</v>
      </c>
      <c r="B1390" s="255" t="s">
        <v>1226</v>
      </c>
      <c r="C1390" s="256"/>
      <c r="D1390" s="254">
        <v>1</v>
      </c>
      <c r="E1390" s="266">
        <v>2530</v>
      </c>
      <c r="F1390" s="266">
        <v>2530</v>
      </c>
      <c r="G1390" s="258"/>
    </row>
    <row r="1391" spans="1:7" ht="12" customHeight="1" x14ac:dyDescent="0.2">
      <c r="A1391" s="259"/>
      <c r="B1391" s="259"/>
      <c r="C1391" s="258" t="s">
        <v>429</v>
      </c>
      <c r="D1391" s="260">
        <v>1</v>
      </c>
      <c r="E1391" s="260">
        <v>210</v>
      </c>
      <c r="F1391" s="260">
        <v>210</v>
      </c>
      <c r="G1391" s="258"/>
    </row>
    <row r="1392" spans="1:7" ht="12" customHeight="1" x14ac:dyDescent="0.2">
      <c r="A1392" s="259"/>
      <c r="B1392" s="259"/>
      <c r="C1392" s="258" t="s">
        <v>857</v>
      </c>
      <c r="D1392" s="260">
        <v>3</v>
      </c>
      <c r="E1392" s="261">
        <v>0.01</v>
      </c>
      <c r="F1392" s="261">
        <v>0.03</v>
      </c>
      <c r="G1392" s="258"/>
    </row>
    <row r="1393" spans="1:7" ht="12" customHeight="1" x14ac:dyDescent="0.2">
      <c r="A1393" s="259"/>
      <c r="B1393" s="259"/>
      <c r="C1393" s="258" t="s">
        <v>858</v>
      </c>
      <c r="D1393" s="260">
        <v>3</v>
      </c>
      <c r="E1393" s="261">
        <v>0.01</v>
      </c>
      <c r="F1393" s="261">
        <v>0.03</v>
      </c>
      <c r="G1393" s="258"/>
    </row>
    <row r="1394" spans="1:7" ht="12" customHeight="1" x14ac:dyDescent="0.2">
      <c r="A1394" s="259"/>
      <c r="B1394" s="259"/>
      <c r="C1394" s="258" t="s">
        <v>421</v>
      </c>
      <c r="D1394" s="260">
        <v>2</v>
      </c>
      <c r="E1394" s="263">
        <v>1560</v>
      </c>
      <c r="F1394" s="263">
        <v>3120</v>
      </c>
      <c r="G1394" s="258"/>
    </row>
    <row r="1395" spans="1:7" ht="12" customHeight="1" x14ac:dyDescent="0.2">
      <c r="A1395" s="259"/>
      <c r="B1395" s="259"/>
      <c r="C1395" s="258" t="s">
        <v>1896</v>
      </c>
      <c r="D1395" s="260">
        <v>1</v>
      </c>
      <c r="E1395" s="262"/>
      <c r="F1395" s="262"/>
      <c r="G1395" s="258" t="s">
        <v>1147</v>
      </c>
    </row>
    <row r="1396" spans="1:7" ht="12" customHeight="1" x14ac:dyDescent="0.2">
      <c r="A1396" s="259"/>
      <c r="B1396" s="259"/>
      <c r="C1396" s="258" t="s">
        <v>1897</v>
      </c>
      <c r="D1396" s="260">
        <v>1</v>
      </c>
      <c r="E1396" s="262"/>
      <c r="F1396" s="262"/>
      <c r="G1396" s="258" t="s">
        <v>1147</v>
      </c>
    </row>
    <row r="1397" spans="1:7" ht="12" customHeight="1" x14ac:dyDescent="0.2">
      <c r="A1397" s="259"/>
      <c r="B1397" s="259"/>
      <c r="C1397" s="258" t="s">
        <v>1998</v>
      </c>
      <c r="D1397" s="260">
        <v>1</v>
      </c>
      <c r="E1397" s="262"/>
      <c r="F1397" s="262"/>
      <c r="G1397" s="258" t="s">
        <v>1147</v>
      </c>
    </row>
    <row r="1398" spans="1:7" ht="12" customHeight="1" x14ac:dyDescent="0.2">
      <c r="A1398" s="259"/>
      <c r="B1398" s="259"/>
      <c r="C1398" s="258" t="s">
        <v>1999</v>
      </c>
      <c r="D1398" s="260">
        <v>1</v>
      </c>
      <c r="E1398" s="262"/>
      <c r="F1398" s="262"/>
      <c r="G1398" s="258" t="s">
        <v>1147</v>
      </c>
    </row>
    <row r="1399" spans="1:7" ht="12" customHeight="1" x14ac:dyDescent="0.2">
      <c r="A1399" s="259"/>
      <c r="B1399" s="259"/>
      <c r="C1399" s="258" t="s">
        <v>2000</v>
      </c>
      <c r="D1399" s="260">
        <v>1</v>
      </c>
      <c r="E1399" s="262"/>
      <c r="F1399" s="262"/>
      <c r="G1399" s="258" t="s">
        <v>1147</v>
      </c>
    </row>
    <row r="1400" spans="1:7" ht="12" customHeight="1" x14ac:dyDescent="0.2">
      <c r="A1400" s="259"/>
      <c r="B1400" s="259"/>
      <c r="C1400" s="258" t="s">
        <v>872</v>
      </c>
      <c r="D1400" s="260">
        <v>1</v>
      </c>
      <c r="E1400" s="262"/>
      <c r="F1400" s="262"/>
      <c r="G1400" s="258" t="s">
        <v>1147</v>
      </c>
    </row>
    <row r="1401" spans="1:7" ht="12" customHeight="1" x14ac:dyDescent="0.2">
      <c r="A1401" s="259"/>
      <c r="B1401" s="259"/>
      <c r="C1401" s="258" t="s">
        <v>2001</v>
      </c>
      <c r="D1401" s="260">
        <v>1</v>
      </c>
      <c r="E1401" s="262"/>
      <c r="F1401" s="262"/>
      <c r="G1401" s="258" t="s">
        <v>1147</v>
      </c>
    </row>
    <row r="1402" spans="1:7" ht="12" customHeight="1" x14ac:dyDescent="0.2">
      <c r="A1402" s="259"/>
      <c r="B1402" s="259"/>
      <c r="C1402" s="258" t="s">
        <v>2002</v>
      </c>
      <c r="D1402" s="260">
        <v>1</v>
      </c>
      <c r="E1402" s="262"/>
      <c r="F1402" s="262"/>
      <c r="G1402" s="258" t="s">
        <v>1147</v>
      </c>
    </row>
    <row r="1403" spans="1:7" ht="12" customHeight="1" x14ac:dyDescent="0.2">
      <c r="A1403" s="259"/>
      <c r="B1403" s="259"/>
      <c r="C1403" s="258" t="s">
        <v>420</v>
      </c>
      <c r="D1403" s="260">
        <v>1</v>
      </c>
      <c r="E1403" s="260">
        <v>740</v>
      </c>
      <c r="F1403" s="260">
        <v>740</v>
      </c>
      <c r="G1403" s="258"/>
    </row>
    <row r="1404" spans="1:7" ht="12" customHeight="1" x14ac:dyDescent="0.2">
      <c r="A1404" s="259"/>
      <c r="B1404" s="259"/>
      <c r="C1404" s="258" t="s">
        <v>2003</v>
      </c>
      <c r="D1404" s="260">
        <v>1</v>
      </c>
      <c r="E1404" s="262"/>
      <c r="F1404" s="262"/>
      <c r="G1404" s="258" t="s">
        <v>1147</v>
      </c>
    </row>
    <row r="1405" spans="1:7" ht="12" customHeight="1" x14ac:dyDescent="0.2">
      <c r="A1405" s="259"/>
      <c r="B1405" s="259"/>
      <c r="C1405" s="258" t="s">
        <v>436</v>
      </c>
      <c r="D1405" s="260">
        <v>1</v>
      </c>
      <c r="E1405" s="260">
        <v>20</v>
      </c>
      <c r="F1405" s="260">
        <v>20</v>
      </c>
      <c r="G1405" s="258"/>
    </row>
    <row r="1406" spans="1:7" ht="12.95" customHeight="1" x14ac:dyDescent="0.2">
      <c r="E1406" s="265">
        <v>6620.06</v>
      </c>
      <c r="F1406" s="265">
        <v>6620.06</v>
      </c>
    </row>
    <row r="1407" spans="1:7" ht="12" customHeight="1" x14ac:dyDescent="0.2">
      <c r="A1407" s="254">
        <v>86</v>
      </c>
      <c r="B1407" s="255" t="s">
        <v>1227</v>
      </c>
      <c r="C1407" s="256"/>
      <c r="D1407" s="254">
        <v>1</v>
      </c>
      <c r="E1407" s="266">
        <v>2530</v>
      </c>
      <c r="F1407" s="266">
        <v>2530</v>
      </c>
      <c r="G1407" s="258"/>
    </row>
    <row r="1408" spans="1:7" ht="12" customHeight="1" x14ac:dyDescent="0.2">
      <c r="A1408" s="259"/>
      <c r="B1408" s="259"/>
      <c r="C1408" s="258" t="s">
        <v>429</v>
      </c>
      <c r="D1408" s="260">
        <v>1</v>
      </c>
      <c r="E1408" s="260">
        <v>210</v>
      </c>
      <c r="F1408" s="260">
        <v>210</v>
      </c>
      <c r="G1408" s="258"/>
    </row>
    <row r="1409" spans="1:7" ht="12" customHeight="1" x14ac:dyDescent="0.2">
      <c r="A1409" s="259"/>
      <c r="B1409" s="259"/>
      <c r="C1409" s="258" t="s">
        <v>857</v>
      </c>
      <c r="D1409" s="260">
        <v>3</v>
      </c>
      <c r="E1409" s="261">
        <v>0.01</v>
      </c>
      <c r="F1409" s="261">
        <v>0.03</v>
      </c>
      <c r="G1409" s="258"/>
    </row>
    <row r="1410" spans="1:7" ht="12" customHeight="1" x14ac:dyDescent="0.2">
      <c r="A1410" s="259"/>
      <c r="B1410" s="259"/>
      <c r="C1410" s="258" t="s">
        <v>858</v>
      </c>
      <c r="D1410" s="260">
        <v>3</v>
      </c>
      <c r="E1410" s="261">
        <v>0.01</v>
      </c>
      <c r="F1410" s="261">
        <v>0.03</v>
      </c>
      <c r="G1410" s="258"/>
    </row>
    <row r="1411" spans="1:7" ht="12" customHeight="1" x14ac:dyDescent="0.2">
      <c r="A1411" s="259"/>
      <c r="B1411" s="259"/>
      <c r="C1411" s="258" t="s">
        <v>409</v>
      </c>
      <c r="D1411" s="260">
        <v>2</v>
      </c>
      <c r="E1411" s="260">
        <v>190</v>
      </c>
      <c r="F1411" s="260">
        <v>380</v>
      </c>
      <c r="G1411" s="258"/>
    </row>
    <row r="1412" spans="1:7" ht="12" customHeight="1" x14ac:dyDescent="0.2">
      <c r="A1412" s="259"/>
      <c r="B1412" s="259"/>
      <c r="C1412" s="258" t="s">
        <v>1896</v>
      </c>
      <c r="D1412" s="260">
        <v>1</v>
      </c>
      <c r="E1412" s="262"/>
      <c r="F1412" s="262"/>
      <c r="G1412" s="258" t="s">
        <v>1147</v>
      </c>
    </row>
    <row r="1413" spans="1:7" ht="12" customHeight="1" x14ac:dyDescent="0.2">
      <c r="A1413" s="259"/>
      <c r="B1413" s="259"/>
      <c r="C1413" s="258" t="s">
        <v>1897</v>
      </c>
      <c r="D1413" s="260">
        <v>1</v>
      </c>
      <c r="E1413" s="262"/>
      <c r="F1413" s="262"/>
      <c r="G1413" s="258" t="s">
        <v>1147</v>
      </c>
    </row>
    <row r="1414" spans="1:7" ht="12" customHeight="1" x14ac:dyDescent="0.2">
      <c r="A1414" s="259"/>
      <c r="B1414" s="259"/>
      <c r="C1414" s="258" t="s">
        <v>1998</v>
      </c>
      <c r="D1414" s="260">
        <v>1</v>
      </c>
      <c r="E1414" s="262"/>
      <c r="F1414" s="262"/>
      <c r="G1414" s="258" t="s">
        <v>1147</v>
      </c>
    </row>
    <row r="1415" spans="1:7" ht="12" customHeight="1" x14ac:dyDescent="0.2">
      <c r="A1415" s="259"/>
      <c r="B1415" s="259"/>
      <c r="C1415" s="258" t="s">
        <v>1999</v>
      </c>
      <c r="D1415" s="260">
        <v>1</v>
      </c>
      <c r="E1415" s="262"/>
      <c r="F1415" s="262"/>
      <c r="G1415" s="258" t="s">
        <v>1147</v>
      </c>
    </row>
    <row r="1416" spans="1:7" ht="12" customHeight="1" x14ac:dyDescent="0.2">
      <c r="A1416" s="259"/>
      <c r="B1416" s="259"/>
      <c r="C1416" s="258" t="s">
        <v>2000</v>
      </c>
      <c r="D1416" s="260">
        <v>1</v>
      </c>
      <c r="E1416" s="262"/>
      <c r="F1416" s="262"/>
      <c r="G1416" s="258" t="s">
        <v>1147</v>
      </c>
    </row>
    <row r="1417" spans="1:7" ht="12" customHeight="1" x14ac:dyDescent="0.2">
      <c r="A1417" s="259"/>
      <c r="B1417" s="259"/>
      <c r="C1417" s="258" t="s">
        <v>2004</v>
      </c>
      <c r="D1417" s="260">
        <v>1</v>
      </c>
      <c r="E1417" s="262"/>
      <c r="F1417" s="262"/>
      <c r="G1417" s="258" t="s">
        <v>1147</v>
      </c>
    </row>
    <row r="1418" spans="1:7" ht="12" customHeight="1" x14ac:dyDescent="0.2">
      <c r="A1418" s="259"/>
      <c r="B1418" s="259"/>
      <c r="C1418" s="258" t="s">
        <v>872</v>
      </c>
      <c r="D1418" s="260">
        <v>1</v>
      </c>
      <c r="E1418" s="262"/>
      <c r="F1418" s="262"/>
      <c r="G1418" s="258" t="s">
        <v>1147</v>
      </c>
    </row>
    <row r="1419" spans="1:7" ht="12" customHeight="1" x14ac:dyDescent="0.2">
      <c r="A1419" s="259"/>
      <c r="B1419" s="259"/>
      <c r="C1419" s="258" t="s">
        <v>2001</v>
      </c>
      <c r="D1419" s="260">
        <v>1</v>
      </c>
      <c r="E1419" s="262"/>
      <c r="F1419" s="262"/>
      <c r="G1419" s="258" t="s">
        <v>1147</v>
      </c>
    </row>
    <row r="1420" spans="1:7" ht="12" customHeight="1" x14ac:dyDescent="0.2">
      <c r="A1420" s="259"/>
      <c r="B1420" s="259"/>
      <c r="C1420" s="258" t="s">
        <v>2002</v>
      </c>
      <c r="D1420" s="260">
        <v>1</v>
      </c>
      <c r="E1420" s="262"/>
      <c r="F1420" s="262"/>
      <c r="G1420" s="258" t="s">
        <v>1147</v>
      </c>
    </row>
    <row r="1421" spans="1:7" ht="12" customHeight="1" x14ac:dyDescent="0.2">
      <c r="A1421" s="259"/>
      <c r="B1421" s="259"/>
      <c r="C1421" s="258" t="s">
        <v>660</v>
      </c>
      <c r="D1421" s="260">
        <v>2</v>
      </c>
      <c r="E1421" s="261">
        <v>0.01</v>
      </c>
      <c r="F1421" s="261">
        <v>0.02</v>
      </c>
      <c r="G1421" s="258"/>
    </row>
    <row r="1422" spans="1:7" ht="12" customHeight="1" x14ac:dyDescent="0.2">
      <c r="A1422" s="259"/>
      <c r="B1422" s="259"/>
      <c r="C1422" s="258" t="s">
        <v>420</v>
      </c>
      <c r="D1422" s="260">
        <v>1</v>
      </c>
      <c r="E1422" s="260">
        <v>740</v>
      </c>
      <c r="F1422" s="260">
        <v>740</v>
      </c>
      <c r="G1422" s="258"/>
    </row>
    <row r="1423" spans="1:7" ht="12" customHeight="1" x14ac:dyDescent="0.2">
      <c r="A1423" s="259"/>
      <c r="B1423" s="259"/>
      <c r="C1423" s="258" t="s">
        <v>2005</v>
      </c>
      <c r="D1423" s="260">
        <v>2</v>
      </c>
      <c r="E1423" s="262"/>
      <c r="F1423" s="262"/>
      <c r="G1423" s="258" t="s">
        <v>1147</v>
      </c>
    </row>
    <row r="1424" spans="1:7" ht="12" customHeight="1" x14ac:dyDescent="0.2">
      <c r="A1424" s="259"/>
      <c r="B1424" s="259"/>
      <c r="C1424" s="258" t="s">
        <v>2003</v>
      </c>
      <c r="D1424" s="260">
        <v>1</v>
      </c>
      <c r="E1424" s="262"/>
      <c r="F1424" s="262"/>
      <c r="G1424" s="258" t="s">
        <v>1147</v>
      </c>
    </row>
    <row r="1425" spans="1:7" ht="12" customHeight="1" x14ac:dyDescent="0.2">
      <c r="A1425" s="259"/>
      <c r="B1425" s="259"/>
      <c r="C1425" s="258" t="s">
        <v>436</v>
      </c>
      <c r="D1425" s="260">
        <v>1</v>
      </c>
      <c r="E1425" s="260">
        <v>20</v>
      </c>
      <c r="F1425" s="260">
        <v>20</v>
      </c>
      <c r="G1425" s="258"/>
    </row>
    <row r="1426" spans="1:7" ht="12.95" customHeight="1" x14ac:dyDescent="0.2">
      <c r="E1426" s="265">
        <v>3880.08</v>
      </c>
      <c r="F1426" s="265">
        <v>3880.08</v>
      </c>
    </row>
    <row r="1427" spans="1:7" ht="12" customHeight="1" x14ac:dyDescent="0.2">
      <c r="A1427" s="254">
        <v>87</v>
      </c>
      <c r="B1427" s="255" t="s">
        <v>1228</v>
      </c>
      <c r="C1427" s="256"/>
      <c r="D1427" s="254">
        <v>1</v>
      </c>
      <c r="E1427" s="257">
        <v>3015.76</v>
      </c>
      <c r="F1427" s="257">
        <v>3015.76</v>
      </c>
      <c r="G1427" s="258"/>
    </row>
    <row r="1428" spans="1:7" ht="12" customHeight="1" x14ac:dyDescent="0.2">
      <c r="A1428" s="259"/>
      <c r="B1428" s="259"/>
      <c r="C1428" s="258" t="s">
        <v>429</v>
      </c>
      <c r="D1428" s="260">
        <v>1</v>
      </c>
      <c r="E1428" s="260">
        <v>210</v>
      </c>
      <c r="F1428" s="260">
        <v>210</v>
      </c>
      <c r="G1428" s="258"/>
    </row>
    <row r="1429" spans="1:7" ht="12" customHeight="1" x14ac:dyDescent="0.2">
      <c r="A1429" s="259"/>
      <c r="B1429" s="259"/>
      <c r="C1429" s="258" t="s">
        <v>857</v>
      </c>
      <c r="D1429" s="260">
        <v>3</v>
      </c>
      <c r="E1429" s="261">
        <v>0.01</v>
      </c>
      <c r="F1429" s="261">
        <v>0.03</v>
      </c>
      <c r="G1429" s="258"/>
    </row>
    <row r="1430" spans="1:7" ht="12" customHeight="1" x14ac:dyDescent="0.2">
      <c r="A1430" s="259"/>
      <c r="B1430" s="259"/>
      <c r="C1430" s="258" t="s">
        <v>858</v>
      </c>
      <c r="D1430" s="260">
        <v>3</v>
      </c>
      <c r="E1430" s="261">
        <v>0.01</v>
      </c>
      <c r="F1430" s="261">
        <v>0.03</v>
      </c>
      <c r="G1430" s="258"/>
    </row>
    <row r="1431" spans="1:7" ht="12" customHeight="1" x14ac:dyDescent="0.2">
      <c r="A1431" s="259"/>
      <c r="B1431" s="259"/>
      <c r="C1431" s="258" t="s">
        <v>409</v>
      </c>
      <c r="D1431" s="260">
        <v>2</v>
      </c>
      <c r="E1431" s="260">
        <v>190</v>
      </c>
      <c r="F1431" s="260">
        <v>380</v>
      </c>
      <c r="G1431" s="258"/>
    </row>
    <row r="1432" spans="1:7" ht="12" customHeight="1" x14ac:dyDescent="0.2">
      <c r="A1432" s="259"/>
      <c r="B1432" s="259"/>
      <c r="C1432" s="258" t="s">
        <v>1915</v>
      </c>
      <c r="D1432" s="260">
        <v>1</v>
      </c>
      <c r="E1432" s="262"/>
      <c r="F1432" s="262"/>
      <c r="G1432" s="258" t="s">
        <v>1147</v>
      </c>
    </row>
    <row r="1433" spans="1:7" ht="12" customHeight="1" x14ac:dyDescent="0.2">
      <c r="A1433" s="259"/>
      <c r="B1433" s="259"/>
      <c r="C1433" s="258" t="s">
        <v>1916</v>
      </c>
      <c r="D1433" s="260">
        <v>1</v>
      </c>
      <c r="E1433" s="262"/>
      <c r="F1433" s="262"/>
      <c r="G1433" s="258" t="s">
        <v>1147</v>
      </c>
    </row>
    <row r="1434" spans="1:7" ht="12" customHeight="1" x14ac:dyDescent="0.2">
      <c r="A1434" s="259"/>
      <c r="B1434" s="259"/>
      <c r="C1434" s="258" t="s">
        <v>1998</v>
      </c>
      <c r="D1434" s="260">
        <v>1</v>
      </c>
      <c r="E1434" s="262"/>
      <c r="F1434" s="262"/>
      <c r="G1434" s="258" t="s">
        <v>1147</v>
      </c>
    </row>
    <row r="1435" spans="1:7" ht="12" customHeight="1" x14ac:dyDescent="0.2">
      <c r="A1435" s="259"/>
      <c r="B1435" s="259"/>
      <c r="C1435" s="258" t="s">
        <v>1999</v>
      </c>
      <c r="D1435" s="260">
        <v>1</v>
      </c>
      <c r="E1435" s="262"/>
      <c r="F1435" s="262"/>
      <c r="G1435" s="258" t="s">
        <v>1147</v>
      </c>
    </row>
    <row r="1436" spans="1:7" ht="12" customHeight="1" x14ac:dyDescent="0.2">
      <c r="A1436" s="259"/>
      <c r="B1436" s="259"/>
      <c r="C1436" s="258" t="s">
        <v>2006</v>
      </c>
      <c r="D1436" s="260">
        <v>1</v>
      </c>
      <c r="E1436" s="262"/>
      <c r="F1436" s="262"/>
      <c r="G1436" s="258" t="s">
        <v>1147</v>
      </c>
    </row>
    <row r="1437" spans="1:7" ht="12" customHeight="1" x14ac:dyDescent="0.2">
      <c r="A1437" s="259"/>
      <c r="B1437" s="259"/>
      <c r="C1437" s="258" t="s">
        <v>2007</v>
      </c>
      <c r="D1437" s="260">
        <v>1</v>
      </c>
      <c r="E1437" s="262"/>
      <c r="F1437" s="262"/>
      <c r="G1437" s="258" t="s">
        <v>1147</v>
      </c>
    </row>
    <row r="1438" spans="1:7" ht="12" customHeight="1" x14ac:dyDescent="0.2">
      <c r="A1438" s="259"/>
      <c r="B1438" s="259"/>
      <c r="C1438" s="258" t="s">
        <v>872</v>
      </c>
      <c r="D1438" s="260">
        <v>1</v>
      </c>
      <c r="E1438" s="262"/>
      <c r="F1438" s="262"/>
      <c r="G1438" s="258" t="s">
        <v>1147</v>
      </c>
    </row>
    <row r="1439" spans="1:7" ht="12" customHeight="1" x14ac:dyDescent="0.2">
      <c r="A1439" s="259"/>
      <c r="B1439" s="259"/>
      <c r="C1439" s="258" t="s">
        <v>2008</v>
      </c>
      <c r="D1439" s="260">
        <v>1</v>
      </c>
      <c r="E1439" s="262"/>
      <c r="F1439" s="262"/>
      <c r="G1439" s="258" t="s">
        <v>1147</v>
      </c>
    </row>
    <row r="1440" spans="1:7" ht="12" customHeight="1" x14ac:dyDescent="0.2">
      <c r="A1440" s="259"/>
      <c r="B1440" s="259"/>
      <c r="C1440" s="258" t="s">
        <v>2009</v>
      </c>
      <c r="D1440" s="260">
        <v>1</v>
      </c>
      <c r="E1440" s="262"/>
      <c r="F1440" s="262"/>
      <c r="G1440" s="258" t="s">
        <v>1147</v>
      </c>
    </row>
    <row r="1441" spans="1:7" ht="12" customHeight="1" x14ac:dyDescent="0.2">
      <c r="A1441" s="259"/>
      <c r="B1441" s="259"/>
      <c r="C1441" s="258" t="s">
        <v>660</v>
      </c>
      <c r="D1441" s="260">
        <v>1</v>
      </c>
      <c r="E1441" s="261">
        <v>0.01</v>
      </c>
      <c r="F1441" s="261">
        <v>0.01</v>
      </c>
      <c r="G1441" s="258"/>
    </row>
    <row r="1442" spans="1:7" ht="12" customHeight="1" x14ac:dyDescent="0.2">
      <c r="A1442" s="259"/>
      <c r="B1442" s="259"/>
      <c r="C1442" s="258" t="s">
        <v>420</v>
      </c>
      <c r="D1442" s="260">
        <v>1</v>
      </c>
      <c r="E1442" s="260">
        <v>740</v>
      </c>
      <c r="F1442" s="260">
        <v>740</v>
      </c>
      <c r="G1442" s="258"/>
    </row>
    <row r="1443" spans="1:7" ht="12" customHeight="1" x14ac:dyDescent="0.2">
      <c r="A1443" s="259"/>
      <c r="B1443" s="259"/>
      <c r="C1443" s="258" t="s">
        <v>2005</v>
      </c>
      <c r="D1443" s="260">
        <v>1</v>
      </c>
      <c r="E1443" s="262"/>
      <c r="F1443" s="262"/>
      <c r="G1443" s="258" t="s">
        <v>1147</v>
      </c>
    </row>
    <row r="1444" spans="1:7" ht="12" customHeight="1" x14ac:dyDescent="0.2">
      <c r="A1444" s="259"/>
      <c r="B1444" s="259"/>
      <c r="C1444" s="258" t="s">
        <v>2010</v>
      </c>
      <c r="D1444" s="260">
        <v>1</v>
      </c>
      <c r="E1444" s="262"/>
      <c r="F1444" s="262"/>
      <c r="G1444" s="258" t="s">
        <v>1147</v>
      </c>
    </row>
    <row r="1445" spans="1:7" ht="12" customHeight="1" x14ac:dyDescent="0.2">
      <c r="A1445" s="259"/>
      <c r="B1445" s="259"/>
      <c r="C1445" s="258" t="s">
        <v>436</v>
      </c>
      <c r="D1445" s="260">
        <v>1</v>
      </c>
      <c r="E1445" s="260">
        <v>20</v>
      </c>
      <c r="F1445" s="260">
        <v>20</v>
      </c>
      <c r="G1445" s="258"/>
    </row>
    <row r="1446" spans="1:7" ht="12.95" customHeight="1" x14ac:dyDescent="0.2">
      <c r="E1446" s="265">
        <v>4365.83</v>
      </c>
      <c r="F1446" s="265">
        <v>4365.83</v>
      </c>
    </row>
    <row r="1447" spans="1:7" ht="12" customHeight="1" x14ac:dyDescent="0.2">
      <c r="A1447" s="254">
        <v>88</v>
      </c>
      <c r="B1447" s="255" t="s">
        <v>1229</v>
      </c>
      <c r="C1447" s="256"/>
      <c r="D1447" s="254">
        <v>1</v>
      </c>
      <c r="E1447" s="257">
        <v>3015.76</v>
      </c>
      <c r="F1447" s="257">
        <v>3015.76</v>
      </c>
      <c r="G1447" s="258"/>
    </row>
    <row r="1448" spans="1:7" ht="12" customHeight="1" x14ac:dyDescent="0.2">
      <c r="A1448" s="259"/>
      <c r="B1448" s="259"/>
      <c r="C1448" s="258" t="s">
        <v>429</v>
      </c>
      <c r="D1448" s="260">
        <v>1</v>
      </c>
      <c r="E1448" s="260">
        <v>210</v>
      </c>
      <c r="F1448" s="260">
        <v>210</v>
      </c>
      <c r="G1448" s="258"/>
    </row>
    <row r="1449" spans="1:7" ht="12" customHeight="1" x14ac:dyDescent="0.2">
      <c r="A1449" s="259"/>
      <c r="B1449" s="259"/>
      <c r="C1449" s="258" t="s">
        <v>857</v>
      </c>
      <c r="D1449" s="260">
        <v>3</v>
      </c>
      <c r="E1449" s="261">
        <v>0.01</v>
      </c>
      <c r="F1449" s="261">
        <v>0.03</v>
      </c>
      <c r="G1449" s="258"/>
    </row>
    <row r="1450" spans="1:7" ht="12" customHeight="1" x14ac:dyDescent="0.2">
      <c r="A1450" s="259"/>
      <c r="B1450" s="259"/>
      <c r="C1450" s="258" t="s">
        <v>858</v>
      </c>
      <c r="D1450" s="260">
        <v>3</v>
      </c>
      <c r="E1450" s="261">
        <v>0.01</v>
      </c>
      <c r="F1450" s="261">
        <v>0.03</v>
      </c>
      <c r="G1450" s="258"/>
    </row>
    <row r="1451" spans="1:7" ht="12" customHeight="1" x14ac:dyDescent="0.2">
      <c r="A1451" s="259"/>
      <c r="B1451" s="259"/>
      <c r="C1451" s="258" t="s">
        <v>409</v>
      </c>
      <c r="D1451" s="260">
        <v>2</v>
      </c>
      <c r="E1451" s="260">
        <v>190</v>
      </c>
      <c r="F1451" s="260">
        <v>380</v>
      </c>
      <c r="G1451" s="258"/>
    </row>
    <row r="1452" spans="1:7" ht="12" customHeight="1" x14ac:dyDescent="0.2">
      <c r="A1452" s="259"/>
      <c r="B1452" s="259"/>
      <c r="C1452" s="258" t="s">
        <v>1915</v>
      </c>
      <c r="D1452" s="260">
        <v>1</v>
      </c>
      <c r="E1452" s="262"/>
      <c r="F1452" s="262"/>
      <c r="G1452" s="258" t="s">
        <v>1147</v>
      </c>
    </row>
    <row r="1453" spans="1:7" ht="12" customHeight="1" x14ac:dyDescent="0.2">
      <c r="A1453" s="259"/>
      <c r="B1453" s="259"/>
      <c r="C1453" s="258" t="s">
        <v>1916</v>
      </c>
      <c r="D1453" s="260">
        <v>1</v>
      </c>
      <c r="E1453" s="262"/>
      <c r="F1453" s="262"/>
      <c r="G1453" s="258" t="s">
        <v>1147</v>
      </c>
    </row>
    <row r="1454" spans="1:7" ht="12" customHeight="1" x14ac:dyDescent="0.2">
      <c r="A1454" s="259"/>
      <c r="B1454" s="259"/>
      <c r="C1454" s="258" t="s">
        <v>1998</v>
      </c>
      <c r="D1454" s="260">
        <v>1</v>
      </c>
      <c r="E1454" s="262"/>
      <c r="F1454" s="262"/>
      <c r="G1454" s="258" t="s">
        <v>1147</v>
      </c>
    </row>
    <row r="1455" spans="1:7" ht="12" customHeight="1" x14ac:dyDescent="0.2">
      <c r="A1455" s="259"/>
      <c r="B1455" s="259"/>
      <c r="C1455" s="258" t="s">
        <v>1999</v>
      </c>
      <c r="D1455" s="260">
        <v>1</v>
      </c>
      <c r="E1455" s="262"/>
      <c r="F1455" s="262"/>
      <c r="G1455" s="258" t="s">
        <v>1147</v>
      </c>
    </row>
    <row r="1456" spans="1:7" ht="12" customHeight="1" x14ac:dyDescent="0.2">
      <c r="A1456" s="259"/>
      <c r="B1456" s="259"/>
      <c r="C1456" s="258" t="s">
        <v>2006</v>
      </c>
      <c r="D1456" s="260">
        <v>1</v>
      </c>
      <c r="E1456" s="262"/>
      <c r="F1456" s="262"/>
      <c r="G1456" s="258" t="s">
        <v>1147</v>
      </c>
    </row>
    <row r="1457" spans="1:7" ht="12" customHeight="1" x14ac:dyDescent="0.2">
      <c r="A1457" s="259"/>
      <c r="B1457" s="259"/>
      <c r="C1457" s="258" t="s">
        <v>2011</v>
      </c>
      <c r="D1457" s="260">
        <v>1</v>
      </c>
      <c r="E1457" s="262"/>
      <c r="F1457" s="262"/>
      <c r="G1457" s="258" t="s">
        <v>1147</v>
      </c>
    </row>
    <row r="1458" spans="1:7" ht="12" customHeight="1" x14ac:dyDescent="0.2">
      <c r="A1458" s="259"/>
      <c r="B1458" s="259"/>
      <c r="C1458" s="258" t="s">
        <v>872</v>
      </c>
      <c r="D1458" s="260">
        <v>1</v>
      </c>
      <c r="E1458" s="262"/>
      <c r="F1458" s="262"/>
      <c r="G1458" s="258" t="s">
        <v>1147</v>
      </c>
    </row>
    <row r="1459" spans="1:7" ht="12" customHeight="1" x14ac:dyDescent="0.2">
      <c r="A1459" s="259"/>
      <c r="B1459" s="259"/>
      <c r="C1459" s="258" t="s">
        <v>2008</v>
      </c>
      <c r="D1459" s="260">
        <v>1</v>
      </c>
      <c r="E1459" s="262"/>
      <c r="F1459" s="262"/>
      <c r="G1459" s="258" t="s">
        <v>1147</v>
      </c>
    </row>
    <row r="1460" spans="1:7" ht="12" customHeight="1" x14ac:dyDescent="0.2">
      <c r="A1460" s="259"/>
      <c r="B1460" s="259"/>
      <c r="C1460" s="258" t="s">
        <v>2009</v>
      </c>
      <c r="D1460" s="260">
        <v>1</v>
      </c>
      <c r="E1460" s="262"/>
      <c r="F1460" s="262"/>
      <c r="G1460" s="258" t="s">
        <v>1147</v>
      </c>
    </row>
    <row r="1461" spans="1:7" ht="12" customHeight="1" x14ac:dyDescent="0.2">
      <c r="A1461" s="259"/>
      <c r="B1461" s="259"/>
      <c r="C1461" s="258" t="s">
        <v>660</v>
      </c>
      <c r="D1461" s="260">
        <v>3</v>
      </c>
      <c r="E1461" s="261">
        <v>0.01</v>
      </c>
      <c r="F1461" s="261">
        <v>0.03</v>
      </c>
      <c r="G1461" s="258"/>
    </row>
    <row r="1462" spans="1:7" ht="12" customHeight="1" x14ac:dyDescent="0.2">
      <c r="A1462" s="259"/>
      <c r="B1462" s="259"/>
      <c r="C1462" s="258" t="s">
        <v>420</v>
      </c>
      <c r="D1462" s="260">
        <v>1</v>
      </c>
      <c r="E1462" s="260">
        <v>740</v>
      </c>
      <c r="F1462" s="260">
        <v>740</v>
      </c>
      <c r="G1462" s="258"/>
    </row>
    <row r="1463" spans="1:7" ht="12" customHeight="1" x14ac:dyDescent="0.2">
      <c r="A1463" s="259"/>
      <c r="B1463" s="259"/>
      <c r="C1463" s="258" t="s">
        <v>2005</v>
      </c>
      <c r="D1463" s="260">
        <v>3</v>
      </c>
      <c r="E1463" s="262"/>
      <c r="F1463" s="262"/>
      <c r="G1463" s="258" t="s">
        <v>1147</v>
      </c>
    </row>
    <row r="1464" spans="1:7" ht="12" customHeight="1" x14ac:dyDescent="0.2">
      <c r="A1464" s="259"/>
      <c r="B1464" s="259"/>
      <c r="C1464" s="258" t="s">
        <v>2010</v>
      </c>
      <c r="D1464" s="260">
        <v>1</v>
      </c>
      <c r="E1464" s="262"/>
      <c r="F1464" s="262"/>
      <c r="G1464" s="258" t="s">
        <v>1147</v>
      </c>
    </row>
    <row r="1465" spans="1:7" ht="12" customHeight="1" x14ac:dyDescent="0.2">
      <c r="A1465" s="259"/>
      <c r="B1465" s="259"/>
      <c r="C1465" s="258" t="s">
        <v>436</v>
      </c>
      <c r="D1465" s="260">
        <v>1</v>
      </c>
      <c r="E1465" s="260">
        <v>20</v>
      </c>
      <c r="F1465" s="260">
        <v>20</v>
      </c>
      <c r="G1465" s="258"/>
    </row>
    <row r="1466" spans="1:7" ht="12.95" customHeight="1" x14ac:dyDescent="0.2">
      <c r="E1466" s="265">
        <v>4365.8500000000004</v>
      </c>
      <c r="F1466" s="265">
        <v>4365.8500000000004</v>
      </c>
    </row>
    <row r="1467" spans="1:7" ht="12" customHeight="1" x14ac:dyDescent="0.2">
      <c r="A1467" s="254">
        <v>89</v>
      </c>
      <c r="B1467" s="255" t="s">
        <v>1230</v>
      </c>
      <c r="C1467" s="256"/>
      <c r="D1467" s="254">
        <v>1</v>
      </c>
      <c r="E1467" s="257">
        <v>3015.76</v>
      </c>
      <c r="F1467" s="257">
        <v>3015.76</v>
      </c>
      <c r="G1467" s="258"/>
    </row>
    <row r="1468" spans="1:7" ht="12" customHeight="1" x14ac:dyDescent="0.2">
      <c r="A1468" s="259"/>
      <c r="B1468" s="259"/>
      <c r="C1468" s="258" t="s">
        <v>429</v>
      </c>
      <c r="D1468" s="260">
        <v>1</v>
      </c>
      <c r="E1468" s="260">
        <v>210</v>
      </c>
      <c r="F1468" s="260">
        <v>210</v>
      </c>
      <c r="G1468" s="258"/>
    </row>
    <row r="1469" spans="1:7" ht="12" customHeight="1" x14ac:dyDescent="0.2">
      <c r="A1469" s="259"/>
      <c r="B1469" s="259"/>
      <c r="C1469" s="258" t="s">
        <v>857</v>
      </c>
      <c r="D1469" s="260">
        <v>3</v>
      </c>
      <c r="E1469" s="261">
        <v>0.01</v>
      </c>
      <c r="F1469" s="261">
        <v>0.03</v>
      </c>
      <c r="G1469" s="258"/>
    </row>
    <row r="1470" spans="1:7" ht="12" customHeight="1" x14ac:dyDescent="0.2">
      <c r="A1470" s="259"/>
      <c r="B1470" s="259"/>
      <c r="C1470" s="258" t="s">
        <v>858</v>
      </c>
      <c r="D1470" s="260">
        <v>3</v>
      </c>
      <c r="E1470" s="261">
        <v>0.01</v>
      </c>
      <c r="F1470" s="261">
        <v>0.03</v>
      </c>
      <c r="G1470" s="258"/>
    </row>
    <row r="1471" spans="1:7" ht="12" customHeight="1" x14ac:dyDescent="0.2">
      <c r="A1471" s="259"/>
      <c r="B1471" s="259"/>
      <c r="C1471" s="258" t="s">
        <v>409</v>
      </c>
      <c r="D1471" s="260">
        <v>2</v>
      </c>
      <c r="E1471" s="260">
        <v>190</v>
      </c>
      <c r="F1471" s="260">
        <v>380</v>
      </c>
      <c r="G1471" s="258"/>
    </row>
    <row r="1472" spans="1:7" ht="12" customHeight="1" x14ac:dyDescent="0.2">
      <c r="A1472" s="259"/>
      <c r="B1472" s="259"/>
      <c r="C1472" s="258" t="s">
        <v>1915</v>
      </c>
      <c r="D1472" s="260">
        <v>1</v>
      </c>
      <c r="E1472" s="262"/>
      <c r="F1472" s="262"/>
      <c r="G1472" s="258" t="s">
        <v>1147</v>
      </c>
    </row>
    <row r="1473" spans="1:7" ht="12" customHeight="1" x14ac:dyDescent="0.2">
      <c r="A1473" s="259"/>
      <c r="B1473" s="259"/>
      <c r="C1473" s="258" t="s">
        <v>1916</v>
      </c>
      <c r="D1473" s="260">
        <v>1</v>
      </c>
      <c r="E1473" s="262"/>
      <c r="F1473" s="262"/>
      <c r="G1473" s="258" t="s">
        <v>1147</v>
      </c>
    </row>
    <row r="1474" spans="1:7" ht="12" customHeight="1" x14ac:dyDescent="0.2">
      <c r="A1474" s="259"/>
      <c r="B1474" s="259"/>
      <c r="C1474" s="258" t="s">
        <v>1998</v>
      </c>
      <c r="D1474" s="260">
        <v>1</v>
      </c>
      <c r="E1474" s="262"/>
      <c r="F1474" s="262"/>
      <c r="G1474" s="258" t="s">
        <v>1147</v>
      </c>
    </row>
    <row r="1475" spans="1:7" ht="12" customHeight="1" x14ac:dyDescent="0.2">
      <c r="A1475" s="259"/>
      <c r="B1475" s="259"/>
      <c r="C1475" s="258" t="s">
        <v>1999</v>
      </c>
      <c r="D1475" s="260">
        <v>1</v>
      </c>
      <c r="E1475" s="262"/>
      <c r="F1475" s="262"/>
      <c r="G1475" s="258" t="s">
        <v>1147</v>
      </c>
    </row>
    <row r="1476" spans="1:7" ht="12" customHeight="1" x14ac:dyDescent="0.2">
      <c r="A1476" s="259"/>
      <c r="B1476" s="259"/>
      <c r="C1476" s="258" t="s">
        <v>2012</v>
      </c>
      <c r="D1476" s="260">
        <v>1</v>
      </c>
      <c r="E1476" s="262"/>
      <c r="F1476" s="262"/>
      <c r="G1476" s="258" t="s">
        <v>1147</v>
      </c>
    </row>
    <row r="1477" spans="1:7" ht="12" customHeight="1" x14ac:dyDescent="0.2">
      <c r="A1477" s="259"/>
      <c r="B1477" s="259"/>
      <c r="C1477" s="258" t="s">
        <v>872</v>
      </c>
      <c r="D1477" s="260">
        <v>1</v>
      </c>
      <c r="E1477" s="262"/>
      <c r="F1477" s="262"/>
      <c r="G1477" s="258" t="s">
        <v>1147</v>
      </c>
    </row>
    <row r="1478" spans="1:7" ht="12" customHeight="1" x14ac:dyDescent="0.2">
      <c r="A1478" s="259"/>
      <c r="B1478" s="259"/>
      <c r="C1478" s="258" t="s">
        <v>2008</v>
      </c>
      <c r="D1478" s="260">
        <v>1</v>
      </c>
      <c r="E1478" s="262"/>
      <c r="F1478" s="262"/>
      <c r="G1478" s="258" t="s">
        <v>1147</v>
      </c>
    </row>
    <row r="1479" spans="1:7" ht="12" customHeight="1" x14ac:dyDescent="0.2">
      <c r="A1479" s="259"/>
      <c r="B1479" s="259"/>
      <c r="C1479" s="258" t="s">
        <v>2009</v>
      </c>
      <c r="D1479" s="260">
        <v>1</v>
      </c>
      <c r="E1479" s="262"/>
      <c r="F1479" s="262"/>
      <c r="G1479" s="258" t="s">
        <v>1147</v>
      </c>
    </row>
    <row r="1480" spans="1:7" ht="12" customHeight="1" x14ac:dyDescent="0.2">
      <c r="A1480" s="259"/>
      <c r="B1480" s="259"/>
      <c r="C1480" s="258" t="s">
        <v>658</v>
      </c>
      <c r="D1480" s="260">
        <v>3</v>
      </c>
      <c r="E1480" s="261">
        <v>0.01</v>
      </c>
      <c r="F1480" s="261">
        <v>0.03</v>
      </c>
      <c r="G1480" s="258"/>
    </row>
    <row r="1481" spans="1:7" ht="12" customHeight="1" x14ac:dyDescent="0.2">
      <c r="A1481" s="259"/>
      <c r="B1481" s="259"/>
      <c r="C1481" s="258" t="s">
        <v>420</v>
      </c>
      <c r="D1481" s="260">
        <v>1</v>
      </c>
      <c r="E1481" s="260">
        <v>740</v>
      </c>
      <c r="F1481" s="260">
        <v>740</v>
      </c>
      <c r="G1481" s="258"/>
    </row>
    <row r="1482" spans="1:7" ht="12" customHeight="1" x14ac:dyDescent="0.2">
      <c r="A1482" s="259"/>
      <c r="B1482" s="259"/>
      <c r="C1482" s="258" t="s">
        <v>2013</v>
      </c>
      <c r="D1482" s="260">
        <v>3</v>
      </c>
      <c r="E1482" s="261">
        <v>591.25</v>
      </c>
      <c r="F1482" s="397">
        <v>1773.75</v>
      </c>
      <c r="G1482" s="258"/>
    </row>
    <row r="1483" spans="1:7" ht="12" customHeight="1" x14ac:dyDescent="0.2">
      <c r="A1483" s="259"/>
      <c r="B1483" s="259"/>
      <c r="C1483" s="258" t="s">
        <v>2010</v>
      </c>
      <c r="D1483" s="260">
        <v>1</v>
      </c>
      <c r="E1483" s="262"/>
      <c r="F1483" s="262"/>
      <c r="G1483" s="258" t="s">
        <v>1147</v>
      </c>
    </row>
    <row r="1484" spans="1:7" ht="12" customHeight="1" x14ac:dyDescent="0.2">
      <c r="A1484" s="259"/>
      <c r="B1484" s="259"/>
      <c r="C1484" s="258" t="s">
        <v>436</v>
      </c>
      <c r="D1484" s="260">
        <v>1</v>
      </c>
      <c r="E1484" s="260">
        <v>20</v>
      </c>
      <c r="F1484" s="260">
        <v>20</v>
      </c>
      <c r="G1484" s="258"/>
    </row>
    <row r="1485" spans="1:7" ht="12.95" customHeight="1" x14ac:dyDescent="0.2">
      <c r="E1485" s="265">
        <v>6139.85</v>
      </c>
      <c r="F1485" s="265">
        <v>6139.85</v>
      </c>
    </row>
    <row r="1486" spans="1:7" ht="12" customHeight="1" x14ac:dyDescent="0.2">
      <c r="A1486" s="254">
        <v>90</v>
      </c>
      <c r="B1486" s="255" t="s">
        <v>1231</v>
      </c>
      <c r="C1486" s="256"/>
      <c r="D1486" s="254">
        <v>1</v>
      </c>
      <c r="E1486" s="257">
        <v>1602.35</v>
      </c>
      <c r="F1486" s="257">
        <v>1602.35</v>
      </c>
      <c r="G1486" s="258"/>
    </row>
    <row r="1487" spans="1:7" ht="12" customHeight="1" x14ac:dyDescent="0.2">
      <c r="A1487" s="259"/>
      <c r="B1487" s="259"/>
      <c r="C1487" s="258" t="s">
        <v>429</v>
      </c>
      <c r="D1487" s="260">
        <v>1</v>
      </c>
      <c r="E1487" s="260">
        <v>210</v>
      </c>
      <c r="F1487" s="260">
        <v>210</v>
      </c>
      <c r="G1487" s="258"/>
    </row>
    <row r="1488" spans="1:7" ht="12" customHeight="1" x14ac:dyDescent="0.2">
      <c r="A1488" s="259"/>
      <c r="B1488" s="259"/>
      <c r="C1488" s="258" t="s">
        <v>857</v>
      </c>
      <c r="D1488" s="260">
        <v>1</v>
      </c>
      <c r="E1488" s="261">
        <v>0.01</v>
      </c>
      <c r="F1488" s="261">
        <v>0.01</v>
      </c>
      <c r="G1488" s="258"/>
    </row>
    <row r="1489" spans="1:7" ht="12" customHeight="1" x14ac:dyDescent="0.2">
      <c r="A1489" s="259"/>
      <c r="B1489" s="259"/>
      <c r="C1489" s="258" t="s">
        <v>858</v>
      </c>
      <c r="D1489" s="260">
        <v>2</v>
      </c>
      <c r="E1489" s="261">
        <v>0.01</v>
      </c>
      <c r="F1489" s="261">
        <v>0.02</v>
      </c>
      <c r="G1489" s="258"/>
    </row>
    <row r="1490" spans="1:7" ht="12" customHeight="1" x14ac:dyDescent="0.2">
      <c r="A1490" s="259"/>
      <c r="B1490" s="259"/>
      <c r="C1490" s="258" t="s">
        <v>426</v>
      </c>
      <c r="D1490" s="260">
        <v>2</v>
      </c>
      <c r="E1490" s="260">
        <v>620</v>
      </c>
      <c r="F1490" s="263">
        <v>1240</v>
      </c>
      <c r="G1490" s="258"/>
    </row>
    <row r="1491" spans="1:7" ht="12" customHeight="1" x14ac:dyDescent="0.2">
      <c r="A1491" s="259"/>
      <c r="B1491" s="259"/>
      <c r="C1491" s="258" t="s">
        <v>1896</v>
      </c>
      <c r="D1491" s="260">
        <v>1</v>
      </c>
      <c r="E1491" s="262"/>
      <c r="F1491" s="262"/>
      <c r="G1491" s="258" t="s">
        <v>1147</v>
      </c>
    </row>
    <row r="1492" spans="1:7" ht="12" customHeight="1" x14ac:dyDescent="0.2">
      <c r="A1492" s="259"/>
      <c r="B1492" s="259"/>
      <c r="C1492" s="258" t="s">
        <v>1897</v>
      </c>
      <c r="D1492" s="260">
        <v>1</v>
      </c>
      <c r="E1492" s="262"/>
      <c r="F1492" s="262"/>
      <c r="G1492" s="258" t="s">
        <v>1147</v>
      </c>
    </row>
    <row r="1493" spans="1:7" ht="12" customHeight="1" x14ac:dyDescent="0.2">
      <c r="A1493" s="259"/>
      <c r="B1493" s="259"/>
      <c r="C1493" s="258" t="s">
        <v>2014</v>
      </c>
      <c r="D1493" s="260">
        <v>1</v>
      </c>
      <c r="E1493" s="262"/>
      <c r="F1493" s="262"/>
      <c r="G1493" s="258" t="s">
        <v>1147</v>
      </c>
    </row>
    <row r="1494" spans="1:7" ht="12" customHeight="1" x14ac:dyDescent="0.2">
      <c r="A1494" s="259"/>
      <c r="B1494" s="259"/>
      <c r="C1494" s="258" t="s">
        <v>2015</v>
      </c>
      <c r="D1494" s="260">
        <v>1</v>
      </c>
      <c r="E1494" s="262"/>
      <c r="F1494" s="262"/>
      <c r="G1494" s="258" t="s">
        <v>1147</v>
      </c>
    </row>
    <row r="1495" spans="1:7" ht="12" customHeight="1" x14ac:dyDescent="0.2">
      <c r="A1495" s="259"/>
      <c r="B1495" s="259"/>
      <c r="C1495" s="258" t="s">
        <v>872</v>
      </c>
      <c r="D1495" s="260">
        <v>1</v>
      </c>
      <c r="E1495" s="262"/>
      <c r="F1495" s="262"/>
      <c r="G1495" s="258" t="s">
        <v>1147</v>
      </c>
    </row>
    <row r="1496" spans="1:7" ht="12" customHeight="1" x14ac:dyDescent="0.2">
      <c r="A1496" s="259"/>
      <c r="B1496" s="259"/>
      <c r="C1496" s="258" t="s">
        <v>2016</v>
      </c>
      <c r="D1496" s="260">
        <v>1</v>
      </c>
      <c r="E1496" s="262"/>
      <c r="F1496" s="262"/>
      <c r="G1496" s="258" t="s">
        <v>1147</v>
      </c>
    </row>
    <row r="1497" spans="1:7" ht="12" customHeight="1" x14ac:dyDescent="0.2">
      <c r="A1497" s="259"/>
      <c r="B1497" s="259"/>
      <c r="C1497" s="258" t="s">
        <v>2017</v>
      </c>
      <c r="D1497" s="260">
        <v>1</v>
      </c>
      <c r="E1497" s="260">
        <v>340</v>
      </c>
      <c r="F1497" s="260">
        <v>340</v>
      </c>
      <c r="G1497" s="258"/>
    </row>
    <row r="1498" spans="1:7" ht="12" customHeight="1" x14ac:dyDescent="0.2">
      <c r="A1498" s="259"/>
      <c r="B1498" s="259"/>
      <c r="C1498" s="258" t="s">
        <v>2018</v>
      </c>
      <c r="D1498" s="260">
        <v>1</v>
      </c>
      <c r="E1498" s="263">
        <v>4920</v>
      </c>
      <c r="F1498" s="263">
        <v>4920</v>
      </c>
      <c r="G1498" s="258"/>
    </row>
    <row r="1499" spans="1:7" ht="12" customHeight="1" x14ac:dyDescent="0.2">
      <c r="A1499" s="259"/>
      <c r="B1499" s="259"/>
      <c r="C1499" s="258" t="s">
        <v>436</v>
      </c>
      <c r="D1499" s="260">
        <v>1</v>
      </c>
      <c r="E1499" s="260">
        <v>20</v>
      </c>
      <c r="F1499" s="260">
        <v>20</v>
      </c>
      <c r="G1499" s="258"/>
    </row>
    <row r="1500" spans="1:7" ht="12" customHeight="1" x14ac:dyDescent="0.2">
      <c r="A1500" s="259"/>
      <c r="B1500" s="259"/>
      <c r="C1500" s="258" t="s">
        <v>2019</v>
      </c>
      <c r="D1500" s="260">
        <v>1</v>
      </c>
      <c r="E1500" s="262"/>
      <c r="F1500" s="262"/>
      <c r="G1500" s="258" t="s">
        <v>1147</v>
      </c>
    </row>
    <row r="1501" spans="1:7" ht="12.95" customHeight="1" x14ac:dyDescent="0.2">
      <c r="E1501" s="265">
        <v>8332.3799999999992</v>
      </c>
      <c r="F1501" s="265">
        <v>8332.3799999999992</v>
      </c>
    </row>
    <row r="1502" spans="1:7" ht="12" customHeight="1" x14ac:dyDescent="0.2">
      <c r="A1502" s="254">
        <v>91</v>
      </c>
      <c r="B1502" s="255" t="s">
        <v>1231</v>
      </c>
      <c r="C1502" s="256"/>
      <c r="D1502" s="254">
        <v>1</v>
      </c>
      <c r="E1502" s="257">
        <v>1602.35</v>
      </c>
      <c r="F1502" s="257">
        <v>1602.35</v>
      </c>
      <c r="G1502" s="258"/>
    </row>
    <row r="1503" spans="1:7" ht="12" customHeight="1" x14ac:dyDescent="0.2">
      <c r="A1503" s="259"/>
      <c r="B1503" s="259"/>
      <c r="C1503" s="258" t="s">
        <v>429</v>
      </c>
      <c r="D1503" s="260">
        <v>1</v>
      </c>
      <c r="E1503" s="260">
        <v>210</v>
      </c>
      <c r="F1503" s="260">
        <v>210</v>
      </c>
      <c r="G1503" s="258"/>
    </row>
    <row r="1504" spans="1:7" ht="12" customHeight="1" x14ac:dyDescent="0.2">
      <c r="A1504" s="259"/>
      <c r="B1504" s="259"/>
      <c r="C1504" s="258" t="s">
        <v>857</v>
      </c>
      <c r="D1504" s="260">
        <v>1</v>
      </c>
      <c r="E1504" s="261">
        <v>0.01</v>
      </c>
      <c r="F1504" s="261">
        <v>0.01</v>
      </c>
      <c r="G1504" s="258"/>
    </row>
    <row r="1505" spans="1:7" ht="12" customHeight="1" x14ac:dyDescent="0.2">
      <c r="A1505" s="259"/>
      <c r="B1505" s="259"/>
      <c r="C1505" s="258" t="s">
        <v>858</v>
      </c>
      <c r="D1505" s="260">
        <v>2</v>
      </c>
      <c r="E1505" s="261">
        <v>0.01</v>
      </c>
      <c r="F1505" s="261">
        <v>0.02</v>
      </c>
      <c r="G1505" s="258"/>
    </row>
    <row r="1506" spans="1:7" ht="12" customHeight="1" x14ac:dyDescent="0.2">
      <c r="A1506" s="259"/>
      <c r="B1506" s="259"/>
      <c r="C1506" s="258" t="s">
        <v>426</v>
      </c>
      <c r="D1506" s="260">
        <v>2</v>
      </c>
      <c r="E1506" s="260">
        <v>620</v>
      </c>
      <c r="F1506" s="263">
        <v>1240</v>
      </c>
      <c r="G1506" s="258"/>
    </row>
    <row r="1507" spans="1:7" ht="12" customHeight="1" x14ac:dyDescent="0.2">
      <c r="A1507" s="259"/>
      <c r="B1507" s="259"/>
      <c r="C1507" s="258" t="s">
        <v>1896</v>
      </c>
      <c r="D1507" s="260">
        <v>1</v>
      </c>
      <c r="E1507" s="262"/>
      <c r="F1507" s="262"/>
      <c r="G1507" s="258" t="s">
        <v>1147</v>
      </c>
    </row>
    <row r="1508" spans="1:7" ht="12" customHeight="1" x14ac:dyDescent="0.2">
      <c r="A1508" s="259"/>
      <c r="B1508" s="259"/>
      <c r="C1508" s="258" t="s">
        <v>1897</v>
      </c>
      <c r="D1508" s="260">
        <v>1</v>
      </c>
      <c r="E1508" s="262"/>
      <c r="F1508" s="262"/>
      <c r="G1508" s="258" t="s">
        <v>1147</v>
      </c>
    </row>
    <row r="1509" spans="1:7" ht="12" customHeight="1" x14ac:dyDescent="0.2">
      <c r="A1509" s="259"/>
      <c r="B1509" s="259"/>
      <c r="C1509" s="258" t="s">
        <v>2014</v>
      </c>
      <c r="D1509" s="260">
        <v>1</v>
      </c>
      <c r="E1509" s="262"/>
      <c r="F1509" s="262"/>
      <c r="G1509" s="258" t="s">
        <v>1147</v>
      </c>
    </row>
    <row r="1510" spans="1:7" ht="12" customHeight="1" x14ac:dyDescent="0.2">
      <c r="A1510" s="259"/>
      <c r="B1510" s="259"/>
      <c r="C1510" s="258" t="s">
        <v>2015</v>
      </c>
      <c r="D1510" s="260">
        <v>1</v>
      </c>
      <c r="E1510" s="262"/>
      <c r="F1510" s="262"/>
      <c r="G1510" s="258" t="s">
        <v>1147</v>
      </c>
    </row>
    <row r="1511" spans="1:7" ht="12" customHeight="1" x14ac:dyDescent="0.2">
      <c r="A1511" s="259"/>
      <c r="B1511" s="259"/>
      <c r="C1511" s="258" t="s">
        <v>872</v>
      </c>
      <c r="D1511" s="260">
        <v>1</v>
      </c>
      <c r="E1511" s="262"/>
      <c r="F1511" s="262"/>
      <c r="G1511" s="258" t="s">
        <v>1147</v>
      </c>
    </row>
    <row r="1512" spans="1:7" ht="12" customHeight="1" x14ac:dyDescent="0.2">
      <c r="A1512" s="259"/>
      <c r="B1512" s="259"/>
      <c r="C1512" s="258" t="s">
        <v>2016</v>
      </c>
      <c r="D1512" s="260">
        <v>1</v>
      </c>
      <c r="E1512" s="262"/>
      <c r="F1512" s="262"/>
      <c r="G1512" s="258" t="s">
        <v>1147</v>
      </c>
    </row>
    <row r="1513" spans="1:7" ht="12" customHeight="1" x14ac:dyDescent="0.2">
      <c r="A1513" s="259"/>
      <c r="B1513" s="259"/>
      <c r="C1513" s="258" t="s">
        <v>2017</v>
      </c>
      <c r="D1513" s="260">
        <v>1</v>
      </c>
      <c r="E1513" s="260">
        <v>340</v>
      </c>
      <c r="F1513" s="260">
        <v>340</v>
      </c>
      <c r="G1513" s="258"/>
    </row>
    <row r="1514" spans="1:7" ht="12" customHeight="1" x14ac:dyDescent="0.2">
      <c r="A1514" s="259"/>
      <c r="B1514" s="259"/>
      <c r="C1514" s="258" t="s">
        <v>2018</v>
      </c>
      <c r="D1514" s="260">
        <v>1</v>
      </c>
      <c r="E1514" s="263">
        <v>4920</v>
      </c>
      <c r="F1514" s="263">
        <v>4920</v>
      </c>
      <c r="G1514" s="258"/>
    </row>
    <row r="1515" spans="1:7" ht="12" customHeight="1" x14ac:dyDescent="0.2">
      <c r="A1515" s="259"/>
      <c r="B1515" s="259"/>
      <c r="C1515" s="258" t="s">
        <v>436</v>
      </c>
      <c r="D1515" s="260">
        <v>1</v>
      </c>
      <c r="E1515" s="260">
        <v>20</v>
      </c>
      <c r="F1515" s="260">
        <v>20</v>
      </c>
      <c r="G1515" s="258"/>
    </row>
    <row r="1516" spans="1:7" ht="12" customHeight="1" x14ac:dyDescent="0.2">
      <c r="A1516" s="259"/>
      <c r="B1516" s="259"/>
      <c r="C1516" s="258" t="s">
        <v>2019</v>
      </c>
      <c r="D1516" s="260">
        <v>1</v>
      </c>
      <c r="E1516" s="262"/>
      <c r="F1516" s="262"/>
      <c r="G1516" s="258" t="s">
        <v>1147</v>
      </c>
    </row>
    <row r="1517" spans="1:7" ht="12.95" customHeight="1" x14ac:dyDescent="0.2">
      <c r="E1517" s="265">
        <v>8332.3799999999992</v>
      </c>
      <c r="F1517" s="265">
        <v>8332.3799999999992</v>
      </c>
    </row>
    <row r="1518" spans="1:7" ht="12" customHeight="1" x14ac:dyDescent="0.2">
      <c r="A1518" s="254">
        <v>92</v>
      </c>
      <c r="B1518" s="255" t="s">
        <v>1232</v>
      </c>
      <c r="C1518" s="256"/>
      <c r="D1518" s="254">
        <v>1</v>
      </c>
      <c r="E1518" s="266">
        <v>1460</v>
      </c>
      <c r="F1518" s="266">
        <v>1460</v>
      </c>
      <c r="G1518" s="258"/>
    </row>
    <row r="1519" spans="1:7" ht="12" customHeight="1" x14ac:dyDescent="0.2">
      <c r="A1519" s="259"/>
      <c r="B1519" s="259"/>
      <c r="C1519" s="258" t="s">
        <v>429</v>
      </c>
      <c r="D1519" s="260">
        <v>1</v>
      </c>
      <c r="E1519" s="260">
        <v>210</v>
      </c>
      <c r="F1519" s="260">
        <v>210</v>
      </c>
      <c r="G1519" s="258"/>
    </row>
    <row r="1520" spans="1:7" ht="12" customHeight="1" x14ac:dyDescent="0.2">
      <c r="A1520" s="259"/>
      <c r="B1520" s="259"/>
      <c r="C1520" s="258" t="s">
        <v>857</v>
      </c>
      <c r="D1520" s="260">
        <v>1</v>
      </c>
      <c r="E1520" s="261">
        <v>0.01</v>
      </c>
      <c r="F1520" s="261">
        <v>0.01</v>
      </c>
      <c r="G1520" s="258"/>
    </row>
    <row r="1521" spans="1:7" ht="12" customHeight="1" x14ac:dyDescent="0.2">
      <c r="A1521" s="259"/>
      <c r="B1521" s="259"/>
      <c r="C1521" s="258" t="s">
        <v>858</v>
      </c>
      <c r="D1521" s="260">
        <v>2</v>
      </c>
      <c r="E1521" s="261">
        <v>0.01</v>
      </c>
      <c r="F1521" s="261">
        <v>0.02</v>
      </c>
      <c r="G1521" s="258"/>
    </row>
    <row r="1522" spans="1:7" ht="12" customHeight="1" x14ac:dyDescent="0.2">
      <c r="A1522" s="259"/>
      <c r="B1522" s="259"/>
      <c r="C1522" s="258" t="s">
        <v>426</v>
      </c>
      <c r="D1522" s="260">
        <v>2</v>
      </c>
      <c r="E1522" s="260">
        <v>620</v>
      </c>
      <c r="F1522" s="263">
        <v>1240</v>
      </c>
      <c r="G1522" s="258"/>
    </row>
    <row r="1523" spans="1:7" ht="12" customHeight="1" x14ac:dyDescent="0.2">
      <c r="A1523" s="259"/>
      <c r="B1523" s="259"/>
      <c r="C1523" s="258" t="s">
        <v>443</v>
      </c>
      <c r="D1523" s="260">
        <v>1</v>
      </c>
      <c r="E1523" s="263">
        <v>1590</v>
      </c>
      <c r="F1523" s="263">
        <v>1590</v>
      </c>
      <c r="G1523" s="258"/>
    </row>
    <row r="1524" spans="1:7" ht="12" customHeight="1" x14ac:dyDescent="0.2">
      <c r="A1524" s="259"/>
      <c r="B1524" s="259"/>
      <c r="C1524" s="258" t="s">
        <v>1896</v>
      </c>
      <c r="D1524" s="260">
        <v>1</v>
      </c>
      <c r="E1524" s="262"/>
      <c r="F1524" s="262"/>
      <c r="G1524" s="258" t="s">
        <v>1147</v>
      </c>
    </row>
    <row r="1525" spans="1:7" ht="12" customHeight="1" x14ac:dyDescent="0.2">
      <c r="A1525" s="259"/>
      <c r="B1525" s="259"/>
      <c r="C1525" s="258" t="s">
        <v>1897</v>
      </c>
      <c r="D1525" s="260">
        <v>1</v>
      </c>
      <c r="E1525" s="262"/>
      <c r="F1525" s="262"/>
      <c r="G1525" s="258" t="s">
        <v>1147</v>
      </c>
    </row>
    <row r="1526" spans="1:7" ht="12" customHeight="1" x14ac:dyDescent="0.2">
      <c r="A1526" s="259"/>
      <c r="B1526" s="259"/>
      <c r="C1526" s="258" t="s">
        <v>2020</v>
      </c>
      <c r="D1526" s="260">
        <v>1</v>
      </c>
      <c r="E1526" s="262"/>
      <c r="F1526" s="262"/>
      <c r="G1526" s="258" t="s">
        <v>1147</v>
      </c>
    </row>
    <row r="1527" spans="1:7" ht="12" customHeight="1" x14ac:dyDescent="0.2">
      <c r="A1527" s="259"/>
      <c r="B1527" s="259"/>
      <c r="C1527" s="258" t="s">
        <v>2021</v>
      </c>
      <c r="D1527" s="260">
        <v>1</v>
      </c>
      <c r="E1527" s="262"/>
      <c r="F1527" s="262"/>
      <c r="G1527" s="258" t="s">
        <v>1147</v>
      </c>
    </row>
    <row r="1528" spans="1:7" ht="12" customHeight="1" x14ac:dyDescent="0.2">
      <c r="A1528" s="259"/>
      <c r="B1528" s="259"/>
      <c r="C1528" s="258" t="s">
        <v>872</v>
      </c>
      <c r="D1528" s="260">
        <v>1</v>
      </c>
      <c r="E1528" s="262"/>
      <c r="F1528" s="262"/>
      <c r="G1528" s="258" t="s">
        <v>1147</v>
      </c>
    </row>
    <row r="1529" spans="1:7" ht="12" customHeight="1" x14ac:dyDescent="0.2">
      <c r="A1529" s="259"/>
      <c r="B1529" s="259"/>
      <c r="C1529" s="258" t="s">
        <v>2022</v>
      </c>
      <c r="D1529" s="260">
        <v>1</v>
      </c>
      <c r="E1529" s="262"/>
      <c r="F1529" s="262"/>
      <c r="G1529" s="258" t="s">
        <v>1147</v>
      </c>
    </row>
    <row r="1530" spans="1:7" ht="12" customHeight="1" x14ac:dyDescent="0.2">
      <c r="A1530" s="259"/>
      <c r="B1530" s="259"/>
      <c r="C1530" s="258" t="s">
        <v>2017</v>
      </c>
      <c r="D1530" s="260">
        <v>1</v>
      </c>
      <c r="E1530" s="260">
        <v>340</v>
      </c>
      <c r="F1530" s="260">
        <v>340</v>
      </c>
      <c r="G1530" s="258"/>
    </row>
    <row r="1531" spans="1:7" ht="12" customHeight="1" x14ac:dyDescent="0.2">
      <c r="A1531" s="259"/>
      <c r="B1531" s="259"/>
      <c r="C1531" s="258" t="s">
        <v>2023</v>
      </c>
      <c r="D1531" s="260">
        <v>1</v>
      </c>
      <c r="E1531" s="262"/>
      <c r="F1531" s="262"/>
      <c r="G1531" s="258" t="s">
        <v>1147</v>
      </c>
    </row>
    <row r="1532" spans="1:7" ht="12" customHeight="1" x14ac:dyDescent="0.2">
      <c r="A1532" s="259"/>
      <c r="B1532" s="259"/>
      <c r="C1532" s="258" t="s">
        <v>436</v>
      </c>
      <c r="D1532" s="260">
        <v>1</v>
      </c>
      <c r="E1532" s="260">
        <v>20</v>
      </c>
      <c r="F1532" s="260">
        <v>20</v>
      </c>
      <c r="G1532" s="258"/>
    </row>
    <row r="1533" spans="1:7" ht="12.95" customHeight="1" x14ac:dyDescent="0.2">
      <c r="E1533" s="265">
        <v>4860.03</v>
      </c>
      <c r="F1533" s="265">
        <v>4860.03</v>
      </c>
    </row>
    <row r="1534" spans="1:7" ht="12" customHeight="1" x14ac:dyDescent="0.2">
      <c r="A1534" s="254">
        <v>93</v>
      </c>
      <c r="B1534" s="255" t="s">
        <v>1233</v>
      </c>
      <c r="C1534" s="256"/>
      <c r="D1534" s="254">
        <v>1</v>
      </c>
      <c r="E1534" s="257">
        <v>1792.88</v>
      </c>
      <c r="F1534" s="257">
        <v>1792.88</v>
      </c>
      <c r="G1534" s="258"/>
    </row>
    <row r="1535" spans="1:7" ht="12" customHeight="1" x14ac:dyDescent="0.2">
      <c r="A1535" s="259"/>
      <c r="B1535" s="259"/>
      <c r="C1535" s="258" t="s">
        <v>429</v>
      </c>
      <c r="D1535" s="260">
        <v>1</v>
      </c>
      <c r="E1535" s="260">
        <v>210</v>
      </c>
      <c r="F1535" s="260">
        <v>210</v>
      </c>
      <c r="G1535" s="258"/>
    </row>
    <row r="1536" spans="1:7" ht="12" customHeight="1" x14ac:dyDescent="0.2">
      <c r="A1536" s="259"/>
      <c r="B1536" s="259"/>
      <c r="C1536" s="258" t="s">
        <v>857</v>
      </c>
      <c r="D1536" s="260">
        <v>1</v>
      </c>
      <c r="E1536" s="261">
        <v>0.01</v>
      </c>
      <c r="F1536" s="261">
        <v>0.01</v>
      </c>
      <c r="G1536" s="258"/>
    </row>
    <row r="1537" spans="1:7" ht="12" customHeight="1" x14ac:dyDescent="0.2">
      <c r="A1537" s="259"/>
      <c r="B1537" s="259"/>
      <c r="C1537" s="258" t="s">
        <v>858</v>
      </c>
      <c r="D1537" s="260">
        <v>2</v>
      </c>
      <c r="E1537" s="261">
        <v>0.01</v>
      </c>
      <c r="F1537" s="261">
        <v>0.02</v>
      </c>
      <c r="G1537" s="258"/>
    </row>
    <row r="1538" spans="1:7" ht="12" customHeight="1" x14ac:dyDescent="0.2">
      <c r="A1538" s="259"/>
      <c r="B1538" s="259"/>
      <c r="C1538" s="258" t="s">
        <v>426</v>
      </c>
      <c r="D1538" s="260">
        <v>2</v>
      </c>
      <c r="E1538" s="260">
        <v>620</v>
      </c>
      <c r="F1538" s="263">
        <v>1240</v>
      </c>
      <c r="G1538" s="258"/>
    </row>
    <row r="1539" spans="1:7" ht="12" customHeight="1" x14ac:dyDescent="0.2">
      <c r="A1539" s="259"/>
      <c r="B1539" s="259"/>
      <c r="C1539" s="258" t="s">
        <v>443</v>
      </c>
      <c r="D1539" s="260">
        <v>1</v>
      </c>
      <c r="E1539" s="263">
        <v>1590</v>
      </c>
      <c r="F1539" s="263">
        <v>1590</v>
      </c>
      <c r="G1539" s="258"/>
    </row>
    <row r="1540" spans="1:7" ht="12" customHeight="1" x14ac:dyDescent="0.2">
      <c r="A1540" s="259"/>
      <c r="B1540" s="259"/>
      <c r="C1540" s="258" t="s">
        <v>1915</v>
      </c>
      <c r="D1540" s="260">
        <v>1</v>
      </c>
      <c r="E1540" s="262"/>
      <c r="F1540" s="262"/>
      <c r="G1540" s="258" t="s">
        <v>1147</v>
      </c>
    </row>
    <row r="1541" spans="1:7" ht="12" customHeight="1" x14ac:dyDescent="0.2">
      <c r="A1541" s="259"/>
      <c r="B1541" s="259"/>
      <c r="C1541" s="258" t="s">
        <v>1916</v>
      </c>
      <c r="D1541" s="260">
        <v>1</v>
      </c>
      <c r="E1541" s="262"/>
      <c r="F1541" s="262"/>
      <c r="G1541" s="258" t="s">
        <v>1147</v>
      </c>
    </row>
    <row r="1542" spans="1:7" ht="12" customHeight="1" x14ac:dyDescent="0.2">
      <c r="A1542" s="259"/>
      <c r="B1542" s="259"/>
      <c r="C1542" s="258" t="s">
        <v>2020</v>
      </c>
      <c r="D1542" s="260">
        <v>1</v>
      </c>
      <c r="E1542" s="262"/>
      <c r="F1542" s="262"/>
      <c r="G1542" s="258" t="s">
        <v>1147</v>
      </c>
    </row>
    <row r="1543" spans="1:7" ht="12" customHeight="1" x14ac:dyDescent="0.2">
      <c r="A1543" s="259"/>
      <c r="B1543" s="259"/>
      <c r="C1543" s="258" t="s">
        <v>2024</v>
      </c>
      <c r="D1543" s="260">
        <v>1</v>
      </c>
      <c r="E1543" s="262"/>
      <c r="F1543" s="262"/>
      <c r="G1543" s="258" t="s">
        <v>1147</v>
      </c>
    </row>
    <row r="1544" spans="1:7" ht="12" customHeight="1" x14ac:dyDescent="0.2">
      <c r="A1544" s="259"/>
      <c r="B1544" s="259"/>
      <c r="C1544" s="258" t="s">
        <v>872</v>
      </c>
      <c r="D1544" s="260">
        <v>1</v>
      </c>
      <c r="E1544" s="262"/>
      <c r="F1544" s="262"/>
      <c r="G1544" s="258" t="s">
        <v>1147</v>
      </c>
    </row>
    <row r="1545" spans="1:7" ht="12" customHeight="1" x14ac:dyDescent="0.2">
      <c r="A1545" s="259"/>
      <c r="B1545" s="259"/>
      <c r="C1545" s="258" t="s">
        <v>2025</v>
      </c>
      <c r="D1545" s="260">
        <v>1</v>
      </c>
      <c r="E1545" s="262"/>
      <c r="F1545" s="262"/>
      <c r="G1545" s="258" t="s">
        <v>1147</v>
      </c>
    </row>
    <row r="1546" spans="1:7" ht="12" customHeight="1" x14ac:dyDescent="0.2">
      <c r="A1546" s="259"/>
      <c r="B1546" s="259"/>
      <c r="C1546" s="258" t="s">
        <v>657</v>
      </c>
      <c r="D1546" s="260">
        <v>1</v>
      </c>
      <c r="E1546" s="261">
        <v>0.01</v>
      </c>
      <c r="F1546" s="261">
        <v>0.01</v>
      </c>
      <c r="G1546" s="258"/>
    </row>
    <row r="1547" spans="1:7" ht="12" customHeight="1" x14ac:dyDescent="0.2">
      <c r="A1547" s="259"/>
      <c r="B1547" s="259"/>
      <c r="C1547" s="258" t="s">
        <v>2017</v>
      </c>
      <c r="D1547" s="260">
        <v>1</v>
      </c>
      <c r="E1547" s="260">
        <v>340</v>
      </c>
      <c r="F1547" s="260">
        <v>340</v>
      </c>
      <c r="G1547" s="258"/>
    </row>
    <row r="1548" spans="1:7" ht="12" customHeight="1" x14ac:dyDescent="0.2">
      <c r="A1548" s="259"/>
      <c r="B1548" s="259"/>
      <c r="C1548" s="258" t="s">
        <v>2026</v>
      </c>
      <c r="D1548" s="260">
        <v>1</v>
      </c>
      <c r="E1548" s="261">
        <v>226.38</v>
      </c>
      <c r="F1548" s="261">
        <v>226.38</v>
      </c>
      <c r="G1548" s="258"/>
    </row>
    <row r="1549" spans="1:7" ht="12" customHeight="1" x14ac:dyDescent="0.2">
      <c r="A1549" s="259"/>
      <c r="B1549" s="259"/>
      <c r="C1549" s="258" t="s">
        <v>2023</v>
      </c>
      <c r="D1549" s="260">
        <v>1</v>
      </c>
      <c r="E1549" s="262"/>
      <c r="F1549" s="262"/>
      <c r="G1549" s="258" t="s">
        <v>1147</v>
      </c>
    </row>
    <row r="1550" spans="1:7" ht="12" customHeight="1" x14ac:dyDescent="0.2">
      <c r="A1550" s="259"/>
      <c r="B1550" s="259"/>
      <c r="C1550" s="258" t="s">
        <v>436</v>
      </c>
      <c r="D1550" s="260">
        <v>1</v>
      </c>
      <c r="E1550" s="260">
        <v>20</v>
      </c>
      <c r="F1550" s="260">
        <v>20</v>
      </c>
      <c r="G1550" s="258"/>
    </row>
    <row r="1551" spans="1:7" ht="12.95" customHeight="1" x14ac:dyDescent="0.2">
      <c r="E1551" s="265">
        <v>5418.92</v>
      </c>
      <c r="F1551" s="265">
        <v>5418.92</v>
      </c>
    </row>
    <row r="1552" spans="1:7" ht="12" customHeight="1" x14ac:dyDescent="0.2">
      <c r="A1552" s="254">
        <v>94</v>
      </c>
      <c r="B1552" s="255" t="s">
        <v>1164</v>
      </c>
      <c r="C1552" s="256"/>
      <c r="D1552" s="254">
        <v>61</v>
      </c>
      <c r="E1552" s="254">
        <v>625</v>
      </c>
      <c r="F1552" s="266">
        <v>38125</v>
      </c>
      <c r="G1552" s="258"/>
    </row>
    <row r="1553" spans="1:7" ht="12.95" customHeight="1" x14ac:dyDescent="0.2">
      <c r="E1553" s="269"/>
      <c r="F1553" s="269"/>
    </row>
    <row r="1554" spans="1:7" ht="12" customHeight="1" x14ac:dyDescent="0.2">
      <c r="A1554" s="254">
        <v>95</v>
      </c>
      <c r="B1554" s="255" t="s">
        <v>873</v>
      </c>
      <c r="C1554" s="256"/>
      <c r="D1554" s="254">
        <v>40</v>
      </c>
      <c r="E1554" s="254">
        <v>770</v>
      </c>
      <c r="F1554" s="266">
        <v>30800</v>
      </c>
      <c r="G1554" s="258"/>
    </row>
    <row r="1555" spans="1:7" ht="12.95" customHeight="1" x14ac:dyDescent="0.2">
      <c r="E1555" s="470">
        <v>770</v>
      </c>
      <c r="F1555" s="471">
        <v>30800</v>
      </c>
    </row>
    <row r="1556" spans="1:7" ht="12" customHeight="1" x14ac:dyDescent="0.2">
      <c r="A1556" s="254">
        <v>96</v>
      </c>
      <c r="B1556" s="255" t="s">
        <v>1234</v>
      </c>
      <c r="C1556" s="256"/>
      <c r="D1556" s="254">
        <v>1</v>
      </c>
      <c r="E1556" s="257">
        <v>2337.46</v>
      </c>
      <c r="F1556" s="257">
        <v>2337.46</v>
      </c>
      <c r="G1556" s="258"/>
    </row>
    <row r="1557" spans="1:7" ht="12" customHeight="1" x14ac:dyDescent="0.2">
      <c r="A1557" s="259"/>
      <c r="B1557" s="259"/>
      <c r="C1557" s="258" t="s">
        <v>429</v>
      </c>
      <c r="D1557" s="260">
        <v>1</v>
      </c>
      <c r="E1557" s="260">
        <v>210</v>
      </c>
      <c r="F1557" s="260">
        <v>210</v>
      </c>
      <c r="G1557" s="258"/>
    </row>
    <row r="1558" spans="1:7" ht="12" customHeight="1" x14ac:dyDescent="0.2">
      <c r="A1558" s="259"/>
      <c r="B1558" s="259"/>
      <c r="C1558" s="258" t="s">
        <v>857</v>
      </c>
      <c r="D1558" s="260">
        <v>1</v>
      </c>
      <c r="E1558" s="261">
        <v>0.01</v>
      </c>
      <c r="F1558" s="261">
        <v>0.01</v>
      </c>
      <c r="G1558" s="258"/>
    </row>
    <row r="1559" spans="1:7" ht="12" customHeight="1" x14ac:dyDescent="0.2">
      <c r="A1559" s="259"/>
      <c r="B1559" s="259"/>
      <c r="C1559" s="258" t="s">
        <v>858</v>
      </c>
      <c r="D1559" s="260">
        <v>2</v>
      </c>
      <c r="E1559" s="261">
        <v>0.01</v>
      </c>
      <c r="F1559" s="261">
        <v>0.02</v>
      </c>
      <c r="G1559" s="258"/>
    </row>
    <row r="1560" spans="1:7" ht="12" customHeight="1" x14ac:dyDescent="0.2">
      <c r="A1560" s="259"/>
      <c r="B1560" s="259"/>
      <c r="C1560" s="258" t="s">
        <v>1953</v>
      </c>
      <c r="D1560" s="260">
        <v>1</v>
      </c>
      <c r="E1560" s="262"/>
      <c r="F1560" s="262"/>
      <c r="G1560" s="258" t="s">
        <v>1147</v>
      </c>
    </row>
    <row r="1561" spans="1:7" ht="12" customHeight="1" x14ac:dyDescent="0.2">
      <c r="A1561" s="259"/>
      <c r="B1561" s="259"/>
      <c r="C1561" s="258" t="s">
        <v>1954</v>
      </c>
      <c r="D1561" s="260">
        <v>1</v>
      </c>
      <c r="E1561" s="262"/>
      <c r="F1561" s="262"/>
      <c r="G1561" s="258" t="s">
        <v>1147</v>
      </c>
    </row>
    <row r="1562" spans="1:7" ht="12" customHeight="1" x14ac:dyDescent="0.2">
      <c r="A1562" s="259"/>
      <c r="B1562" s="259"/>
      <c r="C1562" s="258" t="s">
        <v>2014</v>
      </c>
      <c r="D1562" s="260">
        <v>1</v>
      </c>
      <c r="E1562" s="262"/>
      <c r="F1562" s="262"/>
      <c r="G1562" s="258" t="s">
        <v>1147</v>
      </c>
    </row>
    <row r="1563" spans="1:7" ht="12" customHeight="1" x14ac:dyDescent="0.2">
      <c r="A1563" s="259"/>
      <c r="B1563" s="259"/>
      <c r="C1563" s="258" t="s">
        <v>2027</v>
      </c>
      <c r="D1563" s="260">
        <v>1</v>
      </c>
      <c r="E1563" s="262"/>
      <c r="F1563" s="262"/>
      <c r="G1563" s="258" t="s">
        <v>1147</v>
      </c>
    </row>
    <row r="1564" spans="1:7" ht="12" customHeight="1" x14ac:dyDescent="0.2">
      <c r="A1564" s="259"/>
      <c r="B1564" s="259"/>
      <c r="C1564" s="258" t="s">
        <v>872</v>
      </c>
      <c r="D1564" s="260">
        <v>1</v>
      </c>
      <c r="E1564" s="262"/>
      <c r="F1564" s="262"/>
      <c r="G1564" s="258" t="s">
        <v>1147</v>
      </c>
    </row>
    <row r="1565" spans="1:7" ht="12" customHeight="1" x14ac:dyDescent="0.2">
      <c r="A1565" s="259"/>
      <c r="B1565" s="259"/>
      <c r="C1565" s="258" t="s">
        <v>2028</v>
      </c>
      <c r="D1565" s="260">
        <v>1</v>
      </c>
      <c r="E1565" s="262"/>
      <c r="F1565" s="262"/>
      <c r="G1565" s="258" t="s">
        <v>1147</v>
      </c>
    </row>
    <row r="1566" spans="1:7" ht="12" customHeight="1" x14ac:dyDescent="0.2">
      <c r="A1566" s="259"/>
      <c r="B1566" s="259"/>
      <c r="C1566" s="258" t="s">
        <v>2017</v>
      </c>
      <c r="D1566" s="260">
        <v>1</v>
      </c>
      <c r="E1566" s="260">
        <v>340</v>
      </c>
      <c r="F1566" s="260">
        <v>340</v>
      </c>
      <c r="G1566" s="258"/>
    </row>
    <row r="1567" spans="1:7" ht="12" customHeight="1" x14ac:dyDescent="0.2">
      <c r="A1567" s="259"/>
      <c r="B1567" s="259"/>
      <c r="C1567" s="258" t="s">
        <v>2018</v>
      </c>
      <c r="D1567" s="260">
        <v>1</v>
      </c>
      <c r="E1567" s="263">
        <v>4920</v>
      </c>
      <c r="F1567" s="263">
        <v>4920</v>
      </c>
      <c r="G1567" s="258"/>
    </row>
    <row r="1568" spans="1:7" ht="12" customHeight="1" x14ac:dyDescent="0.2">
      <c r="A1568" s="259"/>
      <c r="B1568" s="259"/>
      <c r="C1568" s="258" t="s">
        <v>436</v>
      </c>
      <c r="D1568" s="260">
        <v>1</v>
      </c>
      <c r="E1568" s="260">
        <v>20</v>
      </c>
      <c r="F1568" s="260">
        <v>20</v>
      </c>
      <c r="G1568" s="258"/>
    </row>
    <row r="1569" spans="1:7" ht="12" customHeight="1" x14ac:dyDescent="0.2">
      <c r="A1569" s="259"/>
      <c r="B1569" s="259"/>
      <c r="C1569" s="258" t="s">
        <v>426</v>
      </c>
      <c r="D1569" s="260">
        <v>3</v>
      </c>
      <c r="E1569" s="260">
        <v>620</v>
      </c>
      <c r="F1569" s="263">
        <v>1860</v>
      </c>
      <c r="G1569" s="258"/>
    </row>
    <row r="1570" spans="1:7" ht="12" customHeight="1" x14ac:dyDescent="0.2">
      <c r="A1570" s="259"/>
      <c r="B1570" s="259"/>
      <c r="C1570" s="258" t="s">
        <v>2029</v>
      </c>
      <c r="D1570" s="260">
        <v>2</v>
      </c>
      <c r="E1570" s="261">
        <v>305.64</v>
      </c>
      <c r="F1570" s="261">
        <v>611.28</v>
      </c>
      <c r="G1570" s="258"/>
    </row>
    <row r="1571" spans="1:7" ht="12.95" customHeight="1" x14ac:dyDescent="0.2">
      <c r="E1571" s="265">
        <v>10298.49</v>
      </c>
      <c r="F1571" s="265">
        <v>10298.49</v>
      </c>
    </row>
    <row r="1572" spans="1:7" ht="12" customHeight="1" x14ac:dyDescent="0.2">
      <c r="A1572" s="254">
        <v>97</v>
      </c>
      <c r="B1572" s="255" t="s">
        <v>1235</v>
      </c>
      <c r="C1572" s="256"/>
      <c r="D1572" s="254">
        <v>1</v>
      </c>
      <c r="E1572" s="257">
        <v>2337.46</v>
      </c>
      <c r="F1572" s="257">
        <v>2337.46</v>
      </c>
      <c r="G1572" s="258"/>
    </row>
    <row r="1573" spans="1:7" ht="12" customHeight="1" x14ac:dyDescent="0.2">
      <c r="A1573" s="259"/>
      <c r="B1573" s="259"/>
      <c r="C1573" s="258" t="s">
        <v>429</v>
      </c>
      <c r="D1573" s="260">
        <v>1</v>
      </c>
      <c r="E1573" s="260">
        <v>210</v>
      </c>
      <c r="F1573" s="260">
        <v>210</v>
      </c>
      <c r="G1573" s="258"/>
    </row>
    <row r="1574" spans="1:7" ht="12" customHeight="1" x14ac:dyDescent="0.2">
      <c r="A1574" s="259"/>
      <c r="B1574" s="259"/>
      <c r="C1574" s="258" t="s">
        <v>857</v>
      </c>
      <c r="D1574" s="260">
        <v>1</v>
      </c>
      <c r="E1574" s="261">
        <v>0.01</v>
      </c>
      <c r="F1574" s="261">
        <v>0.01</v>
      </c>
      <c r="G1574" s="258"/>
    </row>
    <row r="1575" spans="1:7" ht="12" customHeight="1" x14ac:dyDescent="0.2">
      <c r="A1575" s="259"/>
      <c r="B1575" s="259"/>
      <c r="C1575" s="258" t="s">
        <v>858</v>
      </c>
      <c r="D1575" s="260">
        <v>2</v>
      </c>
      <c r="E1575" s="261">
        <v>0.01</v>
      </c>
      <c r="F1575" s="261">
        <v>0.02</v>
      </c>
      <c r="G1575" s="258"/>
    </row>
    <row r="1576" spans="1:7" ht="12" customHeight="1" x14ac:dyDescent="0.2">
      <c r="A1576" s="259"/>
      <c r="B1576" s="259"/>
      <c r="C1576" s="258" t="s">
        <v>1953</v>
      </c>
      <c r="D1576" s="260">
        <v>1</v>
      </c>
      <c r="E1576" s="262"/>
      <c r="F1576" s="262"/>
      <c r="G1576" s="258" t="s">
        <v>1147</v>
      </c>
    </row>
    <row r="1577" spans="1:7" ht="12" customHeight="1" x14ac:dyDescent="0.2">
      <c r="A1577" s="259"/>
      <c r="B1577" s="259"/>
      <c r="C1577" s="258" t="s">
        <v>1954</v>
      </c>
      <c r="D1577" s="260">
        <v>1</v>
      </c>
      <c r="E1577" s="262"/>
      <c r="F1577" s="262"/>
      <c r="G1577" s="258" t="s">
        <v>1147</v>
      </c>
    </row>
    <row r="1578" spans="1:7" ht="12" customHeight="1" x14ac:dyDescent="0.2">
      <c r="A1578" s="259"/>
      <c r="B1578" s="259"/>
      <c r="C1578" s="258" t="s">
        <v>2014</v>
      </c>
      <c r="D1578" s="260">
        <v>1</v>
      </c>
      <c r="E1578" s="262"/>
      <c r="F1578" s="262"/>
      <c r="G1578" s="258" t="s">
        <v>1147</v>
      </c>
    </row>
    <row r="1579" spans="1:7" ht="12" customHeight="1" x14ac:dyDescent="0.2">
      <c r="A1579" s="259"/>
      <c r="B1579" s="259"/>
      <c r="C1579" s="258" t="s">
        <v>2027</v>
      </c>
      <c r="D1579" s="260">
        <v>1</v>
      </c>
      <c r="E1579" s="262"/>
      <c r="F1579" s="262"/>
      <c r="G1579" s="258" t="s">
        <v>1147</v>
      </c>
    </row>
    <row r="1580" spans="1:7" ht="12" customHeight="1" x14ac:dyDescent="0.2">
      <c r="A1580" s="259"/>
      <c r="B1580" s="259"/>
      <c r="C1580" s="258" t="s">
        <v>2030</v>
      </c>
      <c r="D1580" s="260">
        <v>1</v>
      </c>
      <c r="E1580" s="262"/>
      <c r="F1580" s="262"/>
      <c r="G1580" s="258" t="s">
        <v>1147</v>
      </c>
    </row>
    <row r="1581" spans="1:7" ht="12" customHeight="1" x14ac:dyDescent="0.2">
      <c r="A1581" s="259"/>
      <c r="B1581" s="259"/>
      <c r="C1581" s="258" t="s">
        <v>872</v>
      </c>
      <c r="D1581" s="260">
        <v>1</v>
      </c>
      <c r="E1581" s="262"/>
      <c r="F1581" s="262"/>
      <c r="G1581" s="258" t="s">
        <v>1147</v>
      </c>
    </row>
    <row r="1582" spans="1:7" ht="12" customHeight="1" x14ac:dyDescent="0.2">
      <c r="A1582" s="259"/>
      <c r="B1582" s="259"/>
      <c r="C1582" s="258" t="s">
        <v>2028</v>
      </c>
      <c r="D1582" s="260">
        <v>1</v>
      </c>
      <c r="E1582" s="262"/>
      <c r="F1582" s="262"/>
      <c r="G1582" s="258" t="s">
        <v>1147</v>
      </c>
    </row>
    <row r="1583" spans="1:7" ht="12" customHeight="1" x14ac:dyDescent="0.2">
      <c r="A1583" s="259"/>
      <c r="B1583" s="259"/>
      <c r="C1583" s="258" t="s">
        <v>2017</v>
      </c>
      <c r="D1583" s="260">
        <v>1</v>
      </c>
      <c r="E1583" s="260">
        <v>340</v>
      </c>
      <c r="F1583" s="260">
        <v>340</v>
      </c>
      <c r="G1583" s="258"/>
    </row>
    <row r="1584" spans="1:7" ht="12" customHeight="1" x14ac:dyDescent="0.2">
      <c r="A1584" s="259"/>
      <c r="B1584" s="259"/>
      <c r="C1584" s="258" t="s">
        <v>2018</v>
      </c>
      <c r="D1584" s="260">
        <v>1</v>
      </c>
      <c r="E1584" s="263">
        <v>4920</v>
      </c>
      <c r="F1584" s="263">
        <v>4920</v>
      </c>
      <c r="G1584" s="258"/>
    </row>
    <row r="1585" spans="1:7" ht="12" customHeight="1" x14ac:dyDescent="0.2">
      <c r="A1585" s="259"/>
      <c r="B1585" s="259"/>
      <c r="C1585" s="258" t="s">
        <v>436</v>
      </c>
      <c r="D1585" s="260">
        <v>1</v>
      </c>
      <c r="E1585" s="260">
        <v>20</v>
      </c>
      <c r="F1585" s="260">
        <v>20</v>
      </c>
      <c r="G1585" s="258"/>
    </row>
    <row r="1586" spans="1:7" ht="12" customHeight="1" x14ac:dyDescent="0.2">
      <c r="A1586" s="259"/>
      <c r="B1586" s="259"/>
      <c r="C1586" s="258" t="s">
        <v>426</v>
      </c>
      <c r="D1586" s="260">
        <v>3</v>
      </c>
      <c r="E1586" s="260">
        <v>620</v>
      </c>
      <c r="F1586" s="263">
        <v>1860</v>
      </c>
      <c r="G1586" s="258"/>
    </row>
    <row r="1587" spans="1:7" ht="12" customHeight="1" x14ac:dyDescent="0.2">
      <c r="A1587" s="259"/>
      <c r="B1587" s="259"/>
      <c r="C1587" s="258" t="s">
        <v>2031</v>
      </c>
      <c r="D1587" s="260">
        <v>2</v>
      </c>
      <c r="E1587" s="472">
        <v>474.6</v>
      </c>
      <c r="F1587" s="472">
        <v>949.2</v>
      </c>
      <c r="G1587" s="258"/>
    </row>
    <row r="1588" spans="1:7" ht="12.95" customHeight="1" x14ac:dyDescent="0.2">
      <c r="E1588" s="265">
        <v>10636.69</v>
      </c>
      <c r="F1588" s="265">
        <v>10636.69</v>
      </c>
    </row>
    <row r="1589" spans="1:7" ht="12" customHeight="1" x14ac:dyDescent="0.2">
      <c r="A1589" s="254">
        <v>98</v>
      </c>
      <c r="B1589" s="255" t="s">
        <v>1236</v>
      </c>
      <c r="C1589" s="256"/>
      <c r="D1589" s="254">
        <v>1</v>
      </c>
      <c r="E1589" s="266">
        <v>1460</v>
      </c>
      <c r="F1589" s="266">
        <v>1460</v>
      </c>
      <c r="G1589" s="258"/>
    </row>
    <row r="1590" spans="1:7" ht="12" customHeight="1" x14ac:dyDescent="0.2">
      <c r="A1590" s="259"/>
      <c r="B1590" s="259"/>
      <c r="C1590" s="258" t="s">
        <v>1896</v>
      </c>
      <c r="D1590" s="260">
        <v>1</v>
      </c>
      <c r="E1590" s="262"/>
      <c r="F1590" s="262"/>
      <c r="G1590" s="258" t="s">
        <v>1147</v>
      </c>
    </row>
    <row r="1591" spans="1:7" ht="12" customHeight="1" x14ac:dyDescent="0.2">
      <c r="A1591" s="259"/>
      <c r="B1591" s="259"/>
      <c r="C1591" s="258" t="s">
        <v>2020</v>
      </c>
      <c r="D1591" s="260">
        <v>1</v>
      </c>
      <c r="E1591" s="262"/>
      <c r="F1591" s="262"/>
      <c r="G1591" s="258" t="s">
        <v>1147</v>
      </c>
    </row>
    <row r="1592" spans="1:7" ht="12" customHeight="1" x14ac:dyDescent="0.2">
      <c r="A1592" s="259"/>
      <c r="B1592" s="259"/>
      <c r="C1592" s="258" t="s">
        <v>2032</v>
      </c>
      <c r="D1592" s="260">
        <v>1</v>
      </c>
      <c r="E1592" s="262"/>
      <c r="F1592" s="262"/>
      <c r="G1592" s="258" t="s">
        <v>1147</v>
      </c>
    </row>
    <row r="1593" spans="1:7" ht="12" customHeight="1" x14ac:dyDescent="0.2">
      <c r="A1593" s="259"/>
      <c r="B1593" s="259"/>
      <c r="C1593" s="258" t="s">
        <v>628</v>
      </c>
      <c r="D1593" s="260">
        <v>1</v>
      </c>
      <c r="E1593" s="260">
        <v>340</v>
      </c>
      <c r="F1593" s="260">
        <v>340</v>
      </c>
      <c r="G1593" s="258"/>
    </row>
    <row r="1594" spans="1:7" ht="12" customHeight="1" x14ac:dyDescent="0.2">
      <c r="A1594" s="259"/>
      <c r="B1594" s="259"/>
      <c r="C1594" s="258" t="s">
        <v>429</v>
      </c>
      <c r="D1594" s="260">
        <v>1</v>
      </c>
      <c r="E1594" s="260">
        <v>210</v>
      </c>
      <c r="F1594" s="260">
        <v>210</v>
      </c>
      <c r="G1594" s="258"/>
    </row>
    <row r="1595" spans="1:7" ht="12" customHeight="1" x14ac:dyDescent="0.2">
      <c r="A1595" s="259"/>
      <c r="B1595" s="259"/>
      <c r="C1595" s="258" t="s">
        <v>857</v>
      </c>
      <c r="D1595" s="260">
        <v>1</v>
      </c>
      <c r="E1595" s="261">
        <v>0.01</v>
      </c>
      <c r="F1595" s="261">
        <v>0.01</v>
      </c>
      <c r="G1595" s="258"/>
    </row>
    <row r="1596" spans="1:7" ht="12" customHeight="1" x14ac:dyDescent="0.2">
      <c r="A1596" s="259"/>
      <c r="B1596" s="259"/>
      <c r="C1596" s="258" t="s">
        <v>872</v>
      </c>
      <c r="D1596" s="260">
        <v>1</v>
      </c>
      <c r="E1596" s="262"/>
      <c r="F1596" s="262"/>
      <c r="G1596" s="258" t="s">
        <v>1147</v>
      </c>
    </row>
    <row r="1597" spans="1:7" ht="12" customHeight="1" x14ac:dyDescent="0.2">
      <c r="A1597" s="259"/>
      <c r="B1597" s="259"/>
      <c r="C1597" s="258" t="s">
        <v>2033</v>
      </c>
      <c r="D1597" s="260">
        <v>1</v>
      </c>
      <c r="E1597" s="262"/>
      <c r="F1597" s="262"/>
      <c r="G1597" s="258" t="s">
        <v>1147</v>
      </c>
    </row>
    <row r="1598" spans="1:7" ht="12" customHeight="1" x14ac:dyDescent="0.2">
      <c r="A1598" s="259"/>
      <c r="B1598" s="259"/>
      <c r="C1598" s="258" t="s">
        <v>1897</v>
      </c>
      <c r="D1598" s="260">
        <v>1</v>
      </c>
      <c r="E1598" s="262"/>
      <c r="F1598" s="262"/>
      <c r="G1598" s="258" t="s">
        <v>1147</v>
      </c>
    </row>
    <row r="1599" spans="1:7" ht="12" customHeight="1" x14ac:dyDescent="0.2">
      <c r="A1599" s="259"/>
      <c r="B1599" s="259"/>
      <c r="C1599" s="258" t="s">
        <v>2034</v>
      </c>
      <c r="D1599" s="260">
        <v>1</v>
      </c>
      <c r="E1599" s="262"/>
      <c r="F1599" s="262"/>
      <c r="G1599" s="258" t="s">
        <v>1147</v>
      </c>
    </row>
    <row r="1600" spans="1:7" ht="12" customHeight="1" x14ac:dyDescent="0.2">
      <c r="A1600" s="259"/>
      <c r="B1600" s="259"/>
      <c r="C1600" s="258" t="s">
        <v>443</v>
      </c>
      <c r="D1600" s="260">
        <v>1</v>
      </c>
      <c r="E1600" s="263">
        <v>1590</v>
      </c>
      <c r="F1600" s="263">
        <v>1590</v>
      </c>
      <c r="G1600" s="258"/>
    </row>
    <row r="1601" spans="1:7" ht="12" customHeight="1" x14ac:dyDescent="0.2">
      <c r="A1601" s="259"/>
      <c r="B1601" s="259"/>
      <c r="C1601" s="258" t="s">
        <v>2023</v>
      </c>
      <c r="D1601" s="260">
        <v>1</v>
      </c>
      <c r="E1601" s="262"/>
      <c r="F1601" s="262"/>
      <c r="G1601" s="258" t="s">
        <v>1147</v>
      </c>
    </row>
    <row r="1602" spans="1:7" ht="12" customHeight="1" x14ac:dyDescent="0.2">
      <c r="A1602" s="259"/>
      <c r="B1602" s="259"/>
      <c r="C1602" s="258" t="s">
        <v>436</v>
      </c>
      <c r="D1602" s="260">
        <v>1</v>
      </c>
      <c r="E1602" s="260">
        <v>20</v>
      </c>
      <c r="F1602" s="260">
        <v>20</v>
      </c>
      <c r="G1602" s="258"/>
    </row>
    <row r="1603" spans="1:7" ht="12" customHeight="1" x14ac:dyDescent="0.2">
      <c r="A1603" s="259"/>
      <c r="B1603" s="259"/>
      <c r="C1603" s="258" t="s">
        <v>437</v>
      </c>
      <c r="D1603" s="260">
        <v>1</v>
      </c>
      <c r="E1603" s="263">
        <v>13990</v>
      </c>
      <c r="F1603" s="263">
        <v>13990</v>
      </c>
      <c r="G1603" s="258"/>
    </row>
    <row r="1604" spans="1:7" ht="12.95" customHeight="1" x14ac:dyDescent="0.2">
      <c r="E1604" s="265">
        <v>17610.009999999998</v>
      </c>
      <c r="F1604" s="265">
        <v>17610.009999999998</v>
      </c>
    </row>
    <row r="1605" spans="1:7" ht="12" customHeight="1" x14ac:dyDescent="0.2">
      <c r="A1605" s="254">
        <v>99</v>
      </c>
      <c r="B1605" s="255" t="s">
        <v>1237</v>
      </c>
      <c r="C1605" s="256"/>
      <c r="D1605" s="254">
        <v>1</v>
      </c>
      <c r="E1605" s="257">
        <v>1512.27</v>
      </c>
      <c r="F1605" s="257">
        <v>1512.27</v>
      </c>
      <c r="G1605" s="258"/>
    </row>
    <row r="1606" spans="1:7" ht="12" customHeight="1" x14ac:dyDescent="0.2">
      <c r="A1606" s="259"/>
      <c r="B1606" s="259"/>
      <c r="C1606" s="258" t="s">
        <v>857</v>
      </c>
      <c r="D1606" s="260">
        <v>1</v>
      </c>
      <c r="E1606" s="261">
        <v>0.01</v>
      </c>
      <c r="F1606" s="261">
        <v>0.01</v>
      </c>
      <c r="G1606" s="258"/>
    </row>
    <row r="1607" spans="1:7" ht="12" customHeight="1" x14ac:dyDescent="0.2">
      <c r="A1607" s="259"/>
      <c r="B1607" s="259"/>
      <c r="C1607" s="258" t="s">
        <v>1939</v>
      </c>
      <c r="D1607" s="260">
        <v>1</v>
      </c>
      <c r="E1607" s="262"/>
      <c r="F1607" s="262"/>
      <c r="G1607" s="258" t="s">
        <v>1147</v>
      </c>
    </row>
    <row r="1608" spans="1:7" ht="12" customHeight="1" x14ac:dyDescent="0.2">
      <c r="A1608" s="259"/>
      <c r="B1608" s="259"/>
      <c r="C1608" s="258" t="s">
        <v>1940</v>
      </c>
      <c r="D1608" s="260">
        <v>1</v>
      </c>
      <c r="E1608" s="262"/>
      <c r="F1608" s="262"/>
      <c r="G1608" s="258" t="s">
        <v>1147</v>
      </c>
    </row>
    <row r="1609" spans="1:7" ht="12" customHeight="1" x14ac:dyDescent="0.2">
      <c r="A1609" s="259"/>
      <c r="B1609" s="259"/>
      <c r="C1609" s="258" t="s">
        <v>2035</v>
      </c>
      <c r="D1609" s="260">
        <v>1</v>
      </c>
      <c r="E1609" s="262"/>
      <c r="F1609" s="262"/>
      <c r="G1609" s="258" t="s">
        <v>1147</v>
      </c>
    </row>
    <row r="1610" spans="1:7" ht="12" customHeight="1" x14ac:dyDescent="0.2">
      <c r="A1610" s="259"/>
      <c r="B1610" s="259"/>
      <c r="C1610" s="258" t="s">
        <v>2036</v>
      </c>
      <c r="D1610" s="260">
        <v>1</v>
      </c>
      <c r="E1610" s="262"/>
      <c r="F1610" s="262"/>
      <c r="G1610" s="258" t="s">
        <v>1147</v>
      </c>
    </row>
    <row r="1611" spans="1:7" ht="12" customHeight="1" x14ac:dyDescent="0.2">
      <c r="A1611" s="259"/>
      <c r="B1611" s="259"/>
      <c r="C1611" s="258" t="s">
        <v>872</v>
      </c>
      <c r="D1611" s="260">
        <v>1</v>
      </c>
      <c r="E1611" s="262"/>
      <c r="F1611" s="262"/>
      <c r="G1611" s="258" t="s">
        <v>1147</v>
      </c>
    </row>
    <row r="1612" spans="1:7" ht="12" customHeight="1" x14ac:dyDescent="0.2">
      <c r="A1612" s="259"/>
      <c r="B1612" s="259"/>
      <c r="C1612" s="258" t="s">
        <v>2037</v>
      </c>
      <c r="D1612" s="260">
        <v>1</v>
      </c>
      <c r="E1612" s="262"/>
      <c r="F1612" s="262"/>
      <c r="G1612" s="258" t="s">
        <v>1147</v>
      </c>
    </row>
    <row r="1613" spans="1:7" ht="12" customHeight="1" x14ac:dyDescent="0.2">
      <c r="A1613" s="259"/>
      <c r="B1613" s="259"/>
      <c r="C1613" s="258" t="s">
        <v>2017</v>
      </c>
      <c r="D1613" s="260">
        <v>1</v>
      </c>
      <c r="E1613" s="260">
        <v>340</v>
      </c>
      <c r="F1613" s="260">
        <v>340</v>
      </c>
      <c r="G1613" s="258"/>
    </row>
    <row r="1614" spans="1:7" ht="12" customHeight="1" x14ac:dyDescent="0.2">
      <c r="A1614" s="259"/>
      <c r="B1614" s="259"/>
      <c r="C1614" s="258" t="s">
        <v>429</v>
      </c>
      <c r="D1614" s="260">
        <v>1</v>
      </c>
      <c r="E1614" s="260">
        <v>210</v>
      </c>
      <c r="F1614" s="260">
        <v>210</v>
      </c>
      <c r="G1614" s="258"/>
    </row>
    <row r="1615" spans="1:7" ht="12" customHeight="1" x14ac:dyDescent="0.2">
      <c r="A1615" s="259"/>
      <c r="B1615" s="259"/>
      <c r="C1615" s="258" t="s">
        <v>450</v>
      </c>
      <c r="D1615" s="260">
        <v>1</v>
      </c>
      <c r="E1615" s="263">
        <v>1000</v>
      </c>
      <c r="F1615" s="263">
        <v>1000</v>
      </c>
      <c r="G1615" s="258"/>
    </row>
    <row r="1616" spans="1:7" ht="12" customHeight="1" x14ac:dyDescent="0.2">
      <c r="A1616" s="259"/>
      <c r="B1616" s="259"/>
      <c r="C1616" s="258" t="s">
        <v>654</v>
      </c>
      <c r="D1616" s="260">
        <v>1</v>
      </c>
      <c r="E1616" s="263">
        <v>6940</v>
      </c>
      <c r="F1616" s="263">
        <v>6940</v>
      </c>
      <c r="G1616" s="258"/>
    </row>
    <row r="1617" spans="1:7" ht="12" customHeight="1" x14ac:dyDescent="0.2">
      <c r="A1617" s="259"/>
      <c r="B1617" s="259"/>
      <c r="C1617" s="258" t="s">
        <v>436</v>
      </c>
      <c r="D1617" s="260">
        <v>1</v>
      </c>
      <c r="E1617" s="260">
        <v>20</v>
      </c>
      <c r="F1617" s="260">
        <v>20</v>
      </c>
      <c r="G1617" s="258"/>
    </row>
    <row r="1618" spans="1:7" ht="12.95" customHeight="1" x14ac:dyDescent="0.2">
      <c r="E1618" s="265">
        <v>10022.280000000001</v>
      </c>
      <c r="F1618" s="265">
        <v>10022.280000000001</v>
      </c>
    </row>
    <row r="1619" spans="1:7" ht="12" customHeight="1" x14ac:dyDescent="0.2">
      <c r="A1619" s="254">
        <v>100</v>
      </c>
      <c r="B1619" s="255" t="s">
        <v>1238</v>
      </c>
      <c r="C1619" s="256"/>
      <c r="D1619" s="254">
        <v>1</v>
      </c>
      <c r="E1619" s="257">
        <v>1367.31</v>
      </c>
      <c r="F1619" s="257">
        <v>1367.31</v>
      </c>
      <c r="G1619" s="258"/>
    </row>
    <row r="1620" spans="1:7" ht="12" customHeight="1" x14ac:dyDescent="0.2">
      <c r="A1620" s="259"/>
      <c r="B1620" s="259"/>
      <c r="C1620" s="258" t="s">
        <v>857</v>
      </c>
      <c r="D1620" s="260">
        <v>1</v>
      </c>
      <c r="E1620" s="261">
        <v>0.01</v>
      </c>
      <c r="F1620" s="261">
        <v>0.01</v>
      </c>
      <c r="G1620" s="258"/>
    </row>
    <row r="1621" spans="1:7" ht="12" customHeight="1" x14ac:dyDescent="0.2">
      <c r="A1621" s="259"/>
      <c r="B1621" s="259"/>
      <c r="C1621" s="258" t="s">
        <v>2038</v>
      </c>
      <c r="D1621" s="260">
        <v>1</v>
      </c>
      <c r="E1621" s="262"/>
      <c r="F1621" s="262"/>
      <c r="G1621" s="258" t="s">
        <v>1147</v>
      </c>
    </row>
    <row r="1622" spans="1:7" ht="12" customHeight="1" x14ac:dyDescent="0.2">
      <c r="A1622" s="259"/>
      <c r="B1622" s="259"/>
      <c r="C1622" s="258" t="s">
        <v>2039</v>
      </c>
      <c r="D1622" s="260">
        <v>1</v>
      </c>
      <c r="E1622" s="262"/>
      <c r="F1622" s="262"/>
      <c r="G1622" s="258" t="s">
        <v>1147</v>
      </c>
    </row>
    <row r="1623" spans="1:7" ht="12" customHeight="1" x14ac:dyDescent="0.2">
      <c r="A1623" s="259"/>
      <c r="B1623" s="259"/>
      <c r="C1623" s="258" t="s">
        <v>2035</v>
      </c>
      <c r="D1623" s="260">
        <v>1</v>
      </c>
      <c r="E1623" s="262"/>
      <c r="F1623" s="262"/>
      <c r="G1623" s="258" t="s">
        <v>1147</v>
      </c>
    </row>
    <row r="1624" spans="1:7" ht="12" customHeight="1" x14ac:dyDescent="0.2">
      <c r="A1624" s="259"/>
      <c r="B1624" s="259"/>
      <c r="C1624" s="258" t="s">
        <v>2040</v>
      </c>
      <c r="D1624" s="260">
        <v>1</v>
      </c>
      <c r="E1624" s="262"/>
      <c r="F1624" s="262"/>
      <c r="G1624" s="258" t="s">
        <v>1147</v>
      </c>
    </row>
    <row r="1625" spans="1:7" ht="12" customHeight="1" x14ac:dyDescent="0.2">
      <c r="A1625" s="259"/>
      <c r="B1625" s="259"/>
      <c r="C1625" s="258" t="s">
        <v>872</v>
      </c>
      <c r="D1625" s="260">
        <v>1</v>
      </c>
      <c r="E1625" s="262"/>
      <c r="F1625" s="262"/>
      <c r="G1625" s="258" t="s">
        <v>1147</v>
      </c>
    </row>
    <row r="1626" spans="1:7" ht="12" customHeight="1" x14ac:dyDescent="0.2">
      <c r="A1626" s="259"/>
      <c r="B1626" s="259"/>
      <c r="C1626" s="258" t="s">
        <v>2041</v>
      </c>
      <c r="D1626" s="260">
        <v>1</v>
      </c>
      <c r="E1626" s="262"/>
      <c r="F1626" s="262"/>
      <c r="G1626" s="258" t="s">
        <v>1147</v>
      </c>
    </row>
    <row r="1627" spans="1:7" ht="12" customHeight="1" x14ac:dyDescent="0.2">
      <c r="A1627" s="259"/>
      <c r="B1627" s="259"/>
      <c r="C1627" s="258" t="s">
        <v>2017</v>
      </c>
      <c r="D1627" s="260">
        <v>1</v>
      </c>
      <c r="E1627" s="260">
        <v>340</v>
      </c>
      <c r="F1627" s="260">
        <v>340</v>
      </c>
      <c r="G1627" s="258"/>
    </row>
    <row r="1628" spans="1:7" ht="12" customHeight="1" x14ac:dyDescent="0.2">
      <c r="A1628" s="259"/>
      <c r="B1628" s="259"/>
      <c r="C1628" s="258" t="s">
        <v>429</v>
      </c>
      <c r="D1628" s="260">
        <v>1</v>
      </c>
      <c r="E1628" s="260">
        <v>210</v>
      </c>
      <c r="F1628" s="260">
        <v>210</v>
      </c>
      <c r="G1628" s="258"/>
    </row>
    <row r="1629" spans="1:7" ht="12" customHeight="1" x14ac:dyDescent="0.2">
      <c r="A1629" s="259"/>
      <c r="B1629" s="259"/>
      <c r="C1629" s="258" t="s">
        <v>450</v>
      </c>
      <c r="D1629" s="260">
        <v>1</v>
      </c>
      <c r="E1629" s="263">
        <v>1000</v>
      </c>
      <c r="F1629" s="263">
        <v>1000</v>
      </c>
      <c r="G1629" s="258"/>
    </row>
    <row r="1630" spans="1:7" ht="12" customHeight="1" x14ac:dyDescent="0.2">
      <c r="A1630" s="259"/>
      <c r="B1630" s="259"/>
      <c r="C1630" s="258" t="s">
        <v>485</v>
      </c>
      <c r="D1630" s="260">
        <v>1</v>
      </c>
      <c r="E1630" s="263">
        <v>6080</v>
      </c>
      <c r="F1630" s="263">
        <v>6080</v>
      </c>
      <c r="G1630" s="258"/>
    </row>
    <row r="1631" spans="1:7" ht="12" customHeight="1" x14ac:dyDescent="0.2">
      <c r="A1631" s="259"/>
      <c r="B1631" s="259"/>
      <c r="C1631" s="258" t="s">
        <v>436</v>
      </c>
      <c r="D1631" s="260">
        <v>1</v>
      </c>
      <c r="E1631" s="260">
        <v>20</v>
      </c>
      <c r="F1631" s="260">
        <v>20</v>
      </c>
      <c r="G1631" s="258"/>
    </row>
    <row r="1632" spans="1:7" ht="12.95" customHeight="1" x14ac:dyDescent="0.2">
      <c r="E1632" s="265">
        <v>9017.32</v>
      </c>
      <c r="F1632" s="265">
        <v>9017.32</v>
      </c>
    </row>
    <row r="1633" spans="1:7" ht="12" customHeight="1" x14ac:dyDescent="0.2">
      <c r="A1633" s="254">
        <v>101</v>
      </c>
      <c r="B1633" s="255" t="s">
        <v>1239</v>
      </c>
      <c r="C1633" s="256"/>
      <c r="D1633" s="254">
        <v>1</v>
      </c>
      <c r="E1633" s="257">
        <v>1808.98</v>
      </c>
      <c r="F1633" s="257">
        <v>1808.98</v>
      </c>
      <c r="G1633" s="258"/>
    </row>
    <row r="1634" spans="1:7" ht="12" customHeight="1" x14ac:dyDescent="0.2">
      <c r="A1634" s="259"/>
      <c r="B1634" s="259"/>
      <c r="C1634" s="258" t="s">
        <v>857</v>
      </c>
      <c r="D1634" s="260">
        <v>1</v>
      </c>
      <c r="E1634" s="261">
        <v>0.01</v>
      </c>
      <c r="F1634" s="261">
        <v>0.01</v>
      </c>
      <c r="G1634" s="258"/>
    </row>
    <row r="1635" spans="1:7" ht="12" customHeight="1" x14ac:dyDescent="0.2">
      <c r="A1635" s="259"/>
      <c r="B1635" s="259"/>
      <c r="C1635" s="258" t="s">
        <v>2038</v>
      </c>
      <c r="D1635" s="260">
        <v>1</v>
      </c>
      <c r="E1635" s="262"/>
      <c r="F1635" s="262"/>
      <c r="G1635" s="258" t="s">
        <v>1147</v>
      </c>
    </row>
    <row r="1636" spans="1:7" ht="12" customHeight="1" x14ac:dyDescent="0.2">
      <c r="A1636" s="259"/>
      <c r="B1636" s="259"/>
      <c r="C1636" s="258" t="s">
        <v>2039</v>
      </c>
      <c r="D1636" s="260">
        <v>1</v>
      </c>
      <c r="E1636" s="262"/>
      <c r="F1636" s="262"/>
      <c r="G1636" s="258" t="s">
        <v>1147</v>
      </c>
    </row>
    <row r="1637" spans="1:7" ht="12" customHeight="1" x14ac:dyDescent="0.2">
      <c r="A1637" s="259"/>
      <c r="B1637" s="259"/>
      <c r="C1637" s="258" t="s">
        <v>2042</v>
      </c>
      <c r="D1637" s="260">
        <v>1</v>
      </c>
      <c r="E1637" s="262"/>
      <c r="F1637" s="262"/>
      <c r="G1637" s="258" t="s">
        <v>1147</v>
      </c>
    </row>
    <row r="1638" spans="1:7" ht="12" customHeight="1" x14ac:dyDescent="0.2">
      <c r="A1638" s="259"/>
      <c r="B1638" s="259"/>
      <c r="C1638" s="258" t="s">
        <v>2043</v>
      </c>
      <c r="D1638" s="260">
        <v>1</v>
      </c>
      <c r="E1638" s="262"/>
      <c r="F1638" s="262"/>
      <c r="G1638" s="258" t="s">
        <v>1147</v>
      </c>
    </row>
    <row r="1639" spans="1:7" ht="12" customHeight="1" x14ac:dyDescent="0.2">
      <c r="A1639" s="259"/>
      <c r="B1639" s="259"/>
      <c r="C1639" s="258" t="s">
        <v>872</v>
      </c>
      <c r="D1639" s="260">
        <v>1</v>
      </c>
      <c r="E1639" s="262"/>
      <c r="F1639" s="262"/>
      <c r="G1639" s="258" t="s">
        <v>1147</v>
      </c>
    </row>
    <row r="1640" spans="1:7" ht="12" customHeight="1" x14ac:dyDescent="0.2">
      <c r="A1640" s="259"/>
      <c r="B1640" s="259"/>
      <c r="C1640" s="258" t="s">
        <v>2044</v>
      </c>
      <c r="D1640" s="260">
        <v>1</v>
      </c>
      <c r="E1640" s="262"/>
      <c r="F1640" s="262"/>
      <c r="G1640" s="258" t="s">
        <v>1147</v>
      </c>
    </row>
    <row r="1641" spans="1:7" ht="12" customHeight="1" x14ac:dyDescent="0.2">
      <c r="A1641" s="259"/>
      <c r="B1641" s="259"/>
      <c r="C1641" s="258" t="s">
        <v>2045</v>
      </c>
      <c r="D1641" s="260">
        <v>1</v>
      </c>
      <c r="E1641" s="262"/>
      <c r="F1641" s="262"/>
      <c r="G1641" s="258" t="s">
        <v>1147</v>
      </c>
    </row>
    <row r="1642" spans="1:7" ht="12" customHeight="1" x14ac:dyDescent="0.2">
      <c r="A1642" s="259"/>
      <c r="B1642" s="259"/>
      <c r="C1642" s="258" t="s">
        <v>2017</v>
      </c>
      <c r="D1642" s="260">
        <v>1</v>
      </c>
      <c r="E1642" s="260">
        <v>340</v>
      </c>
      <c r="F1642" s="260">
        <v>340</v>
      </c>
      <c r="G1642" s="258"/>
    </row>
    <row r="1643" spans="1:7" ht="12" customHeight="1" x14ac:dyDescent="0.2">
      <c r="A1643" s="259"/>
      <c r="B1643" s="259"/>
      <c r="C1643" s="258" t="s">
        <v>429</v>
      </c>
      <c r="D1643" s="260">
        <v>1</v>
      </c>
      <c r="E1643" s="260">
        <v>210</v>
      </c>
      <c r="F1643" s="260">
        <v>210</v>
      </c>
      <c r="G1643" s="258"/>
    </row>
    <row r="1644" spans="1:7" ht="12" customHeight="1" x14ac:dyDescent="0.2">
      <c r="A1644" s="259"/>
      <c r="B1644" s="259"/>
      <c r="C1644" s="258" t="s">
        <v>639</v>
      </c>
      <c r="D1644" s="260">
        <v>1</v>
      </c>
      <c r="E1644" s="263">
        <v>1000</v>
      </c>
      <c r="F1644" s="263">
        <v>1000</v>
      </c>
      <c r="G1644" s="258"/>
    </row>
    <row r="1645" spans="1:7" ht="12" customHeight="1" x14ac:dyDescent="0.2">
      <c r="A1645" s="259"/>
      <c r="B1645" s="259"/>
      <c r="C1645" s="258" t="s">
        <v>485</v>
      </c>
      <c r="D1645" s="260">
        <v>1</v>
      </c>
      <c r="E1645" s="263">
        <v>6080</v>
      </c>
      <c r="F1645" s="263">
        <v>6080</v>
      </c>
      <c r="G1645" s="258"/>
    </row>
    <row r="1646" spans="1:7" ht="12" customHeight="1" x14ac:dyDescent="0.2">
      <c r="A1646" s="259"/>
      <c r="B1646" s="259"/>
      <c r="C1646" s="258" t="s">
        <v>436</v>
      </c>
      <c r="D1646" s="260">
        <v>1</v>
      </c>
      <c r="E1646" s="260">
        <v>20</v>
      </c>
      <c r="F1646" s="260">
        <v>20</v>
      </c>
      <c r="G1646" s="258"/>
    </row>
    <row r="1647" spans="1:7" ht="12.95" customHeight="1" x14ac:dyDescent="0.2">
      <c r="E1647" s="265">
        <v>9458.99</v>
      </c>
      <c r="F1647" s="265">
        <v>9458.99</v>
      </c>
    </row>
    <row r="1648" spans="1:7" ht="12" customHeight="1" x14ac:dyDescent="0.2">
      <c r="A1648" s="254">
        <v>102</v>
      </c>
      <c r="B1648" s="255" t="s">
        <v>1164</v>
      </c>
      <c r="C1648" s="256"/>
      <c r="D1648" s="254">
        <v>6</v>
      </c>
      <c r="E1648" s="254">
        <v>625</v>
      </c>
      <c r="F1648" s="266">
        <v>3750</v>
      </c>
      <c r="G1648" s="258"/>
    </row>
    <row r="1649" spans="1:7" ht="12.95" customHeight="1" x14ac:dyDescent="0.2">
      <c r="E1649" s="269"/>
      <c r="F1649" s="269"/>
    </row>
    <row r="1650" spans="1:7" ht="12" customHeight="1" x14ac:dyDescent="0.2">
      <c r="A1650" s="254">
        <v>103</v>
      </c>
      <c r="B1650" s="255" t="s">
        <v>1240</v>
      </c>
      <c r="C1650" s="256"/>
      <c r="D1650" s="254">
        <v>1</v>
      </c>
      <c r="E1650" s="267">
        <v>6976.8</v>
      </c>
      <c r="F1650" s="267">
        <v>6976.8</v>
      </c>
      <c r="G1650" s="258"/>
    </row>
    <row r="1651" spans="1:7" ht="12" customHeight="1" x14ac:dyDescent="0.2">
      <c r="A1651" s="259"/>
      <c r="B1651" s="259"/>
      <c r="C1651" s="258" t="s">
        <v>857</v>
      </c>
      <c r="D1651" s="260">
        <v>3</v>
      </c>
      <c r="E1651" s="261">
        <v>0.01</v>
      </c>
      <c r="F1651" s="261">
        <v>0.03</v>
      </c>
      <c r="G1651" s="258"/>
    </row>
    <row r="1652" spans="1:7" ht="12" customHeight="1" x14ac:dyDescent="0.2">
      <c r="A1652" s="259"/>
      <c r="B1652" s="259"/>
      <c r="C1652" s="258" t="s">
        <v>858</v>
      </c>
      <c r="D1652" s="260">
        <v>3</v>
      </c>
      <c r="E1652" s="261">
        <v>0.01</v>
      </c>
      <c r="F1652" s="261">
        <v>0.03</v>
      </c>
      <c r="G1652" s="258"/>
    </row>
    <row r="1653" spans="1:7" ht="12" customHeight="1" x14ac:dyDescent="0.2">
      <c r="A1653" s="259"/>
      <c r="B1653" s="259"/>
      <c r="C1653" s="258" t="s">
        <v>426</v>
      </c>
      <c r="D1653" s="260">
        <v>5</v>
      </c>
      <c r="E1653" s="260">
        <v>620</v>
      </c>
      <c r="F1653" s="263">
        <v>3100</v>
      </c>
      <c r="G1653" s="258"/>
    </row>
    <row r="1654" spans="1:7" ht="12" customHeight="1" x14ac:dyDescent="0.2">
      <c r="A1654" s="259"/>
      <c r="B1654" s="259"/>
      <c r="C1654" s="258" t="s">
        <v>1241</v>
      </c>
      <c r="D1654" s="260">
        <v>1</v>
      </c>
      <c r="E1654" s="262"/>
      <c r="F1654" s="262"/>
      <c r="G1654" s="258" t="s">
        <v>1147</v>
      </c>
    </row>
    <row r="1655" spans="1:7" ht="12" customHeight="1" x14ac:dyDescent="0.2">
      <c r="A1655" s="259"/>
      <c r="B1655" s="259"/>
      <c r="C1655" s="258" t="s">
        <v>1242</v>
      </c>
      <c r="D1655" s="260">
        <v>1</v>
      </c>
      <c r="E1655" s="262"/>
      <c r="F1655" s="262"/>
      <c r="G1655" s="258" t="s">
        <v>1147</v>
      </c>
    </row>
    <row r="1656" spans="1:7" ht="12" customHeight="1" x14ac:dyDescent="0.2">
      <c r="A1656" s="259"/>
      <c r="B1656" s="259"/>
      <c r="C1656" s="258" t="s">
        <v>865</v>
      </c>
      <c r="D1656" s="260">
        <v>2</v>
      </c>
      <c r="E1656" s="262"/>
      <c r="F1656" s="262"/>
      <c r="G1656" s="258" t="s">
        <v>1147</v>
      </c>
    </row>
    <row r="1657" spans="1:7" ht="12" customHeight="1" x14ac:dyDescent="0.2">
      <c r="A1657" s="259"/>
      <c r="B1657" s="259"/>
      <c r="C1657" s="258" t="s">
        <v>1148</v>
      </c>
      <c r="D1657" s="260">
        <v>1</v>
      </c>
      <c r="E1657" s="262"/>
      <c r="F1657" s="262"/>
      <c r="G1657" s="258" t="s">
        <v>1147</v>
      </c>
    </row>
    <row r="1658" spans="1:7" ht="12" customHeight="1" x14ac:dyDescent="0.2">
      <c r="A1658" s="259"/>
      <c r="B1658" s="259"/>
      <c r="C1658" s="258" t="s">
        <v>1243</v>
      </c>
      <c r="D1658" s="260">
        <v>1</v>
      </c>
      <c r="E1658" s="262"/>
      <c r="F1658" s="262"/>
      <c r="G1658" s="258" t="s">
        <v>1147</v>
      </c>
    </row>
    <row r="1659" spans="1:7" ht="12" customHeight="1" x14ac:dyDescent="0.2">
      <c r="A1659" s="259"/>
      <c r="B1659" s="259"/>
      <c r="C1659" s="258" t="s">
        <v>1244</v>
      </c>
      <c r="D1659" s="260">
        <v>1</v>
      </c>
      <c r="E1659" s="262"/>
      <c r="F1659" s="262"/>
      <c r="G1659" s="258" t="s">
        <v>1147</v>
      </c>
    </row>
    <row r="1660" spans="1:7" ht="12" customHeight="1" x14ac:dyDescent="0.2">
      <c r="A1660" s="259"/>
      <c r="B1660" s="259"/>
      <c r="C1660" s="258" t="s">
        <v>861</v>
      </c>
      <c r="D1660" s="260">
        <v>1</v>
      </c>
      <c r="E1660" s="262"/>
      <c r="F1660" s="262"/>
      <c r="G1660" s="258" t="s">
        <v>1147</v>
      </c>
    </row>
    <row r="1661" spans="1:7" ht="12" customHeight="1" x14ac:dyDescent="0.2">
      <c r="A1661" s="259"/>
      <c r="B1661" s="259"/>
      <c r="C1661" s="258" t="s">
        <v>1245</v>
      </c>
      <c r="D1661" s="260">
        <v>1</v>
      </c>
      <c r="E1661" s="262"/>
      <c r="F1661" s="262"/>
      <c r="G1661" s="258" t="s">
        <v>1147</v>
      </c>
    </row>
    <row r="1662" spans="1:7" ht="12" customHeight="1" x14ac:dyDescent="0.2">
      <c r="A1662" s="259"/>
      <c r="B1662" s="259"/>
      <c r="C1662" s="258" t="s">
        <v>657</v>
      </c>
      <c r="D1662" s="260">
        <v>4</v>
      </c>
      <c r="E1662" s="261">
        <v>0.01</v>
      </c>
      <c r="F1662" s="261">
        <v>0.04</v>
      </c>
      <c r="G1662" s="258"/>
    </row>
    <row r="1663" spans="1:7" ht="12" customHeight="1" x14ac:dyDescent="0.2">
      <c r="A1663" s="259"/>
      <c r="B1663" s="259"/>
      <c r="C1663" s="258" t="s">
        <v>432</v>
      </c>
      <c r="D1663" s="260">
        <v>1</v>
      </c>
      <c r="E1663" s="260">
        <v>740</v>
      </c>
      <c r="F1663" s="260">
        <v>740</v>
      </c>
      <c r="G1663" s="258"/>
    </row>
    <row r="1664" spans="1:7" ht="12" customHeight="1" x14ac:dyDescent="0.2">
      <c r="A1664" s="259"/>
      <c r="B1664" s="259"/>
      <c r="C1664" s="258" t="s">
        <v>391</v>
      </c>
      <c r="D1664" s="260">
        <v>2</v>
      </c>
      <c r="E1664" s="260">
        <v>270</v>
      </c>
      <c r="F1664" s="260">
        <v>540</v>
      </c>
      <c r="G1664" s="258"/>
    </row>
    <row r="1665" spans="1:7" ht="12" customHeight="1" x14ac:dyDescent="0.2">
      <c r="A1665" s="259"/>
      <c r="B1665" s="259"/>
      <c r="C1665" s="258" t="s">
        <v>1149</v>
      </c>
      <c r="D1665" s="260">
        <v>4</v>
      </c>
      <c r="E1665" s="261">
        <v>567.87</v>
      </c>
      <c r="F1665" s="397">
        <v>2271.48</v>
      </c>
      <c r="G1665" s="258"/>
    </row>
    <row r="1666" spans="1:7" ht="12" customHeight="1" x14ac:dyDescent="0.2">
      <c r="A1666" s="259"/>
      <c r="B1666" s="259"/>
      <c r="C1666" s="258" t="s">
        <v>473</v>
      </c>
      <c r="D1666" s="260">
        <v>4</v>
      </c>
      <c r="E1666" s="260">
        <v>290</v>
      </c>
      <c r="F1666" s="263">
        <v>1160</v>
      </c>
      <c r="G1666" s="258"/>
    </row>
    <row r="1667" spans="1:7" ht="12.95" customHeight="1" x14ac:dyDescent="0.2">
      <c r="E1667" s="268">
        <v>14787.9</v>
      </c>
      <c r="F1667" s="268">
        <v>14787.9</v>
      </c>
    </row>
    <row r="1668" spans="1:7" ht="12" customHeight="1" x14ac:dyDescent="0.2">
      <c r="A1668" s="254">
        <v>104</v>
      </c>
      <c r="B1668" s="255" t="s">
        <v>1246</v>
      </c>
      <c r="C1668" s="256"/>
      <c r="D1668" s="254">
        <v>1</v>
      </c>
      <c r="E1668" s="266">
        <v>6460</v>
      </c>
      <c r="F1668" s="266">
        <v>6460</v>
      </c>
      <c r="G1668" s="258"/>
    </row>
    <row r="1669" spans="1:7" ht="12" customHeight="1" x14ac:dyDescent="0.2">
      <c r="A1669" s="259"/>
      <c r="B1669" s="259"/>
      <c r="C1669" s="258" t="s">
        <v>857</v>
      </c>
      <c r="D1669" s="260">
        <v>3</v>
      </c>
      <c r="E1669" s="261">
        <v>0.01</v>
      </c>
      <c r="F1669" s="261">
        <v>0.03</v>
      </c>
      <c r="G1669" s="258"/>
    </row>
    <row r="1670" spans="1:7" ht="12" customHeight="1" x14ac:dyDescent="0.2">
      <c r="A1670" s="259"/>
      <c r="B1670" s="259"/>
      <c r="C1670" s="258" t="s">
        <v>858</v>
      </c>
      <c r="D1670" s="260">
        <v>8</v>
      </c>
      <c r="E1670" s="261">
        <v>0.01</v>
      </c>
      <c r="F1670" s="261">
        <v>0.08</v>
      </c>
      <c r="G1670" s="258"/>
    </row>
    <row r="1671" spans="1:7" ht="12" customHeight="1" x14ac:dyDescent="0.2">
      <c r="A1671" s="259"/>
      <c r="B1671" s="259"/>
      <c r="C1671" s="258" t="s">
        <v>1241</v>
      </c>
      <c r="D1671" s="260">
        <v>1</v>
      </c>
      <c r="E1671" s="262"/>
      <c r="F1671" s="262"/>
      <c r="G1671" s="258" t="s">
        <v>1147</v>
      </c>
    </row>
    <row r="1672" spans="1:7" ht="12" customHeight="1" x14ac:dyDescent="0.2">
      <c r="A1672" s="259"/>
      <c r="B1672" s="259"/>
      <c r="C1672" s="258" t="s">
        <v>1247</v>
      </c>
      <c r="D1672" s="260">
        <v>1</v>
      </c>
      <c r="E1672" s="262"/>
      <c r="F1672" s="262"/>
      <c r="G1672" s="258" t="s">
        <v>1147</v>
      </c>
    </row>
    <row r="1673" spans="1:7" ht="12" customHeight="1" x14ac:dyDescent="0.2">
      <c r="A1673" s="259"/>
      <c r="B1673" s="259"/>
      <c r="C1673" s="258" t="s">
        <v>865</v>
      </c>
      <c r="D1673" s="260">
        <v>2</v>
      </c>
      <c r="E1673" s="262"/>
      <c r="F1673" s="262"/>
      <c r="G1673" s="258" t="s">
        <v>1147</v>
      </c>
    </row>
    <row r="1674" spans="1:7" ht="12" customHeight="1" x14ac:dyDescent="0.2">
      <c r="A1674" s="259"/>
      <c r="B1674" s="259"/>
      <c r="C1674" s="258" t="s">
        <v>1148</v>
      </c>
      <c r="D1674" s="260">
        <v>1</v>
      </c>
      <c r="E1674" s="262"/>
      <c r="F1674" s="262"/>
      <c r="G1674" s="258" t="s">
        <v>1147</v>
      </c>
    </row>
    <row r="1675" spans="1:7" ht="12" customHeight="1" x14ac:dyDescent="0.2">
      <c r="A1675" s="259"/>
      <c r="B1675" s="259"/>
      <c r="C1675" s="258" t="s">
        <v>1245</v>
      </c>
      <c r="D1675" s="260">
        <v>1</v>
      </c>
      <c r="E1675" s="262"/>
      <c r="F1675" s="262"/>
      <c r="G1675" s="258" t="s">
        <v>1147</v>
      </c>
    </row>
    <row r="1676" spans="1:7" ht="12" customHeight="1" x14ac:dyDescent="0.2">
      <c r="A1676" s="259"/>
      <c r="B1676" s="259"/>
      <c r="C1676" s="258" t="s">
        <v>657</v>
      </c>
      <c r="D1676" s="260">
        <v>4</v>
      </c>
      <c r="E1676" s="261">
        <v>0.01</v>
      </c>
      <c r="F1676" s="261">
        <v>0.04</v>
      </c>
      <c r="G1676" s="258"/>
    </row>
    <row r="1677" spans="1:7" ht="12" customHeight="1" x14ac:dyDescent="0.2">
      <c r="A1677" s="259"/>
      <c r="B1677" s="259"/>
      <c r="C1677" s="258" t="s">
        <v>420</v>
      </c>
      <c r="D1677" s="260">
        <v>1</v>
      </c>
      <c r="E1677" s="260">
        <v>740</v>
      </c>
      <c r="F1677" s="260">
        <v>740</v>
      </c>
      <c r="G1677" s="258"/>
    </row>
    <row r="1678" spans="1:7" ht="12" customHeight="1" x14ac:dyDescent="0.2">
      <c r="A1678" s="259"/>
      <c r="B1678" s="259"/>
      <c r="C1678" s="258" t="s">
        <v>391</v>
      </c>
      <c r="D1678" s="260">
        <v>2</v>
      </c>
      <c r="E1678" s="260">
        <v>270</v>
      </c>
      <c r="F1678" s="260">
        <v>540</v>
      </c>
      <c r="G1678" s="258"/>
    </row>
    <row r="1679" spans="1:7" ht="12" customHeight="1" x14ac:dyDescent="0.2">
      <c r="A1679" s="259"/>
      <c r="B1679" s="259"/>
      <c r="C1679" s="258" t="s">
        <v>1149</v>
      </c>
      <c r="D1679" s="260">
        <v>4</v>
      </c>
      <c r="E1679" s="261">
        <v>567.87</v>
      </c>
      <c r="F1679" s="397">
        <v>2271.48</v>
      </c>
      <c r="G1679" s="258"/>
    </row>
    <row r="1680" spans="1:7" ht="12" customHeight="1" x14ac:dyDescent="0.2">
      <c r="A1680" s="259"/>
      <c r="B1680" s="259"/>
      <c r="C1680" s="258" t="s">
        <v>861</v>
      </c>
      <c r="D1680" s="260">
        <v>1</v>
      </c>
      <c r="E1680" s="262"/>
      <c r="F1680" s="262"/>
      <c r="G1680" s="258" t="s">
        <v>1147</v>
      </c>
    </row>
    <row r="1681" spans="1:7" ht="12" customHeight="1" x14ac:dyDescent="0.2">
      <c r="A1681" s="259"/>
      <c r="B1681" s="259"/>
      <c r="C1681" s="258" t="s">
        <v>426</v>
      </c>
      <c r="D1681" s="260">
        <v>5</v>
      </c>
      <c r="E1681" s="260">
        <v>620</v>
      </c>
      <c r="F1681" s="263">
        <v>3100</v>
      </c>
      <c r="G1681" s="258"/>
    </row>
    <row r="1682" spans="1:7" ht="12" customHeight="1" x14ac:dyDescent="0.2">
      <c r="A1682" s="259"/>
      <c r="B1682" s="259"/>
      <c r="C1682" s="258" t="s">
        <v>1243</v>
      </c>
      <c r="D1682" s="260">
        <v>1</v>
      </c>
      <c r="E1682" s="262"/>
      <c r="F1682" s="262"/>
      <c r="G1682" s="258" t="s">
        <v>1147</v>
      </c>
    </row>
    <row r="1683" spans="1:7" ht="12" customHeight="1" x14ac:dyDescent="0.2">
      <c r="A1683" s="259"/>
      <c r="B1683" s="259"/>
      <c r="C1683" s="258" t="s">
        <v>1248</v>
      </c>
      <c r="D1683" s="260">
        <v>1</v>
      </c>
      <c r="E1683" s="262"/>
      <c r="F1683" s="262"/>
      <c r="G1683" s="258" t="s">
        <v>1147</v>
      </c>
    </row>
    <row r="1684" spans="1:7" ht="12.95" customHeight="1" x14ac:dyDescent="0.2">
      <c r="E1684" s="265">
        <v>13111.15</v>
      </c>
      <c r="F1684" s="265">
        <v>13111.15</v>
      </c>
    </row>
    <row r="1685" spans="1:7" ht="12" customHeight="1" x14ac:dyDescent="0.2">
      <c r="A1685" s="254">
        <v>105</v>
      </c>
      <c r="B1685" s="255" t="s">
        <v>1249</v>
      </c>
      <c r="C1685" s="256"/>
      <c r="D1685" s="254">
        <v>1</v>
      </c>
      <c r="E1685" s="266">
        <v>1770</v>
      </c>
      <c r="F1685" s="266">
        <v>1770</v>
      </c>
      <c r="G1685" s="258"/>
    </row>
    <row r="1686" spans="1:7" ht="12" customHeight="1" x14ac:dyDescent="0.2">
      <c r="A1686" s="259"/>
      <c r="B1686" s="259"/>
      <c r="C1686" s="258" t="s">
        <v>452</v>
      </c>
      <c r="D1686" s="260">
        <v>2</v>
      </c>
      <c r="E1686" s="260">
        <v>40</v>
      </c>
      <c r="F1686" s="260">
        <v>80</v>
      </c>
      <c r="G1686" s="258"/>
    </row>
    <row r="1687" spans="1:7" ht="12" customHeight="1" x14ac:dyDescent="0.2">
      <c r="A1687" s="259"/>
      <c r="B1687" s="259"/>
      <c r="C1687" s="258" t="s">
        <v>2046</v>
      </c>
      <c r="D1687" s="260">
        <v>1</v>
      </c>
      <c r="E1687" s="262"/>
      <c r="F1687" s="262"/>
      <c r="G1687" s="258" t="s">
        <v>1147</v>
      </c>
    </row>
    <row r="1688" spans="1:7" ht="12" customHeight="1" x14ac:dyDescent="0.2">
      <c r="A1688" s="259"/>
      <c r="B1688" s="259"/>
      <c r="C1688" s="258" t="s">
        <v>2047</v>
      </c>
      <c r="D1688" s="260">
        <v>1</v>
      </c>
      <c r="E1688" s="262"/>
      <c r="F1688" s="262"/>
      <c r="G1688" s="258" t="s">
        <v>1147</v>
      </c>
    </row>
    <row r="1689" spans="1:7" ht="12" customHeight="1" x14ac:dyDescent="0.2">
      <c r="A1689" s="259"/>
      <c r="B1689" s="259"/>
      <c r="C1689" s="258" t="s">
        <v>2048</v>
      </c>
      <c r="D1689" s="260">
        <v>1</v>
      </c>
      <c r="E1689" s="262"/>
      <c r="F1689" s="262"/>
      <c r="G1689" s="258" t="s">
        <v>1147</v>
      </c>
    </row>
    <row r="1690" spans="1:7" ht="12" customHeight="1" x14ac:dyDescent="0.2">
      <c r="A1690" s="259"/>
      <c r="B1690" s="259"/>
      <c r="C1690" s="258" t="s">
        <v>2049</v>
      </c>
      <c r="D1690" s="260">
        <v>1</v>
      </c>
      <c r="E1690" s="262"/>
      <c r="F1690" s="262"/>
      <c r="G1690" s="258" t="s">
        <v>1147</v>
      </c>
    </row>
    <row r="1691" spans="1:7" ht="12" customHeight="1" x14ac:dyDescent="0.2">
      <c r="A1691" s="259"/>
      <c r="B1691" s="259"/>
      <c r="C1691" s="258" t="s">
        <v>872</v>
      </c>
      <c r="D1691" s="260">
        <v>1</v>
      </c>
      <c r="E1691" s="262"/>
      <c r="F1691" s="262"/>
      <c r="G1691" s="258" t="s">
        <v>1147</v>
      </c>
    </row>
    <row r="1692" spans="1:7" ht="12" customHeight="1" x14ac:dyDescent="0.2">
      <c r="A1692" s="259"/>
      <c r="B1692" s="259"/>
      <c r="C1692" s="258" t="s">
        <v>453</v>
      </c>
      <c r="D1692" s="260">
        <v>1</v>
      </c>
      <c r="E1692" s="260">
        <v>840</v>
      </c>
      <c r="F1692" s="260">
        <v>840</v>
      </c>
      <c r="G1692" s="258"/>
    </row>
    <row r="1693" spans="1:7" ht="12" customHeight="1" x14ac:dyDescent="0.2">
      <c r="A1693" s="259"/>
      <c r="B1693" s="259"/>
      <c r="C1693" s="258" t="s">
        <v>2048</v>
      </c>
      <c r="D1693" s="260">
        <v>2</v>
      </c>
      <c r="E1693" s="262"/>
      <c r="F1693" s="262"/>
      <c r="G1693" s="258" t="s">
        <v>1147</v>
      </c>
    </row>
    <row r="1694" spans="1:7" ht="12" customHeight="1" x14ac:dyDescent="0.2">
      <c r="A1694" s="259"/>
      <c r="B1694" s="259"/>
      <c r="C1694" s="258" t="s">
        <v>2050</v>
      </c>
      <c r="D1694" s="260">
        <v>1</v>
      </c>
      <c r="E1694" s="262"/>
      <c r="F1694" s="262"/>
      <c r="G1694" s="258" t="s">
        <v>1147</v>
      </c>
    </row>
    <row r="1695" spans="1:7" ht="12" customHeight="1" x14ac:dyDescent="0.2">
      <c r="A1695" s="259"/>
      <c r="B1695" s="259"/>
      <c r="C1695" s="258" t="s">
        <v>426</v>
      </c>
      <c r="D1695" s="260">
        <v>2</v>
      </c>
      <c r="E1695" s="260">
        <v>620</v>
      </c>
      <c r="F1695" s="263">
        <v>1240</v>
      </c>
      <c r="G1695" s="258"/>
    </row>
    <row r="1696" spans="1:7" ht="12" customHeight="1" x14ac:dyDescent="0.2">
      <c r="A1696" s="259"/>
      <c r="B1696" s="259"/>
      <c r="C1696" s="258" t="s">
        <v>1887</v>
      </c>
      <c r="D1696" s="260">
        <v>4</v>
      </c>
      <c r="E1696" s="261">
        <v>0.01</v>
      </c>
      <c r="F1696" s="261">
        <v>0.04</v>
      </c>
      <c r="G1696" s="258"/>
    </row>
    <row r="1697" spans="1:7" ht="12.95" customHeight="1" x14ac:dyDescent="0.2">
      <c r="E1697" s="265">
        <v>3930.04</v>
      </c>
      <c r="F1697" s="265">
        <v>3930.04</v>
      </c>
    </row>
    <row r="1698" spans="1:7" ht="12" customHeight="1" x14ac:dyDescent="0.2">
      <c r="A1698" s="254">
        <v>106</v>
      </c>
      <c r="B1698" s="255" t="s">
        <v>1164</v>
      </c>
      <c r="C1698" s="256"/>
      <c r="D1698" s="254">
        <v>3</v>
      </c>
      <c r="E1698" s="254">
        <v>625</v>
      </c>
      <c r="F1698" s="266">
        <v>1875</v>
      </c>
      <c r="G1698" s="258"/>
    </row>
    <row r="1699" spans="1:7" ht="12.95" customHeight="1" x14ac:dyDescent="0.2">
      <c r="E1699" s="269"/>
      <c r="F1699" s="269"/>
    </row>
    <row r="1700" spans="1:7" ht="12" customHeight="1" x14ac:dyDescent="0.2">
      <c r="A1700" s="254">
        <v>107</v>
      </c>
      <c r="B1700" s="255" t="s">
        <v>1250</v>
      </c>
      <c r="C1700" s="256"/>
      <c r="D1700" s="254">
        <v>1</v>
      </c>
      <c r="E1700" s="267">
        <v>3083.1</v>
      </c>
      <c r="F1700" s="267">
        <v>3083.1</v>
      </c>
      <c r="G1700" s="258"/>
    </row>
    <row r="1701" spans="1:7" ht="12" customHeight="1" x14ac:dyDescent="0.2">
      <c r="A1701" s="259"/>
      <c r="B1701" s="259"/>
      <c r="C1701" s="258" t="s">
        <v>871</v>
      </c>
      <c r="D1701" s="260">
        <v>1</v>
      </c>
      <c r="E1701" s="261">
        <v>0.01</v>
      </c>
      <c r="F1701" s="261">
        <v>0.01</v>
      </c>
      <c r="G1701" s="258"/>
    </row>
    <row r="1702" spans="1:7" ht="12" customHeight="1" x14ac:dyDescent="0.2">
      <c r="A1702" s="259"/>
      <c r="B1702" s="259"/>
      <c r="C1702" s="258" t="s">
        <v>1900</v>
      </c>
      <c r="D1702" s="260">
        <v>1</v>
      </c>
      <c r="E1702" s="262"/>
      <c r="F1702" s="262"/>
      <c r="G1702" s="258" t="s">
        <v>1147</v>
      </c>
    </row>
    <row r="1703" spans="1:7" ht="12" customHeight="1" x14ac:dyDescent="0.2">
      <c r="A1703" s="259"/>
      <c r="B1703" s="259"/>
      <c r="C1703" s="258" t="s">
        <v>1901</v>
      </c>
      <c r="D1703" s="260">
        <v>1</v>
      </c>
      <c r="E1703" s="262"/>
      <c r="F1703" s="262"/>
      <c r="G1703" s="258" t="s">
        <v>1147</v>
      </c>
    </row>
    <row r="1704" spans="1:7" ht="12" customHeight="1" x14ac:dyDescent="0.2">
      <c r="A1704" s="259"/>
      <c r="B1704" s="259"/>
      <c r="C1704" s="258" t="s">
        <v>866</v>
      </c>
      <c r="D1704" s="260">
        <v>1</v>
      </c>
      <c r="E1704" s="262"/>
      <c r="F1704" s="262"/>
      <c r="G1704" s="258" t="s">
        <v>1147</v>
      </c>
    </row>
    <row r="1705" spans="1:7" ht="12" customHeight="1" x14ac:dyDescent="0.2">
      <c r="A1705" s="259"/>
      <c r="B1705" s="259"/>
      <c r="C1705" s="258" t="s">
        <v>1174</v>
      </c>
      <c r="D1705" s="260">
        <v>2</v>
      </c>
      <c r="E1705" s="262"/>
      <c r="F1705" s="262"/>
      <c r="G1705" s="258" t="s">
        <v>1147</v>
      </c>
    </row>
    <row r="1706" spans="1:7" ht="12" customHeight="1" x14ac:dyDescent="0.2">
      <c r="A1706" s="259"/>
      <c r="B1706" s="259"/>
      <c r="C1706" s="258" t="s">
        <v>391</v>
      </c>
      <c r="D1706" s="260">
        <v>2</v>
      </c>
      <c r="E1706" s="260">
        <v>270</v>
      </c>
      <c r="F1706" s="260">
        <v>540</v>
      </c>
      <c r="G1706" s="258"/>
    </row>
    <row r="1707" spans="1:7" ht="12" customHeight="1" x14ac:dyDescent="0.2">
      <c r="A1707" s="259"/>
      <c r="B1707" s="259"/>
      <c r="C1707" s="258" t="s">
        <v>1807</v>
      </c>
      <c r="D1707" s="260">
        <v>1</v>
      </c>
      <c r="E1707" s="262"/>
      <c r="F1707" s="262"/>
      <c r="G1707" s="258" t="s">
        <v>1147</v>
      </c>
    </row>
    <row r="1708" spans="1:7" ht="12" customHeight="1" x14ac:dyDescent="0.2">
      <c r="A1708" s="259"/>
      <c r="B1708" s="259"/>
      <c r="C1708" s="258" t="s">
        <v>861</v>
      </c>
      <c r="D1708" s="260">
        <v>1</v>
      </c>
      <c r="E1708" s="262"/>
      <c r="F1708" s="262"/>
      <c r="G1708" s="258" t="s">
        <v>1147</v>
      </c>
    </row>
    <row r="1709" spans="1:7" ht="12" customHeight="1" x14ac:dyDescent="0.2">
      <c r="A1709" s="259"/>
      <c r="B1709" s="259"/>
      <c r="C1709" s="258" t="s">
        <v>862</v>
      </c>
      <c r="D1709" s="260">
        <v>1</v>
      </c>
      <c r="E1709" s="263">
        <v>6660</v>
      </c>
      <c r="F1709" s="263">
        <v>6660</v>
      </c>
      <c r="G1709" s="258"/>
    </row>
    <row r="1710" spans="1:7" ht="12" customHeight="1" x14ac:dyDescent="0.2">
      <c r="A1710" s="259"/>
      <c r="B1710" s="259"/>
      <c r="C1710" s="258" t="s">
        <v>1172</v>
      </c>
      <c r="D1710" s="260">
        <v>2</v>
      </c>
      <c r="E1710" s="262"/>
      <c r="F1710" s="262"/>
      <c r="G1710" s="258" t="s">
        <v>1147</v>
      </c>
    </row>
    <row r="1711" spans="1:7" ht="12" customHeight="1" x14ac:dyDescent="0.2">
      <c r="A1711" s="259"/>
      <c r="B1711" s="259"/>
      <c r="C1711" s="258" t="s">
        <v>860</v>
      </c>
      <c r="D1711" s="260">
        <v>1</v>
      </c>
      <c r="E1711" s="262"/>
      <c r="F1711" s="262"/>
      <c r="G1711" s="258" t="s">
        <v>1147</v>
      </c>
    </row>
    <row r="1712" spans="1:7" ht="12" customHeight="1" x14ac:dyDescent="0.2">
      <c r="A1712" s="259"/>
      <c r="B1712" s="259"/>
      <c r="C1712" s="258" t="s">
        <v>864</v>
      </c>
      <c r="D1712" s="260">
        <v>2</v>
      </c>
      <c r="E1712" s="262"/>
      <c r="F1712" s="262"/>
      <c r="G1712" s="258" t="s">
        <v>1147</v>
      </c>
    </row>
    <row r="1713" spans="1:7" ht="12" customHeight="1" x14ac:dyDescent="0.2">
      <c r="A1713" s="259"/>
      <c r="B1713" s="259"/>
      <c r="C1713" s="258" t="s">
        <v>431</v>
      </c>
      <c r="D1713" s="260">
        <v>1</v>
      </c>
      <c r="E1713" s="260">
        <v>540</v>
      </c>
      <c r="F1713" s="260">
        <v>540</v>
      </c>
      <c r="G1713" s="258"/>
    </row>
    <row r="1714" spans="1:7" ht="12" customHeight="1" x14ac:dyDescent="0.2">
      <c r="A1714" s="259"/>
      <c r="B1714" s="259"/>
      <c r="C1714" s="258" t="s">
        <v>863</v>
      </c>
      <c r="D1714" s="260">
        <v>2</v>
      </c>
      <c r="E1714" s="261">
        <v>0.01</v>
      </c>
      <c r="F1714" s="261">
        <v>0.02</v>
      </c>
      <c r="G1714" s="258"/>
    </row>
    <row r="1715" spans="1:7" ht="12" customHeight="1" x14ac:dyDescent="0.2">
      <c r="A1715" s="259"/>
      <c r="B1715" s="259"/>
      <c r="C1715" s="258" t="s">
        <v>862</v>
      </c>
      <c r="D1715" s="260">
        <v>1</v>
      </c>
      <c r="E1715" s="263">
        <v>6660</v>
      </c>
      <c r="F1715" s="263">
        <v>6660</v>
      </c>
      <c r="G1715" s="258"/>
    </row>
    <row r="1716" spans="1:7" ht="12" customHeight="1" x14ac:dyDescent="0.2">
      <c r="A1716" s="259"/>
      <c r="B1716" s="259"/>
      <c r="C1716" s="258" t="s">
        <v>1185</v>
      </c>
      <c r="D1716" s="260">
        <v>1</v>
      </c>
      <c r="E1716" s="262"/>
      <c r="F1716" s="262"/>
      <c r="G1716" s="258" t="s">
        <v>1147</v>
      </c>
    </row>
    <row r="1717" spans="1:7" ht="12.95" customHeight="1" x14ac:dyDescent="0.2">
      <c r="E1717" s="265">
        <v>17483.13</v>
      </c>
      <c r="F1717" s="265">
        <v>17483.13</v>
      </c>
    </row>
    <row r="1718" spans="1:7" ht="12" customHeight="1" x14ac:dyDescent="0.2">
      <c r="A1718" s="254">
        <v>108</v>
      </c>
      <c r="B1718" s="255" t="s">
        <v>1251</v>
      </c>
      <c r="C1718" s="256"/>
      <c r="D1718" s="254">
        <v>1</v>
      </c>
      <c r="E1718" s="267">
        <v>3418.5</v>
      </c>
      <c r="F1718" s="267">
        <v>3418.5</v>
      </c>
      <c r="G1718" s="258"/>
    </row>
    <row r="1719" spans="1:7" ht="12" customHeight="1" x14ac:dyDescent="0.2">
      <c r="A1719" s="259"/>
      <c r="B1719" s="259"/>
      <c r="C1719" s="258" t="s">
        <v>871</v>
      </c>
      <c r="D1719" s="260">
        <v>1</v>
      </c>
      <c r="E1719" s="261">
        <v>0.01</v>
      </c>
      <c r="F1719" s="261">
        <v>0.01</v>
      </c>
      <c r="G1719" s="258"/>
    </row>
    <row r="1720" spans="1:7" ht="12" customHeight="1" x14ac:dyDescent="0.2">
      <c r="A1720" s="259"/>
      <c r="B1720" s="259"/>
      <c r="C1720" s="258" t="s">
        <v>1805</v>
      </c>
      <c r="D1720" s="260">
        <v>1</v>
      </c>
      <c r="E1720" s="262"/>
      <c r="F1720" s="262"/>
      <c r="G1720" s="258" t="s">
        <v>1147</v>
      </c>
    </row>
    <row r="1721" spans="1:7" ht="12" customHeight="1" x14ac:dyDescent="0.2">
      <c r="A1721" s="259"/>
      <c r="B1721" s="259"/>
      <c r="C1721" s="258" t="s">
        <v>1806</v>
      </c>
      <c r="D1721" s="260">
        <v>1</v>
      </c>
      <c r="E1721" s="262"/>
      <c r="F1721" s="262"/>
      <c r="G1721" s="258" t="s">
        <v>1147</v>
      </c>
    </row>
    <row r="1722" spans="1:7" ht="12" customHeight="1" x14ac:dyDescent="0.2">
      <c r="A1722" s="259"/>
      <c r="B1722" s="259"/>
      <c r="C1722" s="258" t="s">
        <v>2051</v>
      </c>
      <c r="D1722" s="260">
        <v>2</v>
      </c>
      <c r="E1722" s="262"/>
      <c r="F1722" s="262"/>
      <c r="G1722" s="258" t="s">
        <v>1147</v>
      </c>
    </row>
    <row r="1723" spans="1:7" ht="12" customHeight="1" x14ac:dyDescent="0.2">
      <c r="A1723" s="259"/>
      <c r="B1723" s="259"/>
      <c r="C1723" s="258" t="s">
        <v>391</v>
      </c>
      <c r="D1723" s="260">
        <v>2</v>
      </c>
      <c r="E1723" s="260">
        <v>270</v>
      </c>
      <c r="F1723" s="260">
        <v>540</v>
      </c>
      <c r="G1723" s="258"/>
    </row>
    <row r="1724" spans="1:7" ht="12" customHeight="1" x14ac:dyDescent="0.2">
      <c r="A1724" s="259"/>
      <c r="B1724" s="259"/>
      <c r="C1724" s="258" t="s">
        <v>2052</v>
      </c>
      <c r="D1724" s="260">
        <v>1</v>
      </c>
      <c r="E1724" s="262"/>
      <c r="F1724" s="262"/>
      <c r="G1724" s="258" t="s">
        <v>1147</v>
      </c>
    </row>
    <row r="1725" spans="1:7" ht="12" customHeight="1" x14ac:dyDescent="0.2">
      <c r="A1725" s="259"/>
      <c r="B1725" s="259"/>
      <c r="C1725" s="258" t="s">
        <v>2053</v>
      </c>
      <c r="D1725" s="260">
        <v>2</v>
      </c>
      <c r="E1725" s="262"/>
      <c r="F1725" s="262"/>
      <c r="G1725" s="258" t="s">
        <v>1147</v>
      </c>
    </row>
    <row r="1726" spans="1:7" ht="12" customHeight="1" x14ac:dyDescent="0.2">
      <c r="A1726" s="259"/>
      <c r="B1726" s="259"/>
      <c r="C1726" s="258" t="s">
        <v>861</v>
      </c>
      <c r="D1726" s="260">
        <v>1</v>
      </c>
      <c r="E1726" s="262"/>
      <c r="F1726" s="262"/>
      <c r="G1726" s="258" t="s">
        <v>1147</v>
      </c>
    </row>
    <row r="1727" spans="1:7" ht="12" customHeight="1" x14ac:dyDescent="0.2">
      <c r="A1727" s="259"/>
      <c r="B1727" s="259"/>
      <c r="C1727" s="258" t="s">
        <v>862</v>
      </c>
      <c r="D1727" s="260">
        <v>1</v>
      </c>
      <c r="E1727" s="263">
        <v>6660</v>
      </c>
      <c r="F1727" s="263">
        <v>6660</v>
      </c>
      <c r="G1727" s="258"/>
    </row>
    <row r="1728" spans="1:7" ht="12" customHeight="1" x14ac:dyDescent="0.2">
      <c r="A1728" s="259"/>
      <c r="B1728" s="259"/>
      <c r="C1728" s="258" t="s">
        <v>2054</v>
      </c>
      <c r="D1728" s="260">
        <v>2</v>
      </c>
      <c r="E1728" s="262"/>
      <c r="F1728" s="262"/>
      <c r="G1728" s="258" t="s">
        <v>1147</v>
      </c>
    </row>
    <row r="1729" spans="1:7" ht="12" customHeight="1" x14ac:dyDescent="0.2">
      <c r="A1729" s="259"/>
      <c r="B1729" s="259"/>
      <c r="C1729" s="258" t="s">
        <v>2055</v>
      </c>
      <c r="D1729" s="260">
        <v>1</v>
      </c>
      <c r="E1729" s="262"/>
      <c r="F1729" s="262"/>
      <c r="G1729" s="258" t="s">
        <v>1147</v>
      </c>
    </row>
    <row r="1730" spans="1:7" ht="12" customHeight="1" x14ac:dyDescent="0.2">
      <c r="A1730" s="259"/>
      <c r="B1730" s="259"/>
      <c r="C1730" s="258" t="s">
        <v>2056</v>
      </c>
      <c r="D1730" s="260">
        <v>2</v>
      </c>
      <c r="E1730" s="262"/>
      <c r="F1730" s="262"/>
      <c r="G1730" s="258" t="s">
        <v>1147</v>
      </c>
    </row>
    <row r="1731" spans="1:7" ht="12" customHeight="1" x14ac:dyDescent="0.2">
      <c r="A1731" s="259"/>
      <c r="B1731" s="259"/>
      <c r="C1731" s="258" t="s">
        <v>431</v>
      </c>
      <c r="D1731" s="260">
        <v>1</v>
      </c>
      <c r="E1731" s="260">
        <v>540</v>
      </c>
      <c r="F1731" s="260">
        <v>540</v>
      </c>
      <c r="G1731" s="258"/>
    </row>
    <row r="1732" spans="1:7" ht="12" customHeight="1" x14ac:dyDescent="0.2">
      <c r="A1732" s="259"/>
      <c r="B1732" s="259"/>
      <c r="C1732" s="258" t="s">
        <v>863</v>
      </c>
      <c r="D1732" s="260">
        <v>2</v>
      </c>
      <c r="E1732" s="261">
        <v>0.01</v>
      </c>
      <c r="F1732" s="261">
        <v>0.02</v>
      </c>
      <c r="G1732" s="258"/>
    </row>
    <row r="1733" spans="1:7" ht="12" customHeight="1" x14ac:dyDescent="0.2">
      <c r="A1733" s="259"/>
      <c r="B1733" s="259"/>
      <c r="C1733" s="258" t="s">
        <v>862</v>
      </c>
      <c r="D1733" s="260">
        <v>1</v>
      </c>
      <c r="E1733" s="263">
        <v>6660</v>
      </c>
      <c r="F1733" s="263">
        <v>6660</v>
      </c>
      <c r="G1733" s="258"/>
    </row>
    <row r="1734" spans="1:7" ht="12" customHeight="1" x14ac:dyDescent="0.2">
      <c r="A1734" s="259"/>
      <c r="B1734" s="259"/>
      <c r="C1734" s="258" t="s">
        <v>2057</v>
      </c>
      <c r="D1734" s="260">
        <v>1</v>
      </c>
      <c r="E1734" s="262"/>
      <c r="F1734" s="262"/>
      <c r="G1734" s="258" t="s">
        <v>1147</v>
      </c>
    </row>
    <row r="1735" spans="1:7" ht="12.95" customHeight="1" x14ac:dyDescent="0.2">
      <c r="E1735" s="265">
        <v>17818.53</v>
      </c>
      <c r="F1735" s="265">
        <v>17818.53</v>
      </c>
    </row>
    <row r="1736" spans="1:7" ht="12" customHeight="1" x14ac:dyDescent="0.2">
      <c r="A1736" s="254">
        <v>109</v>
      </c>
      <c r="B1736" s="255" t="s">
        <v>1252</v>
      </c>
      <c r="C1736" s="256"/>
      <c r="D1736" s="254">
        <v>1</v>
      </c>
      <c r="E1736" s="267">
        <v>3083.1</v>
      </c>
      <c r="F1736" s="267">
        <v>3083.1</v>
      </c>
      <c r="G1736" s="258"/>
    </row>
    <row r="1737" spans="1:7" ht="12" customHeight="1" x14ac:dyDescent="0.2">
      <c r="A1737" s="259"/>
      <c r="B1737" s="259"/>
      <c r="C1737" s="258" t="s">
        <v>871</v>
      </c>
      <c r="D1737" s="260">
        <v>1</v>
      </c>
      <c r="E1737" s="261">
        <v>0.01</v>
      </c>
      <c r="F1737" s="261">
        <v>0.01</v>
      </c>
      <c r="G1737" s="258"/>
    </row>
    <row r="1738" spans="1:7" ht="12" customHeight="1" x14ac:dyDescent="0.2">
      <c r="A1738" s="259"/>
      <c r="B1738" s="259"/>
      <c r="C1738" s="258" t="s">
        <v>1805</v>
      </c>
      <c r="D1738" s="260">
        <v>1</v>
      </c>
      <c r="E1738" s="262"/>
      <c r="F1738" s="262"/>
      <c r="G1738" s="258" t="s">
        <v>1147</v>
      </c>
    </row>
    <row r="1739" spans="1:7" ht="12" customHeight="1" x14ac:dyDescent="0.2">
      <c r="A1739" s="259"/>
      <c r="B1739" s="259"/>
      <c r="C1739" s="258" t="s">
        <v>1806</v>
      </c>
      <c r="D1739" s="260">
        <v>1</v>
      </c>
      <c r="E1739" s="262"/>
      <c r="F1739" s="262"/>
      <c r="G1739" s="258" t="s">
        <v>1147</v>
      </c>
    </row>
    <row r="1740" spans="1:7" ht="12" customHeight="1" x14ac:dyDescent="0.2">
      <c r="A1740" s="259"/>
      <c r="B1740" s="259"/>
      <c r="C1740" s="258" t="s">
        <v>866</v>
      </c>
      <c r="D1740" s="260">
        <v>1</v>
      </c>
      <c r="E1740" s="262"/>
      <c r="F1740" s="262"/>
      <c r="G1740" s="258" t="s">
        <v>1147</v>
      </c>
    </row>
    <row r="1741" spans="1:7" ht="12" customHeight="1" x14ac:dyDescent="0.2">
      <c r="A1741" s="259"/>
      <c r="B1741" s="259"/>
      <c r="C1741" s="258" t="s">
        <v>1174</v>
      </c>
      <c r="D1741" s="260">
        <v>2</v>
      </c>
      <c r="E1741" s="262"/>
      <c r="F1741" s="262"/>
      <c r="G1741" s="258" t="s">
        <v>1147</v>
      </c>
    </row>
    <row r="1742" spans="1:7" ht="12" customHeight="1" x14ac:dyDescent="0.2">
      <c r="A1742" s="259"/>
      <c r="B1742" s="259"/>
      <c r="C1742" s="258" t="s">
        <v>391</v>
      </c>
      <c r="D1742" s="260">
        <v>2</v>
      </c>
      <c r="E1742" s="260">
        <v>270</v>
      </c>
      <c r="F1742" s="260">
        <v>540</v>
      </c>
      <c r="G1742" s="258"/>
    </row>
    <row r="1743" spans="1:7" ht="12" customHeight="1" x14ac:dyDescent="0.2">
      <c r="A1743" s="259"/>
      <c r="B1743" s="259"/>
      <c r="C1743" s="258" t="s">
        <v>1807</v>
      </c>
      <c r="D1743" s="260">
        <v>1</v>
      </c>
      <c r="E1743" s="262"/>
      <c r="F1743" s="262"/>
      <c r="G1743" s="258" t="s">
        <v>1147</v>
      </c>
    </row>
    <row r="1744" spans="1:7" ht="12" customHeight="1" x14ac:dyDescent="0.2">
      <c r="A1744" s="259"/>
      <c r="B1744" s="259"/>
      <c r="C1744" s="258" t="s">
        <v>861</v>
      </c>
      <c r="D1744" s="260">
        <v>1</v>
      </c>
      <c r="E1744" s="262"/>
      <c r="F1744" s="262"/>
      <c r="G1744" s="258" t="s">
        <v>1147</v>
      </c>
    </row>
    <row r="1745" spans="1:7" ht="12" customHeight="1" x14ac:dyDescent="0.2">
      <c r="A1745" s="259"/>
      <c r="B1745" s="259"/>
      <c r="C1745" s="258" t="s">
        <v>1172</v>
      </c>
      <c r="D1745" s="260">
        <v>2</v>
      </c>
      <c r="E1745" s="262"/>
      <c r="F1745" s="262"/>
      <c r="G1745" s="258" t="s">
        <v>1147</v>
      </c>
    </row>
    <row r="1746" spans="1:7" ht="12" customHeight="1" x14ac:dyDescent="0.2">
      <c r="A1746" s="259"/>
      <c r="B1746" s="259"/>
      <c r="C1746" s="258" t="s">
        <v>1148</v>
      </c>
      <c r="D1746" s="260">
        <v>1</v>
      </c>
      <c r="E1746" s="262"/>
      <c r="F1746" s="262"/>
      <c r="G1746" s="258" t="s">
        <v>1147</v>
      </c>
    </row>
    <row r="1747" spans="1:7" ht="12" customHeight="1" x14ac:dyDescent="0.2">
      <c r="A1747" s="259"/>
      <c r="B1747" s="259"/>
      <c r="C1747" s="258" t="s">
        <v>864</v>
      </c>
      <c r="D1747" s="260">
        <v>2</v>
      </c>
      <c r="E1747" s="262"/>
      <c r="F1747" s="262"/>
      <c r="G1747" s="258" t="s">
        <v>1147</v>
      </c>
    </row>
    <row r="1748" spans="1:7" ht="12" customHeight="1" x14ac:dyDescent="0.2">
      <c r="A1748" s="259"/>
      <c r="B1748" s="259"/>
      <c r="C1748" s="258" t="s">
        <v>431</v>
      </c>
      <c r="D1748" s="260">
        <v>1</v>
      </c>
      <c r="E1748" s="260">
        <v>540</v>
      </c>
      <c r="F1748" s="260">
        <v>540</v>
      </c>
      <c r="G1748" s="258"/>
    </row>
    <row r="1749" spans="1:7" ht="12" customHeight="1" x14ac:dyDescent="0.2">
      <c r="A1749" s="259"/>
      <c r="B1749" s="259"/>
      <c r="C1749" s="258" t="s">
        <v>863</v>
      </c>
      <c r="D1749" s="260">
        <v>2</v>
      </c>
      <c r="E1749" s="261">
        <v>0.01</v>
      </c>
      <c r="F1749" s="261">
        <v>0.02</v>
      </c>
      <c r="G1749" s="258"/>
    </row>
    <row r="1750" spans="1:7" ht="12" customHeight="1" x14ac:dyDescent="0.2">
      <c r="A1750" s="259"/>
      <c r="B1750" s="259"/>
      <c r="C1750" s="258" t="s">
        <v>1185</v>
      </c>
      <c r="D1750" s="260">
        <v>1</v>
      </c>
      <c r="E1750" s="262"/>
      <c r="F1750" s="262"/>
      <c r="G1750" s="258" t="s">
        <v>1147</v>
      </c>
    </row>
    <row r="1751" spans="1:7" ht="12" customHeight="1" x14ac:dyDescent="0.2">
      <c r="A1751" s="259"/>
      <c r="B1751" s="259"/>
      <c r="C1751" s="258" t="s">
        <v>1866</v>
      </c>
      <c r="D1751" s="260">
        <v>1</v>
      </c>
      <c r="E1751" s="263">
        <v>7970</v>
      </c>
      <c r="F1751" s="263">
        <v>7970</v>
      </c>
      <c r="G1751" s="258"/>
    </row>
    <row r="1752" spans="1:7" ht="12" customHeight="1" x14ac:dyDescent="0.2">
      <c r="A1752" s="259"/>
      <c r="B1752" s="259"/>
      <c r="C1752" s="258" t="s">
        <v>1866</v>
      </c>
      <c r="D1752" s="260">
        <v>1</v>
      </c>
      <c r="E1752" s="263">
        <v>7970</v>
      </c>
      <c r="F1752" s="263">
        <v>7970</v>
      </c>
      <c r="G1752" s="258"/>
    </row>
    <row r="1753" spans="1:7" ht="12.95" customHeight="1" x14ac:dyDescent="0.2">
      <c r="E1753" s="265">
        <v>20103.13</v>
      </c>
      <c r="F1753" s="265">
        <v>20103.13</v>
      </c>
    </row>
    <row r="1754" spans="1:7" ht="12" customHeight="1" x14ac:dyDescent="0.2">
      <c r="A1754" s="254">
        <v>110</v>
      </c>
      <c r="B1754" s="255" t="s">
        <v>1253</v>
      </c>
      <c r="C1754" s="256"/>
      <c r="D1754" s="254">
        <v>1</v>
      </c>
      <c r="E1754" s="267">
        <v>3083.1</v>
      </c>
      <c r="F1754" s="267">
        <v>3083.1</v>
      </c>
      <c r="G1754" s="258"/>
    </row>
    <row r="1755" spans="1:7" ht="12" customHeight="1" x14ac:dyDescent="0.2">
      <c r="A1755" s="259"/>
      <c r="B1755" s="259"/>
      <c r="C1755" s="258" t="s">
        <v>871</v>
      </c>
      <c r="D1755" s="260">
        <v>1</v>
      </c>
      <c r="E1755" s="261">
        <v>0.01</v>
      </c>
      <c r="F1755" s="261">
        <v>0.01</v>
      </c>
      <c r="G1755" s="258"/>
    </row>
    <row r="1756" spans="1:7" ht="12" customHeight="1" x14ac:dyDescent="0.2">
      <c r="A1756" s="259"/>
      <c r="B1756" s="259"/>
      <c r="C1756" s="258" t="s">
        <v>1900</v>
      </c>
      <c r="D1756" s="260">
        <v>1</v>
      </c>
      <c r="E1756" s="262"/>
      <c r="F1756" s="262"/>
      <c r="G1756" s="258" t="s">
        <v>1147</v>
      </c>
    </row>
    <row r="1757" spans="1:7" ht="12" customHeight="1" x14ac:dyDescent="0.2">
      <c r="A1757" s="259"/>
      <c r="B1757" s="259"/>
      <c r="C1757" s="258" t="s">
        <v>1901</v>
      </c>
      <c r="D1757" s="260">
        <v>1</v>
      </c>
      <c r="E1757" s="262"/>
      <c r="F1757" s="262"/>
      <c r="G1757" s="258" t="s">
        <v>1147</v>
      </c>
    </row>
    <row r="1758" spans="1:7" ht="12" customHeight="1" x14ac:dyDescent="0.2">
      <c r="A1758" s="259"/>
      <c r="B1758" s="259"/>
      <c r="C1758" s="258" t="s">
        <v>866</v>
      </c>
      <c r="D1758" s="260">
        <v>1</v>
      </c>
      <c r="E1758" s="262"/>
      <c r="F1758" s="262"/>
      <c r="G1758" s="258" t="s">
        <v>1147</v>
      </c>
    </row>
    <row r="1759" spans="1:7" ht="12" customHeight="1" x14ac:dyDescent="0.2">
      <c r="A1759" s="259"/>
      <c r="B1759" s="259"/>
      <c r="C1759" s="258" t="s">
        <v>1174</v>
      </c>
      <c r="D1759" s="260">
        <v>2</v>
      </c>
      <c r="E1759" s="262"/>
      <c r="F1759" s="262"/>
      <c r="G1759" s="258" t="s">
        <v>1147</v>
      </c>
    </row>
    <row r="1760" spans="1:7" ht="12" customHeight="1" x14ac:dyDescent="0.2">
      <c r="A1760" s="259"/>
      <c r="B1760" s="259"/>
      <c r="C1760" s="258" t="s">
        <v>391</v>
      </c>
      <c r="D1760" s="260">
        <v>2</v>
      </c>
      <c r="E1760" s="260">
        <v>270</v>
      </c>
      <c r="F1760" s="260">
        <v>540</v>
      </c>
      <c r="G1760" s="258"/>
    </row>
    <row r="1761" spans="1:7" ht="12" customHeight="1" x14ac:dyDescent="0.2">
      <c r="A1761" s="259"/>
      <c r="B1761" s="259"/>
      <c r="C1761" s="258" t="s">
        <v>1807</v>
      </c>
      <c r="D1761" s="260">
        <v>1</v>
      </c>
      <c r="E1761" s="262"/>
      <c r="F1761" s="262"/>
      <c r="G1761" s="258" t="s">
        <v>1147</v>
      </c>
    </row>
    <row r="1762" spans="1:7" ht="12" customHeight="1" x14ac:dyDescent="0.2">
      <c r="A1762" s="259"/>
      <c r="B1762" s="259"/>
      <c r="C1762" s="258" t="s">
        <v>861</v>
      </c>
      <c r="D1762" s="260">
        <v>1</v>
      </c>
      <c r="E1762" s="262"/>
      <c r="F1762" s="262"/>
      <c r="G1762" s="258" t="s">
        <v>1147</v>
      </c>
    </row>
    <row r="1763" spans="1:7" ht="12" customHeight="1" x14ac:dyDescent="0.2">
      <c r="A1763" s="259"/>
      <c r="B1763" s="259"/>
      <c r="C1763" s="258" t="s">
        <v>1172</v>
      </c>
      <c r="D1763" s="260">
        <v>2</v>
      </c>
      <c r="E1763" s="262"/>
      <c r="F1763" s="262"/>
      <c r="G1763" s="258" t="s">
        <v>1147</v>
      </c>
    </row>
    <row r="1764" spans="1:7" ht="12" customHeight="1" x14ac:dyDescent="0.2">
      <c r="A1764" s="259"/>
      <c r="B1764" s="259"/>
      <c r="C1764" s="258" t="s">
        <v>860</v>
      </c>
      <c r="D1764" s="260">
        <v>1</v>
      </c>
      <c r="E1764" s="262"/>
      <c r="F1764" s="262"/>
      <c r="G1764" s="258" t="s">
        <v>1147</v>
      </c>
    </row>
    <row r="1765" spans="1:7" ht="12" customHeight="1" x14ac:dyDescent="0.2">
      <c r="A1765" s="259"/>
      <c r="B1765" s="259"/>
      <c r="C1765" s="258" t="s">
        <v>864</v>
      </c>
      <c r="D1765" s="260">
        <v>2</v>
      </c>
      <c r="E1765" s="262"/>
      <c r="F1765" s="262"/>
      <c r="G1765" s="258" t="s">
        <v>1147</v>
      </c>
    </row>
    <row r="1766" spans="1:7" ht="12" customHeight="1" x14ac:dyDescent="0.2">
      <c r="A1766" s="259"/>
      <c r="B1766" s="259"/>
      <c r="C1766" s="258" t="s">
        <v>431</v>
      </c>
      <c r="D1766" s="260">
        <v>1</v>
      </c>
      <c r="E1766" s="260">
        <v>540</v>
      </c>
      <c r="F1766" s="260">
        <v>540</v>
      </c>
      <c r="G1766" s="258"/>
    </row>
    <row r="1767" spans="1:7" ht="12" customHeight="1" x14ac:dyDescent="0.2">
      <c r="A1767" s="259"/>
      <c r="B1767" s="259"/>
      <c r="C1767" s="258" t="s">
        <v>863</v>
      </c>
      <c r="D1767" s="260">
        <v>2</v>
      </c>
      <c r="E1767" s="261">
        <v>0.01</v>
      </c>
      <c r="F1767" s="261">
        <v>0.02</v>
      </c>
      <c r="G1767" s="258"/>
    </row>
    <row r="1768" spans="1:7" ht="12" customHeight="1" x14ac:dyDescent="0.2">
      <c r="A1768" s="259"/>
      <c r="B1768" s="259"/>
      <c r="C1768" s="258" t="s">
        <v>1185</v>
      </c>
      <c r="D1768" s="260">
        <v>1</v>
      </c>
      <c r="E1768" s="262"/>
      <c r="F1768" s="262"/>
      <c r="G1768" s="258" t="s">
        <v>1147</v>
      </c>
    </row>
    <row r="1769" spans="1:7" ht="12" customHeight="1" x14ac:dyDescent="0.2">
      <c r="A1769" s="259"/>
      <c r="B1769" s="259"/>
      <c r="C1769" s="258" t="s">
        <v>1866</v>
      </c>
      <c r="D1769" s="260">
        <v>1</v>
      </c>
      <c r="E1769" s="263">
        <v>7970</v>
      </c>
      <c r="F1769" s="263">
        <v>7970</v>
      </c>
      <c r="G1769" s="258"/>
    </row>
    <row r="1770" spans="1:7" ht="12" customHeight="1" x14ac:dyDescent="0.2">
      <c r="A1770" s="259"/>
      <c r="B1770" s="259"/>
      <c r="C1770" s="258" t="s">
        <v>1866</v>
      </c>
      <c r="D1770" s="260">
        <v>1</v>
      </c>
      <c r="E1770" s="263">
        <v>7970</v>
      </c>
      <c r="F1770" s="263">
        <v>7970</v>
      </c>
      <c r="G1770" s="258"/>
    </row>
    <row r="1771" spans="1:7" ht="12.95" customHeight="1" x14ac:dyDescent="0.2">
      <c r="E1771" s="265">
        <v>20103.13</v>
      </c>
      <c r="F1771" s="265">
        <v>20103.13</v>
      </c>
    </row>
    <row r="1772" spans="1:7" ht="12" customHeight="1" x14ac:dyDescent="0.2">
      <c r="A1772" s="254">
        <v>111</v>
      </c>
      <c r="B1772" s="255" t="s">
        <v>1254</v>
      </c>
      <c r="C1772" s="256"/>
      <c r="D1772" s="254">
        <v>1</v>
      </c>
      <c r="E1772" s="267">
        <v>3083.1</v>
      </c>
      <c r="F1772" s="267">
        <v>3083.1</v>
      </c>
      <c r="G1772" s="258"/>
    </row>
    <row r="1773" spans="1:7" ht="12" customHeight="1" x14ac:dyDescent="0.2">
      <c r="A1773" s="259"/>
      <c r="B1773" s="259"/>
      <c r="C1773" s="258" t="s">
        <v>871</v>
      </c>
      <c r="D1773" s="260">
        <v>1</v>
      </c>
      <c r="E1773" s="261">
        <v>0.01</v>
      </c>
      <c r="F1773" s="261">
        <v>0.01</v>
      </c>
      <c r="G1773" s="258"/>
    </row>
    <row r="1774" spans="1:7" ht="12" customHeight="1" x14ac:dyDescent="0.2">
      <c r="A1774" s="259"/>
      <c r="B1774" s="259"/>
      <c r="C1774" s="258" t="s">
        <v>1900</v>
      </c>
      <c r="D1774" s="260">
        <v>1</v>
      </c>
      <c r="E1774" s="262"/>
      <c r="F1774" s="262"/>
      <c r="G1774" s="258" t="s">
        <v>1147</v>
      </c>
    </row>
    <row r="1775" spans="1:7" ht="12" customHeight="1" x14ac:dyDescent="0.2">
      <c r="A1775" s="259"/>
      <c r="B1775" s="259"/>
      <c r="C1775" s="258" t="s">
        <v>1901</v>
      </c>
      <c r="D1775" s="260">
        <v>1</v>
      </c>
      <c r="E1775" s="262"/>
      <c r="F1775" s="262"/>
      <c r="G1775" s="258" t="s">
        <v>1147</v>
      </c>
    </row>
    <row r="1776" spans="1:7" ht="12" customHeight="1" x14ac:dyDescent="0.2">
      <c r="A1776" s="259"/>
      <c r="B1776" s="259"/>
      <c r="C1776" s="258" t="s">
        <v>866</v>
      </c>
      <c r="D1776" s="260">
        <v>1</v>
      </c>
      <c r="E1776" s="262"/>
      <c r="F1776" s="262"/>
      <c r="G1776" s="258" t="s">
        <v>1147</v>
      </c>
    </row>
    <row r="1777" spans="1:7" ht="12" customHeight="1" x14ac:dyDescent="0.2">
      <c r="A1777" s="259"/>
      <c r="B1777" s="259"/>
      <c r="C1777" s="258" t="s">
        <v>379</v>
      </c>
      <c r="D1777" s="260">
        <v>1</v>
      </c>
      <c r="E1777" s="260">
        <v>540</v>
      </c>
      <c r="F1777" s="260">
        <v>540</v>
      </c>
      <c r="G1777" s="258"/>
    </row>
    <row r="1778" spans="1:7" ht="12" customHeight="1" x14ac:dyDescent="0.2">
      <c r="A1778" s="259"/>
      <c r="B1778" s="259"/>
      <c r="C1778" s="258" t="s">
        <v>391</v>
      </c>
      <c r="D1778" s="260">
        <v>2</v>
      </c>
      <c r="E1778" s="260">
        <v>270</v>
      </c>
      <c r="F1778" s="260">
        <v>540</v>
      </c>
      <c r="G1778" s="258"/>
    </row>
    <row r="1779" spans="1:7" ht="12" customHeight="1" x14ac:dyDescent="0.2">
      <c r="A1779" s="259"/>
      <c r="B1779" s="259"/>
      <c r="C1779" s="258" t="s">
        <v>1807</v>
      </c>
      <c r="D1779" s="260">
        <v>1</v>
      </c>
      <c r="E1779" s="262"/>
      <c r="F1779" s="262"/>
      <c r="G1779" s="258" t="s">
        <v>1147</v>
      </c>
    </row>
    <row r="1780" spans="1:7" ht="12" customHeight="1" x14ac:dyDescent="0.2">
      <c r="A1780" s="259"/>
      <c r="B1780" s="259"/>
      <c r="C1780" s="258" t="s">
        <v>861</v>
      </c>
      <c r="D1780" s="260">
        <v>1</v>
      </c>
      <c r="E1780" s="262"/>
      <c r="F1780" s="262"/>
      <c r="G1780" s="258" t="s">
        <v>1147</v>
      </c>
    </row>
    <row r="1781" spans="1:7" ht="12" customHeight="1" x14ac:dyDescent="0.2">
      <c r="A1781" s="259"/>
      <c r="B1781" s="259"/>
      <c r="C1781" s="258" t="s">
        <v>1859</v>
      </c>
      <c r="D1781" s="260">
        <v>1</v>
      </c>
      <c r="E1781" s="262"/>
      <c r="F1781" s="262"/>
      <c r="G1781" s="258" t="s">
        <v>1147</v>
      </c>
    </row>
    <row r="1782" spans="1:7" ht="12" customHeight="1" x14ac:dyDescent="0.2">
      <c r="A1782" s="259"/>
      <c r="B1782" s="259"/>
      <c r="C1782" s="258" t="s">
        <v>1868</v>
      </c>
      <c r="D1782" s="260">
        <v>1</v>
      </c>
      <c r="E1782" s="262"/>
      <c r="F1782" s="262"/>
      <c r="G1782" s="258" t="s">
        <v>1147</v>
      </c>
    </row>
    <row r="1783" spans="1:7" ht="12" customHeight="1" x14ac:dyDescent="0.2">
      <c r="A1783" s="259"/>
      <c r="B1783" s="259"/>
      <c r="C1783" s="258" t="s">
        <v>417</v>
      </c>
      <c r="D1783" s="260">
        <v>1</v>
      </c>
      <c r="E1783" s="260">
        <v>940</v>
      </c>
      <c r="F1783" s="260">
        <v>940</v>
      </c>
      <c r="G1783" s="258"/>
    </row>
    <row r="1784" spans="1:7" ht="12" customHeight="1" x14ac:dyDescent="0.2">
      <c r="A1784" s="259"/>
      <c r="B1784" s="259"/>
      <c r="C1784" s="258" t="s">
        <v>417</v>
      </c>
      <c r="D1784" s="260">
        <v>1</v>
      </c>
      <c r="E1784" s="260">
        <v>940</v>
      </c>
      <c r="F1784" s="260">
        <v>940</v>
      </c>
      <c r="G1784" s="258"/>
    </row>
    <row r="1785" spans="1:7" ht="12" customHeight="1" x14ac:dyDescent="0.2">
      <c r="A1785" s="259"/>
      <c r="B1785" s="259"/>
      <c r="C1785" s="258" t="s">
        <v>412</v>
      </c>
      <c r="D1785" s="260">
        <v>2</v>
      </c>
      <c r="E1785" s="260">
        <v>170</v>
      </c>
      <c r="F1785" s="260">
        <v>340</v>
      </c>
      <c r="G1785" s="258"/>
    </row>
    <row r="1786" spans="1:7" ht="12" customHeight="1" x14ac:dyDescent="0.2">
      <c r="A1786" s="259"/>
      <c r="B1786" s="259"/>
      <c r="C1786" s="258" t="s">
        <v>1859</v>
      </c>
      <c r="D1786" s="260">
        <v>1</v>
      </c>
      <c r="E1786" s="262"/>
      <c r="F1786" s="262"/>
      <c r="G1786" s="258" t="s">
        <v>1147</v>
      </c>
    </row>
    <row r="1787" spans="1:7" ht="12" customHeight="1" x14ac:dyDescent="0.2">
      <c r="A1787" s="259"/>
      <c r="B1787" s="259"/>
      <c r="C1787" s="258" t="s">
        <v>1868</v>
      </c>
      <c r="D1787" s="260">
        <v>1</v>
      </c>
      <c r="E1787" s="262"/>
      <c r="F1787" s="262"/>
      <c r="G1787" s="258" t="s">
        <v>1147</v>
      </c>
    </row>
    <row r="1788" spans="1:7" ht="12" customHeight="1" x14ac:dyDescent="0.2">
      <c r="A1788" s="259"/>
      <c r="B1788" s="259"/>
      <c r="C1788" s="258" t="s">
        <v>2058</v>
      </c>
      <c r="D1788" s="260">
        <v>1</v>
      </c>
      <c r="E1788" s="262"/>
      <c r="F1788" s="262"/>
      <c r="G1788" s="258" t="s">
        <v>1147</v>
      </c>
    </row>
    <row r="1789" spans="1:7" ht="12" customHeight="1" x14ac:dyDescent="0.2">
      <c r="A1789" s="259"/>
      <c r="B1789" s="259"/>
      <c r="C1789" s="258" t="s">
        <v>2058</v>
      </c>
      <c r="D1789" s="260">
        <v>1</v>
      </c>
      <c r="E1789" s="262"/>
      <c r="F1789" s="262"/>
      <c r="G1789" s="258" t="s">
        <v>1147</v>
      </c>
    </row>
    <row r="1790" spans="1:7" ht="12" customHeight="1" x14ac:dyDescent="0.2">
      <c r="A1790" s="259"/>
      <c r="B1790" s="259"/>
      <c r="C1790" s="258" t="s">
        <v>860</v>
      </c>
      <c r="D1790" s="260">
        <v>1</v>
      </c>
      <c r="E1790" s="262"/>
      <c r="F1790" s="262"/>
      <c r="G1790" s="258" t="s">
        <v>1147</v>
      </c>
    </row>
    <row r="1791" spans="1:7" ht="12" customHeight="1" x14ac:dyDescent="0.2">
      <c r="A1791" s="259"/>
      <c r="B1791" s="259"/>
      <c r="C1791" s="258" t="s">
        <v>864</v>
      </c>
      <c r="D1791" s="260">
        <v>2</v>
      </c>
      <c r="E1791" s="262"/>
      <c r="F1791" s="262"/>
      <c r="G1791" s="258" t="s">
        <v>1147</v>
      </c>
    </row>
    <row r="1792" spans="1:7" ht="12.95" customHeight="1" x14ac:dyDescent="0.2">
      <c r="E1792" s="265">
        <v>6383.11</v>
      </c>
      <c r="F1792" s="265">
        <v>6383.11</v>
      </c>
    </row>
    <row r="1793" spans="1:7" ht="12" customHeight="1" x14ac:dyDescent="0.2">
      <c r="A1793" s="254">
        <v>112</v>
      </c>
      <c r="B1793" s="255" t="s">
        <v>1255</v>
      </c>
      <c r="C1793" s="256"/>
      <c r="D1793" s="254">
        <v>1</v>
      </c>
      <c r="E1793" s="267">
        <v>3083.1</v>
      </c>
      <c r="F1793" s="267">
        <v>3083.1</v>
      </c>
      <c r="G1793" s="258"/>
    </row>
    <row r="1794" spans="1:7" ht="12" customHeight="1" x14ac:dyDescent="0.2">
      <c r="A1794" s="259"/>
      <c r="B1794" s="259"/>
      <c r="C1794" s="258" t="s">
        <v>871</v>
      </c>
      <c r="D1794" s="260">
        <v>1</v>
      </c>
      <c r="E1794" s="261">
        <v>0.01</v>
      </c>
      <c r="F1794" s="261">
        <v>0.01</v>
      </c>
      <c r="G1794" s="258"/>
    </row>
    <row r="1795" spans="1:7" ht="12" customHeight="1" x14ac:dyDescent="0.2">
      <c r="A1795" s="259"/>
      <c r="B1795" s="259"/>
      <c r="C1795" s="258" t="s">
        <v>1805</v>
      </c>
      <c r="D1795" s="260">
        <v>1</v>
      </c>
      <c r="E1795" s="262"/>
      <c r="F1795" s="262"/>
      <c r="G1795" s="258" t="s">
        <v>1147</v>
      </c>
    </row>
    <row r="1796" spans="1:7" ht="12" customHeight="1" x14ac:dyDescent="0.2">
      <c r="A1796" s="259"/>
      <c r="B1796" s="259"/>
      <c r="C1796" s="258" t="s">
        <v>1806</v>
      </c>
      <c r="D1796" s="260">
        <v>1</v>
      </c>
      <c r="E1796" s="262"/>
      <c r="F1796" s="262"/>
      <c r="G1796" s="258" t="s">
        <v>1147</v>
      </c>
    </row>
    <row r="1797" spans="1:7" ht="12" customHeight="1" x14ac:dyDescent="0.2">
      <c r="A1797" s="259"/>
      <c r="B1797" s="259"/>
      <c r="C1797" s="258" t="s">
        <v>866</v>
      </c>
      <c r="D1797" s="260">
        <v>1</v>
      </c>
      <c r="E1797" s="262"/>
      <c r="F1797" s="262"/>
      <c r="G1797" s="258" t="s">
        <v>1147</v>
      </c>
    </row>
    <row r="1798" spans="1:7" ht="12" customHeight="1" x14ac:dyDescent="0.2">
      <c r="A1798" s="259"/>
      <c r="B1798" s="259"/>
      <c r="C1798" s="258" t="s">
        <v>379</v>
      </c>
      <c r="D1798" s="260">
        <v>1</v>
      </c>
      <c r="E1798" s="260">
        <v>540</v>
      </c>
      <c r="F1798" s="260">
        <v>540</v>
      </c>
      <c r="G1798" s="258"/>
    </row>
    <row r="1799" spans="1:7" ht="12" customHeight="1" x14ac:dyDescent="0.2">
      <c r="A1799" s="259"/>
      <c r="B1799" s="259"/>
      <c r="C1799" s="258" t="s">
        <v>391</v>
      </c>
      <c r="D1799" s="260">
        <v>2</v>
      </c>
      <c r="E1799" s="260">
        <v>270</v>
      </c>
      <c r="F1799" s="260">
        <v>540</v>
      </c>
      <c r="G1799" s="258"/>
    </row>
    <row r="1800" spans="1:7" ht="12" customHeight="1" x14ac:dyDescent="0.2">
      <c r="A1800" s="259"/>
      <c r="B1800" s="259"/>
      <c r="C1800" s="258" t="s">
        <v>1807</v>
      </c>
      <c r="D1800" s="260">
        <v>1</v>
      </c>
      <c r="E1800" s="262"/>
      <c r="F1800" s="262"/>
      <c r="G1800" s="258" t="s">
        <v>1147</v>
      </c>
    </row>
    <row r="1801" spans="1:7" ht="12" customHeight="1" x14ac:dyDescent="0.2">
      <c r="A1801" s="259"/>
      <c r="B1801" s="259"/>
      <c r="C1801" s="258" t="s">
        <v>861</v>
      </c>
      <c r="D1801" s="260">
        <v>1</v>
      </c>
      <c r="E1801" s="262"/>
      <c r="F1801" s="262"/>
      <c r="G1801" s="258" t="s">
        <v>1147</v>
      </c>
    </row>
    <row r="1802" spans="1:7" ht="12" customHeight="1" x14ac:dyDescent="0.2">
      <c r="A1802" s="259"/>
      <c r="B1802" s="259"/>
      <c r="C1802" s="258" t="s">
        <v>1859</v>
      </c>
      <c r="D1802" s="260">
        <v>1</v>
      </c>
      <c r="E1802" s="262"/>
      <c r="F1802" s="262"/>
      <c r="G1802" s="258" t="s">
        <v>1147</v>
      </c>
    </row>
    <row r="1803" spans="1:7" ht="12" customHeight="1" x14ac:dyDescent="0.2">
      <c r="A1803" s="259"/>
      <c r="B1803" s="259"/>
      <c r="C1803" s="258" t="s">
        <v>1868</v>
      </c>
      <c r="D1803" s="260">
        <v>1</v>
      </c>
      <c r="E1803" s="262"/>
      <c r="F1803" s="262"/>
      <c r="G1803" s="258" t="s">
        <v>1147</v>
      </c>
    </row>
    <row r="1804" spans="1:7" ht="12" customHeight="1" x14ac:dyDescent="0.2">
      <c r="A1804" s="259"/>
      <c r="B1804" s="259"/>
      <c r="C1804" s="258" t="s">
        <v>417</v>
      </c>
      <c r="D1804" s="260">
        <v>1</v>
      </c>
      <c r="E1804" s="260">
        <v>940</v>
      </c>
      <c r="F1804" s="260">
        <v>940</v>
      </c>
      <c r="G1804" s="258"/>
    </row>
    <row r="1805" spans="1:7" ht="12" customHeight="1" x14ac:dyDescent="0.2">
      <c r="A1805" s="259"/>
      <c r="B1805" s="259"/>
      <c r="C1805" s="258" t="s">
        <v>417</v>
      </c>
      <c r="D1805" s="260">
        <v>1</v>
      </c>
      <c r="E1805" s="260">
        <v>940</v>
      </c>
      <c r="F1805" s="260">
        <v>940</v>
      </c>
      <c r="G1805" s="258"/>
    </row>
    <row r="1806" spans="1:7" ht="12" customHeight="1" x14ac:dyDescent="0.2">
      <c r="A1806" s="259"/>
      <c r="B1806" s="259"/>
      <c r="C1806" s="258" t="s">
        <v>412</v>
      </c>
      <c r="D1806" s="260">
        <v>2</v>
      </c>
      <c r="E1806" s="260">
        <v>170</v>
      </c>
      <c r="F1806" s="260">
        <v>340</v>
      </c>
      <c r="G1806" s="258"/>
    </row>
    <row r="1807" spans="1:7" ht="12" customHeight="1" x14ac:dyDescent="0.2">
      <c r="A1807" s="259"/>
      <c r="B1807" s="259"/>
      <c r="C1807" s="258" t="s">
        <v>1859</v>
      </c>
      <c r="D1807" s="260">
        <v>1</v>
      </c>
      <c r="E1807" s="262"/>
      <c r="F1807" s="262"/>
      <c r="G1807" s="258" t="s">
        <v>1147</v>
      </c>
    </row>
    <row r="1808" spans="1:7" ht="12" customHeight="1" x14ac:dyDescent="0.2">
      <c r="A1808" s="259"/>
      <c r="B1808" s="259"/>
      <c r="C1808" s="258" t="s">
        <v>1868</v>
      </c>
      <c r="D1808" s="260">
        <v>1</v>
      </c>
      <c r="E1808" s="262"/>
      <c r="F1808" s="262"/>
      <c r="G1808" s="258" t="s">
        <v>1147</v>
      </c>
    </row>
    <row r="1809" spans="1:7" ht="12" customHeight="1" x14ac:dyDescent="0.2">
      <c r="A1809" s="259"/>
      <c r="B1809" s="259"/>
      <c r="C1809" s="258" t="s">
        <v>2058</v>
      </c>
      <c r="D1809" s="260">
        <v>1</v>
      </c>
      <c r="E1809" s="262"/>
      <c r="F1809" s="262"/>
      <c r="G1809" s="258" t="s">
        <v>1147</v>
      </c>
    </row>
    <row r="1810" spans="1:7" ht="12" customHeight="1" x14ac:dyDescent="0.2">
      <c r="A1810" s="259"/>
      <c r="B1810" s="259"/>
      <c r="C1810" s="258" t="s">
        <v>2058</v>
      </c>
      <c r="D1810" s="260">
        <v>1</v>
      </c>
      <c r="E1810" s="262"/>
      <c r="F1810" s="262"/>
      <c r="G1810" s="258" t="s">
        <v>1147</v>
      </c>
    </row>
    <row r="1811" spans="1:7" ht="12" customHeight="1" x14ac:dyDescent="0.2">
      <c r="A1811" s="259"/>
      <c r="B1811" s="259"/>
      <c r="C1811" s="258" t="s">
        <v>1148</v>
      </c>
      <c r="D1811" s="260">
        <v>1</v>
      </c>
      <c r="E1811" s="262"/>
      <c r="F1811" s="262"/>
      <c r="G1811" s="258" t="s">
        <v>1147</v>
      </c>
    </row>
    <row r="1812" spans="1:7" ht="12" customHeight="1" x14ac:dyDescent="0.2">
      <c r="A1812" s="259"/>
      <c r="B1812" s="259"/>
      <c r="C1812" s="258" t="s">
        <v>864</v>
      </c>
      <c r="D1812" s="260">
        <v>2</v>
      </c>
      <c r="E1812" s="262"/>
      <c r="F1812" s="262"/>
      <c r="G1812" s="258" t="s">
        <v>1147</v>
      </c>
    </row>
    <row r="1813" spans="1:7" ht="12.95" customHeight="1" x14ac:dyDescent="0.2">
      <c r="E1813" s="265">
        <v>6383.11</v>
      </c>
      <c r="F1813" s="265">
        <v>6383.11</v>
      </c>
    </row>
    <row r="1814" spans="1:7" ht="12" customHeight="1" x14ac:dyDescent="0.2">
      <c r="A1814" s="254">
        <v>113</v>
      </c>
      <c r="B1814" s="255" t="s">
        <v>1187</v>
      </c>
      <c r="C1814" s="256"/>
      <c r="D1814" s="254">
        <v>1</v>
      </c>
      <c r="E1814" s="257">
        <v>2007.88</v>
      </c>
      <c r="F1814" s="257">
        <v>2007.88</v>
      </c>
      <c r="G1814" s="258"/>
    </row>
    <row r="1815" spans="1:7" ht="12" customHeight="1" x14ac:dyDescent="0.2">
      <c r="A1815" s="259"/>
      <c r="B1815" s="259"/>
      <c r="C1815" s="258" t="s">
        <v>871</v>
      </c>
      <c r="D1815" s="260">
        <v>1</v>
      </c>
      <c r="E1815" s="261">
        <v>0.01</v>
      </c>
      <c r="F1815" s="261">
        <v>0.01</v>
      </c>
      <c r="G1815" s="258"/>
    </row>
    <row r="1816" spans="1:7" ht="12" customHeight="1" x14ac:dyDescent="0.2">
      <c r="A1816" s="259"/>
      <c r="B1816" s="259"/>
      <c r="C1816" s="258" t="s">
        <v>1805</v>
      </c>
      <c r="D1816" s="260">
        <v>1</v>
      </c>
      <c r="E1816" s="262"/>
      <c r="F1816" s="262"/>
      <c r="G1816" s="258" t="s">
        <v>1147</v>
      </c>
    </row>
    <row r="1817" spans="1:7" ht="12" customHeight="1" x14ac:dyDescent="0.2">
      <c r="A1817" s="259"/>
      <c r="B1817" s="259"/>
      <c r="C1817" s="258" t="s">
        <v>1831</v>
      </c>
      <c r="D1817" s="260">
        <v>1</v>
      </c>
      <c r="E1817" s="262"/>
      <c r="F1817" s="262"/>
      <c r="G1817" s="258" t="s">
        <v>1147</v>
      </c>
    </row>
    <row r="1818" spans="1:7" ht="12" customHeight="1" x14ac:dyDescent="0.2">
      <c r="A1818" s="259"/>
      <c r="B1818" s="259"/>
      <c r="C1818" s="258" t="s">
        <v>1832</v>
      </c>
      <c r="D1818" s="260">
        <v>1</v>
      </c>
      <c r="E1818" s="262"/>
      <c r="F1818" s="262"/>
      <c r="G1818" s="258" t="s">
        <v>1147</v>
      </c>
    </row>
    <row r="1819" spans="1:7" ht="12" customHeight="1" x14ac:dyDescent="0.2">
      <c r="A1819" s="259"/>
      <c r="B1819" s="259"/>
      <c r="C1819" s="258" t="s">
        <v>1833</v>
      </c>
      <c r="D1819" s="260">
        <v>1</v>
      </c>
      <c r="E1819" s="262"/>
      <c r="F1819" s="262"/>
      <c r="G1819" s="258" t="s">
        <v>1147</v>
      </c>
    </row>
    <row r="1820" spans="1:7" ht="12" customHeight="1" x14ac:dyDescent="0.2">
      <c r="A1820" s="259"/>
      <c r="B1820" s="259"/>
      <c r="C1820" s="258" t="s">
        <v>379</v>
      </c>
      <c r="D1820" s="260">
        <v>1</v>
      </c>
      <c r="E1820" s="260">
        <v>540</v>
      </c>
      <c r="F1820" s="260">
        <v>540</v>
      </c>
      <c r="G1820" s="258"/>
    </row>
    <row r="1821" spans="1:7" ht="12" customHeight="1" x14ac:dyDescent="0.2">
      <c r="A1821" s="259"/>
      <c r="B1821" s="259"/>
      <c r="C1821" s="258" t="s">
        <v>391</v>
      </c>
      <c r="D1821" s="260">
        <v>1</v>
      </c>
      <c r="E1821" s="260">
        <v>270</v>
      </c>
      <c r="F1821" s="260">
        <v>270</v>
      </c>
      <c r="G1821" s="258"/>
    </row>
    <row r="1822" spans="1:7" ht="12" customHeight="1" x14ac:dyDescent="0.2">
      <c r="A1822" s="259"/>
      <c r="B1822" s="259"/>
      <c r="C1822" s="258" t="s">
        <v>427</v>
      </c>
      <c r="D1822" s="260">
        <v>1</v>
      </c>
      <c r="E1822" s="260">
        <v>390</v>
      </c>
      <c r="F1822" s="260">
        <v>390</v>
      </c>
      <c r="G1822" s="258"/>
    </row>
    <row r="1823" spans="1:7" ht="12" customHeight="1" x14ac:dyDescent="0.2">
      <c r="A1823" s="259"/>
      <c r="B1823" s="259"/>
      <c r="C1823" s="258" t="s">
        <v>861</v>
      </c>
      <c r="D1823" s="260">
        <v>1</v>
      </c>
      <c r="E1823" s="262"/>
      <c r="F1823" s="262"/>
      <c r="G1823" s="258" t="s">
        <v>1147</v>
      </c>
    </row>
    <row r="1824" spans="1:7" ht="12" customHeight="1" x14ac:dyDescent="0.2">
      <c r="A1824" s="259"/>
      <c r="B1824" s="259"/>
      <c r="C1824" s="258" t="s">
        <v>1806</v>
      </c>
      <c r="D1824" s="260">
        <v>1</v>
      </c>
      <c r="E1824" s="262"/>
      <c r="F1824" s="262"/>
      <c r="G1824" s="258" t="s">
        <v>1147</v>
      </c>
    </row>
    <row r="1825" spans="1:7" ht="12" customHeight="1" x14ac:dyDescent="0.2">
      <c r="A1825" s="259"/>
      <c r="B1825" s="259"/>
      <c r="C1825" s="258" t="s">
        <v>638</v>
      </c>
      <c r="D1825" s="260">
        <v>1</v>
      </c>
      <c r="E1825" s="263">
        <v>11560</v>
      </c>
      <c r="F1825" s="263">
        <v>11560</v>
      </c>
      <c r="G1825" s="258"/>
    </row>
    <row r="1826" spans="1:7" ht="12" customHeight="1" x14ac:dyDescent="0.2">
      <c r="A1826" s="259"/>
      <c r="B1826" s="259"/>
      <c r="C1826" s="258" t="s">
        <v>1889</v>
      </c>
      <c r="D1826" s="260">
        <v>1</v>
      </c>
      <c r="E1826" s="262"/>
      <c r="F1826" s="262"/>
      <c r="G1826" s="258" t="s">
        <v>1147</v>
      </c>
    </row>
    <row r="1827" spans="1:7" ht="12.95" customHeight="1" x14ac:dyDescent="0.2">
      <c r="E1827" s="265">
        <v>14767.89</v>
      </c>
      <c r="F1827" s="265">
        <v>14767.89</v>
      </c>
    </row>
    <row r="1828" spans="1:7" ht="12" customHeight="1" x14ac:dyDescent="0.2">
      <c r="A1828" s="254">
        <v>114</v>
      </c>
      <c r="B1828" s="255" t="s">
        <v>1256</v>
      </c>
      <c r="C1828" s="256"/>
      <c r="D1828" s="254">
        <v>1</v>
      </c>
      <c r="E1828" s="257">
        <v>1602.35</v>
      </c>
      <c r="F1828" s="257">
        <v>1602.35</v>
      </c>
      <c r="G1828" s="258"/>
    </row>
    <row r="1829" spans="1:7" ht="12" customHeight="1" x14ac:dyDescent="0.2">
      <c r="A1829" s="259"/>
      <c r="B1829" s="259"/>
      <c r="C1829" s="258" t="s">
        <v>429</v>
      </c>
      <c r="D1829" s="260">
        <v>1</v>
      </c>
      <c r="E1829" s="260">
        <v>210</v>
      </c>
      <c r="F1829" s="260">
        <v>210</v>
      </c>
      <c r="G1829" s="258"/>
    </row>
    <row r="1830" spans="1:7" ht="12" customHeight="1" x14ac:dyDescent="0.2">
      <c r="A1830" s="259"/>
      <c r="B1830" s="259"/>
      <c r="C1830" s="258" t="s">
        <v>857</v>
      </c>
      <c r="D1830" s="260">
        <v>1</v>
      </c>
      <c r="E1830" s="261">
        <v>0.01</v>
      </c>
      <c r="F1830" s="261">
        <v>0.01</v>
      </c>
      <c r="G1830" s="258"/>
    </row>
    <row r="1831" spans="1:7" ht="12" customHeight="1" x14ac:dyDescent="0.2">
      <c r="A1831" s="259"/>
      <c r="B1831" s="259"/>
      <c r="C1831" s="258" t="s">
        <v>858</v>
      </c>
      <c r="D1831" s="260">
        <v>2</v>
      </c>
      <c r="E1831" s="261">
        <v>0.01</v>
      </c>
      <c r="F1831" s="261">
        <v>0.02</v>
      </c>
      <c r="G1831" s="258"/>
    </row>
    <row r="1832" spans="1:7" ht="12" customHeight="1" x14ac:dyDescent="0.2">
      <c r="A1832" s="259"/>
      <c r="B1832" s="259"/>
      <c r="C1832" s="258" t="s">
        <v>426</v>
      </c>
      <c r="D1832" s="260">
        <v>4</v>
      </c>
      <c r="E1832" s="260">
        <v>620</v>
      </c>
      <c r="F1832" s="263">
        <v>2480</v>
      </c>
      <c r="G1832" s="258"/>
    </row>
    <row r="1833" spans="1:7" ht="12" customHeight="1" x14ac:dyDescent="0.2">
      <c r="A1833" s="259"/>
      <c r="B1833" s="259"/>
      <c r="C1833" s="258" t="s">
        <v>1896</v>
      </c>
      <c r="D1833" s="260">
        <v>1</v>
      </c>
      <c r="E1833" s="262"/>
      <c r="F1833" s="262"/>
      <c r="G1833" s="258" t="s">
        <v>1147</v>
      </c>
    </row>
    <row r="1834" spans="1:7" ht="12" customHeight="1" x14ac:dyDescent="0.2">
      <c r="A1834" s="259"/>
      <c r="B1834" s="259"/>
      <c r="C1834" s="258" t="s">
        <v>1897</v>
      </c>
      <c r="D1834" s="260">
        <v>1</v>
      </c>
      <c r="E1834" s="262"/>
      <c r="F1834" s="262"/>
      <c r="G1834" s="258" t="s">
        <v>1147</v>
      </c>
    </row>
    <row r="1835" spans="1:7" ht="12" customHeight="1" x14ac:dyDescent="0.2">
      <c r="A1835" s="259"/>
      <c r="B1835" s="259"/>
      <c r="C1835" s="258" t="s">
        <v>2014</v>
      </c>
      <c r="D1835" s="260">
        <v>1</v>
      </c>
      <c r="E1835" s="262"/>
      <c r="F1835" s="262"/>
      <c r="G1835" s="258" t="s">
        <v>1147</v>
      </c>
    </row>
    <row r="1836" spans="1:7" ht="12" customHeight="1" x14ac:dyDescent="0.2">
      <c r="A1836" s="259"/>
      <c r="B1836" s="259"/>
      <c r="C1836" s="258" t="s">
        <v>872</v>
      </c>
      <c r="D1836" s="260">
        <v>1</v>
      </c>
      <c r="E1836" s="262"/>
      <c r="F1836" s="262"/>
      <c r="G1836" s="258" t="s">
        <v>1147</v>
      </c>
    </row>
    <row r="1837" spans="1:7" ht="12" customHeight="1" x14ac:dyDescent="0.2">
      <c r="A1837" s="259"/>
      <c r="B1837" s="259"/>
      <c r="C1837" s="258" t="s">
        <v>2015</v>
      </c>
      <c r="D1837" s="260">
        <v>1</v>
      </c>
      <c r="E1837" s="262"/>
      <c r="F1837" s="262"/>
      <c r="G1837" s="258" t="s">
        <v>1147</v>
      </c>
    </row>
    <row r="1838" spans="1:7" ht="12" customHeight="1" x14ac:dyDescent="0.2">
      <c r="A1838" s="259"/>
      <c r="B1838" s="259"/>
      <c r="C1838" s="258" t="s">
        <v>2016</v>
      </c>
      <c r="D1838" s="260">
        <v>1</v>
      </c>
      <c r="E1838" s="262"/>
      <c r="F1838" s="262"/>
      <c r="G1838" s="258" t="s">
        <v>1147</v>
      </c>
    </row>
    <row r="1839" spans="1:7" ht="12" customHeight="1" x14ac:dyDescent="0.2">
      <c r="A1839" s="259"/>
      <c r="B1839" s="259"/>
      <c r="C1839" s="258" t="s">
        <v>2017</v>
      </c>
      <c r="D1839" s="260">
        <v>1</v>
      </c>
      <c r="E1839" s="260">
        <v>340</v>
      </c>
      <c r="F1839" s="260">
        <v>340</v>
      </c>
      <c r="G1839" s="258"/>
    </row>
    <row r="1840" spans="1:7" ht="12" customHeight="1" x14ac:dyDescent="0.2">
      <c r="A1840" s="259"/>
      <c r="B1840" s="259"/>
      <c r="C1840" s="258" t="s">
        <v>2018</v>
      </c>
      <c r="D1840" s="260">
        <v>1</v>
      </c>
      <c r="E1840" s="263">
        <v>4920</v>
      </c>
      <c r="F1840" s="263">
        <v>4920</v>
      </c>
      <c r="G1840" s="258"/>
    </row>
    <row r="1841" spans="1:7" ht="12" customHeight="1" x14ac:dyDescent="0.2">
      <c r="A1841" s="259"/>
      <c r="B1841" s="259"/>
      <c r="C1841" s="258" t="s">
        <v>436</v>
      </c>
      <c r="D1841" s="260">
        <v>1</v>
      </c>
      <c r="E1841" s="260">
        <v>20</v>
      </c>
      <c r="F1841" s="260">
        <v>20</v>
      </c>
      <c r="G1841" s="258"/>
    </row>
    <row r="1842" spans="1:7" ht="12" customHeight="1" x14ac:dyDescent="0.2">
      <c r="A1842" s="259"/>
      <c r="B1842" s="259"/>
      <c r="C1842" s="258" t="s">
        <v>2059</v>
      </c>
      <c r="D1842" s="260">
        <v>1</v>
      </c>
      <c r="E1842" s="262"/>
      <c r="F1842" s="262"/>
      <c r="G1842" s="258" t="s">
        <v>1147</v>
      </c>
    </row>
    <row r="1843" spans="1:7" ht="12.95" customHeight="1" x14ac:dyDescent="0.2">
      <c r="E1843" s="265">
        <v>9572.3799999999992</v>
      </c>
      <c r="F1843" s="265">
        <v>9572.3799999999992</v>
      </c>
    </row>
    <row r="1844" spans="1:7" ht="12" customHeight="1" x14ac:dyDescent="0.2">
      <c r="A1844" s="254">
        <v>115</v>
      </c>
      <c r="B1844" s="255" t="s">
        <v>1257</v>
      </c>
      <c r="C1844" s="256"/>
      <c r="D1844" s="254">
        <v>1</v>
      </c>
      <c r="E1844" s="266">
        <v>1898</v>
      </c>
      <c r="F1844" s="266">
        <v>1898</v>
      </c>
      <c r="G1844" s="258"/>
    </row>
    <row r="1845" spans="1:7" ht="12" customHeight="1" x14ac:dyDescent="0.2">
      <c r="A1845" s="259"/>
      <c r="B1845" s="259"/>
      <c r="C1845" s="258" t="s">
        <v>429</v>
      </c>
      <c r="D1845" s="260">
        <v>1</v>
      </c>
      <c r="E1845" s="260">
        <v>210</v>
      </c>
      <c r="F1845" s="260">
        <v>210</v>
      </c>
      <c r="G1845" s="258"/>
    </row>
    <row r="1846" spans="1:7" ht="12" customHeight="1" x14ac:dyDescent="0.2">
      <c r="A1846" s="259"/>
      <c r="B1846" s="259"/>
      <c r="C1846" s="258" t="s">
        <v>857</v>
      </c>
      <c r="D1846" s="260">
        <v>1</v>
      </c>
      <c r="E1846" s="261">
        <v>0.01</v>
      </c>
      <c r="F1846" s="261">
        <v>0.01</v>
      </c>
      <c r="G1846" s="258"/>
    </row>
    <row r="1847" spans="1:7" ht="12" customHeight="1" x14ac:dyDescent="0.2">
      <c r="A1847" s="259"/>
      <c r="B1847" s="259"/>
      <c r="C1847" s="258" t="s">
        <v>858</v>
      </c>
      <c r="D1847" s="260">
        <v>2</v>
      </c>
      <c r="E1847" s="261">
        <v>0.01</v>
      </c>
      <c r="F1847" s="261">
        <v>0.02</v>
      </c>
      <c r="G1847" s="258"/>
    </row>
    <row r="1848" spans="1:7" ht="12" customHeight="1" x14ac:dyDescent="0.2">
      <c r="A1848" s="259"/>
      <c r="B1848" s="259"/>
      <c r="C1848" s="258" t="s">
        <v>393</v>
      </c>
      <c r="D1848" s="260">
        <v>4</v>
      </c>
      <c r="E1848" s="260">
        <v>130</v>
      </c>
      <c r="F1848" s="260">
        <v>520</v>
      </c>
      <c r="G1848" s="258"/>
    </row>
    <row r="1849" spans="1:7" ht="12" customHeight="1" x14ac:dyDescent="0.2">
      <c r="A1849" s="259"/>
      <c r="B1849" s="259"/>
      <c r="C1849" s="258" t="s">
        <v>2060</v>
      </c>
      <c r="D1849" s="260">
        <v>1</v>
      </c>
      <c r="E1849" s="262"/>
      <c r="F1849" s="262"/>
      <c r="G1849" s="258" t="s">
        <v>1147</v>
      </c>
    </row>
    <row r="1850" spans="1:7" ht="12" customHeight="1" x14ac:dyDescent="0.2">
      <c r="A1850" s="259"/>
      <c r="B1850" s="259"/>
      <c r="C1850" s="258" t="s">
        <v>2061</v>
      </c>
      <c r="D1850" s="260">
        <v>1</v>
      </c>
      <c r="E1850" s="262"/>
      <c r="F1850" s="262"/>
      <c r="G1850" s="258" t="s">
        <v>1147</v>
      </c>
    </row>
    <row r="1851" spans="1:7" ht="12" customHeight="1" x14ac:dyDescent="0.2">
      <c r="A1851" s="259"/>
      <c r="B1851" s="259"/>
      <c r="C1851" s="258" t="s">
        <v>2062</v>
      </c>
      <c r="D1851" s="260">
        <v>1</v>
      </c>
      <c r="E1851" s="262"/>
      <c r="F1851" s="262"/>
      <c r="G1851" s="258" t="s">
        <v>1147</v>
      </c>
    </row>
    <row r="1852" spans="1:7" ht="12" customHeight="1" x14ac:dyDescent="0.2">
      <c r="A1852" s="259"/>
      <c r="B1852" s="259"/>
      <c r="C1852" s="258" t="s">
        <v>872</v>
      </c>
      <c r="D1852" s="260">
        <v>1</v>
      </c>
      <c r="E1852" s="262"/>
      <c r="F1852" s="262"/>
      <c r="G1852" s="258" t="s">
        <v>1147</v>
      </c>
    </row>
    <row r="1853" spans="1:7" ht="12" customHeight="1" x14ac:dyDescent="0.2">
      <c r="A1853" s="259"/>
      <c r="B1853" s="259"/>
      <c r="C1853" s="258" t="s">
        <v>2063</v>
      </c>
      <c r="D1853" s="260">
        <v>1</v>
      </c>
      <c r="E1853" s="262"/>
      <c r="F1853" s="262"/>
      <c r="G1853" s="258" t="s">
        <v>1147</v>
      </c>
    </row>
    <row r="1854" spans="1:7" ht="12" customHeight="1" x14ac:dyDescent="0.2">
      <c r="A1854" s="259"/>
      <c r="B1854" s="259"/>
      <c r="C1854" s="258" t="s">
        <v>2064</v>
      </c>
      <c r="D1854" s="260">
        <v>1</v>
      </c>
      <c r="E1854" s="262"/>
      <c r="F1854" s="262"/>
      <c r="G1854" s="258" t="s">
        <v>1147</v>
      </c>
    </row>
    <row r="1855" spans="1:7" ht="12" customHeight="1" x14ac:dyDescent="0.2">
      <c r="A1855" s="259"/>
      <c r="B1855" s="259"/>
      <c r="C1855" s="258" t="s">
        <v>2065</v>
      </c>
      <c r="D1855" s="260">
        <v>1</v>
      </c>
      <c r="E1855" s="262"/>
      <c r="F1855" s="262"/>
      <c r="G1855" s="258" t="s">
        <v>1147</v>
      </c>
    </row>
    <row r="1856" spans="1:7" ht="12" customHeight="1" x14ac:dyDescent="0.2">
      <c r="A1856" s="259"/>
      <c r="B1856" s="259"/>
      <c r="C1856" s="258" t="s">
        <v>659</v>
      </c>
      <c r="D1856" s="260">
        <v>1</v>
      </c>
      <c r="E1856" s="261">
        <v>0.01</v>
      </c>
      <c r="F1856" s="261">
        <v>0.01</v>
      </c>
      <c r="G1856" s="258"/>
    </row>
    <row r="1857" spans="1:7" ht="12" customHeight="1" x14ac:dyDescent="0.2">
      <c r="A1857" s="259"/>
      <c r="B1857" s="259"/>
      <c r="C1857" s="258" t="s">
        <v>2017</v>
      </c>
      <c r="D1857" s="260">
        <v>1</v>
      </c>
      <c r="E1857" s="260">
        <v>340</v>
      </c>
      <c r="F1857" s="260">
        <v>340</v>
      </c>
      <c r="G1857" s="258"/>
    </row>
    <row r="1858" spans="1:7" ht="12" customHeight="1" x14ac:dyDescent="0.2">
      <c r="A1858" s="259"/>
      <c r="B1858" s="259"/>
      <c r="C1858" s="258" t="s">
        <v>2066</v>
      </c>
      <c r="D1858" s="260">
        <v>1</v>
      </c>
      <c r="E1858" s="261">
        <v>504.07</v>
      </c>
      <c r="F1858" s="261">
        <v>504.07</v>
      </c>
      <c r="G1858" s="258"/>
    </row>
    <row r="1859" spans="1:7" ht="12" customHeight="1" x14ac:dyDescent="0.2">
      <c r="A1859" s="259"/>
      <c r="B1859" s="259"/>
      <c r="C1859" s="258" t="s">
        <v>2018</v>
      </c>
      <c r="D1859" s="260">
        <v>1</v>
      </c>
      <c r="E1859" s="263">
        <v>4920</v>
      </c>
      <c r="F1859" s="263">
        <v>4920</v>
      </c>
      <c r="G1859" s="258"/>
    </row>
    <row r="1860" spans="1:7" ht="12" customHeight="1" x14ac:dyDescent="0.2">
      <c r="A1860" s="259"/>
      <c r="B1860" s="259"/>
      <c r="C1860" s="258" t="s">
        <v>436</v>
      </c>
      <c r="D1860" s="260">
        <v>1</v>
      </c>
      <c r="E1860" s="260">
        <v>20</v>
      </c>
      <c r="F1860" s="260">
        <v>20</v>
      </c>
      <c r="G1860" s="258"/>
    </row>
    <row r="1861" spans="1:7" ht="12" customHeight="1" x14ac:dyDescent="0.2">
      <c r="A1861" s="259"/>
      <c r="B1861" s="259"/>
      <c r="C1861" s="258" t="s">
        <v>2059</v>
      </c>
      <c r="D1861" s="260">
        <v>1</v>
      </c>
      <c r="E1861" s="262"/>
      <c r="F1861" s="262"/>
      <c r="G1861" s="258" t="s">
        <v>1147</v>
      </c>
    </row>
    <row r="1862" spans="1:7" ht="12.95" customHeight="1" x14ac:dyDescent="0.2">
      <c r="E1862" s="265">
        <v>8412.11</v>
      </c>
      <c r="F1862" s="265">
        <v>8412.11</v>
      </c>
    </row>
    <row r="1863" spans="1:7" ht="12" customHeight="1" x14ac:dyDescent="0.2">
      <c r="A1863" s="254">
        <v>116</v>
      </c>
      <c r="B1863" s="255" t="s">
        <v>1258</v>
      </c>
      <c r="C1863" s="256"/>
      <c r="D1863" s="254">
        <v>1</v>
      </c>
      <c r="E1863" s="266">
        <v>1898</v>
      </c>
      <c r="F1863" s="266">
        <v>1898</v>
      </c>
      <c r="G1863" s="258"/>
    </row>
    <row r="1864" spans="1:7" ht="12" customHeight="1" x14ac:dyDescent="0.2">
      <c r="A1864" s="259"/>
      <c r="B1864" s="259"/>
      <c r="C1864" s="258" t="s">
        <v>429</v>
      </c>
      <c r="D1864" s="260">
        <v>1</v>
      </c>
      <c r="E1864" s="260">
        <v>210</v>
      </c>
      <c r="F1864" s="260">
        <v>210</v>
      </c>
      <c r="G1864" s="258"/>
    </row>
    <row r="1865" spans="1:7" ht="12" customHeight="1" x14ac:dyDescent="0.2">
      <c r="A1865" s="259"/>
      <c r="B1865" s="259"/>
      <c r="C1865" s="258" t="s">
        <v>857</v>
      </c>
      <c r="D1865" s="260">
        <v>1</v>
      </c>
      <c r="E1865" s="261">
        <v>0.01</v>
      </c>
      <c r="F1865" s="261">
        <v>0.01</v>
      </c>
      <c r="G1865" s="258"/>
    </row>
    <row r="1866" spans="1:7" ht="12" customHeight="1" x14ac:dyDescent="0.2">
      <c r="A1866" s="259"/>
      <c r="B1866" s="259"/>
      <c r="C1866" s="258" t="s">
        <v>858</v>
      </c>
      <c r="D1866" s="260">
        <v>2</v>
      </c>
      <c r="E1866" s="261">
        <v>0.01</v>
      </c>
      <c r="F1866" s="261">
        <v>0.02</v>
      </c>
      <c r="G1866" s="258"/>
    </row>
    <row r="1867" spans="1:7" ht="12" customHeight="1" x14ac:dyDescent="0.2">
      <c r="A1867" s="259"/>
      <c r="B1867" s="259"/>
      <c r="C1867" s="258" t="s">
        <v>393</v>
      </c>
      <c r="D1867" s="260">
        <v>4</v>
      </c>
      <c r="E1867" s="260">
        <v>130</v>
      </c>
      <c r="F1867" s="260">
        <v>520</v>
      </c>
      <c r="G1867" s="258"/>
    </row>
    <row r="1868" spans="1:7" ht="12" customHeight="1" x14ac:dyDescent="0.2">
      <c r="A1868" s="259"/>
      <c r="B1868" s="259"/>
      <c r="C1868" s="258" t="s">
        <v>2060</v>
      </c>
      <c r="D1868" s="260">
        <v>1</v>
      </c>
      <c r="E1868" s="262"/>
      <c r="F1868" s="262"/>
      <c r="G1868" s="258" t="s">
        <v>1147</v>
      </c>
    </row>
    <row r="1869" spans="1:7" ht="12" customHeight="1" x14ac:dyDescent="0.2">
      <c r="A1869" s="259"/>
      <c r="B1869" s="259"/>
      <c r="C1869" s="258" t="s">
        <v>2061</v>
      </c>
      <c r="D1869" s="260">
        <v>1</v>
      </c>
      <c r="E1869" s="262"/>
      <c r="F1869" s="262"/>
      <c r="G1869" s="258" t="s">
        <v>1147</v>
      </c>
    </row>
    <row r="1870" spans="1:7" ht="12" customHeight="1" x14ac:dyDescent="0.2">
      <c r="A1870" s="259"/>
      <c r="B1870" s="259"/>
      <c r="C1870" s="258" t="s">
        <v>2062</v>
      </c>
      <c r="D1870" s="260">
        <v>1</v>
      </c>
      <c r="E1870" s="262"/>
      <c r="F1870" s="262"/>
      <c r="G1870" s="258" t="s">
        <v>1147</v>
      </c>
    </row>
    <row r="1871" spans="1:7" ht="12" customHeight="1" x14ac:dyDescent="0.2">
      <c r="A1871" s="259"/>
      <c r="B1871" s="259"/>
      <c r="C1871" s="258" t="s">
        <v>872</v>
      </c>
      <c r="D1871" s="260">
        <v>1</v>
      </c>
      <c r="E1871" s="262"/>
      <c r="F1871" s="262"/>
      <c r="G1871" s="258" t="s">
        <v>1147</v>
      </c>
    </row>
    <row r="1872" spans="1:7" ht="12" customHeight="1" x14ac:dyDescent="0.2">
      <c r="A1872" s="259"/>
      <c r="B1872" s="259"/>
      <c r="C1872" s="258" t="s">
        <v>2063</v>
      </c>
      <c r="D1872" s="260">
        <v>1</v>
      </c>
      <c r="E1872" s="262"/>
      <c r="F1872" s="262"/>
      <c r="G1872" s="258" t="s">
        <v>1147</v>
      </c>
    </row>
    <row r="1873" spans="1:7" ht="12" customHeight="1" x14ac:dyDescent="0.2">
      <c r="A1873" s="259"/>
      <c r="B1873" s="259"/>
      <c r="C1873" s="258" t="s">
        <v>2065</v>
      </c>
      <c r="D1873" s="260">
        <v>1</v>
      </c>
      <c r="E1873" s="262"/>
      <c r="F1873" s="262"/>
      <c r="G1873" s="258" t="s">
        <v>1147</v>
      </c>
    </row>
    <row r="1874" spans="1:7" ht="12" customHeight="1" x14ac:dyDescent="0.2">
      <c r="A1874" s="259"/>
      <c r="B1874" s="259"/>
      <c r="C1874" s="258" t="s">
        <v>657</v>
      </c>
      <c r="D1874" s="260">
        <v>1</v>
      </c>
      <c r="E1874" s="261">
        <v>0.01</v>
      </c>
      <c r="F1874" s="261">
        <v>0.01</v>
      </c>
      <c r="G1874" s="258"/>
    </row>
    <row r="1875" spans="1:7" ht="12" customHeight="1" x14ac:dyDescent="0.2">
      <c r="A1875" s="259"/>
      <c r="B1875" s="259"/>
      <c r="C1875" s="258" t="s">
        <v>2017</v>
      </c>
      <c r="D1875" s="260">
        <v>1</v>
      </c>
      <c r="E1875" s="260">
        <v>340</v>
      </c>
      <c r="F1875" s="260">
        <v>340</v>
      </c>
      <c r="G1875" s="258"/>
    </row>
    <row r="1876" spans="1:7" ht="12" customHeight="1" x14ac:dyDescent="0.2">
      <c r="A1876" s="259"/>
      <c r="B1876" s="259"/>
      <c r="C1876" s="258" t="s">
        <v>2067</v>
      </c>
      <c r="D1876" s="260">
        <v>1</v>
      </c>
      <c r="E1876" s="472">
        <v>324.60000000000002</v>
      </c>
      <c r="F1876" s="472">
        <v>324.60000000000002</v>
      </c>
      <c r="G1876" s="258"/>
    </row>
    <row r="1877" spans="1:7" ht="12" customHeight="1" x14ac:dyDescent="0.2">
      <c r="A1877" s="259"/>
      <c r="B1877" s="259"/>
      <c r="C1877" s="258" t="s">
        <v>2018</v>
      </c>
      <c r="D1877" s="260">
        <v>1</v>
      </c>
      <c r="E1877" s="263">
        <v>4920</v>
      </c>
      <c r="F1877" s="263">
        <v>4920</v>
      </c>
      <c r="G1877" s="258"/>
    </row>
    <row r="1878" spans="1:7" ht="12" customHeight="1" x14ac:dyDescent="0.2">
      <c r="A1878" s="259"/>
      <c r="B1878" s="259"/>
      <c r="C1878" s="258" t="s">
        <v>436</v>
      </c>
      <c r="D1878" s="260">
        <v>1</v>
      </c>
      <c r="E1878" s="260">
        <v>20</v>
      </c>
      <c r="F1878" s="260">
        <v>20</v>
      </c>
      <c r="G1878" s="258"/>
    </row>
    <row r="1879" spans="1:7" ht="12" customHeight="1" x14ac:dyDescent="0.2">
      <c r="A1879" s="259"/>
      <c r="B1879" s="259"/>
      <c r="C1879" s="258" t="s">
        <v>2059</v>
      </c>
      <c r="D1879" s="260">
        <v>1</v>
      </c>
      <c r="E1879" s="262"/>
      <c r="F1879" s="262"/>
      <c r="G1879" s="258" t="s">
        <v>1147</v>
      </c>
    </row>
    <row r="1880" spans="1:7" ht="12.95" customHeight="1" x14ac:dyDescent="0.2">
      <c r="E1880" s="265">
        <v>8233.0400000000009</v>
      </c>
      <c r="F1880" s="265">
        <v>8233.0400000000009</v>
      </c>
    </row>
    <row r="1881" spans="1:7" ht="12" customHeight="1" x14ac:dyDescent="0.2">
      <c r="A1881" s="254">
        <v>117</v>
      </c>
      <c r="B1881" s="255" t="s">
        <v>1259</v>
      </c>
      <c r="C1881" s="256"/>
      <c r="D1881" s="254">
        <v>1</v>
      </c>
      <c r="E1881" s="266">
        <v>1898</v>
      </c>
      <c r="F1881" s="266">
        <v>1898</v>
      </c>
      <c r="G1881" s="258"/>
    </row>
    <row r="1882" spans="1:7" ht="12" customHeight="1" x14ac:dyDescent="0.2">
      <c r="A1882" s="259"/>
      <c r="B1882" s="259"/>
      <c r="C1882" s="258" t="s">
        <v>429</v>
      </c>
      <c r="D1882" s="260">
        <v>1</v>
      </c>
      <c r="E1882" s="260">
        <v>210</v>
      </c>
      <c r="F1882" s="260">
        <v>210</v>
      </c>
      <c r="G1882" s="258"/>
    </row>
    <row r="1883" spans="1:7" ht="12" customHeight="1" x14ac:dyDescent="0.2">
      <c r="A1883" s="259"/>
      <c r="B1883" s="259"/>
      <c r="C1883" s="258" t="s">
        <v>857</v>
      </c>
      <c r="D1883" s="260">
        <v>1</v>
      </c>
      <c r="E1883" s="261">
        <v>0.01</v>
      </c>
      <c r="F1883" s="261">
        <v>0.01</v>
      </c>
      <c r="G1883" s="258"/>
    </row>
    <row r="1884" spans="1:7" ht="12" customHeight="1" x14ac:dyDescent="0.2">
      <c r="A1884" s="259"/>
      <c r="B1884" s="259"/>
      <c r="C1884" s="258" t="s">
        <v>858</v>
      </c>
      <c r="D1884" s="260">
        <v>2</v>
      </c>
      <c r="E1884" s="261">
        <v>0.01</v>
      </c>
      <c r="F1884" s="261">
        <v>0.02</v>
      </c>
      <c r="G1884" s="258"/>
    </row>
    <row r="1885" spans="1:7" ht="12" customHeight="1" x14ac:dyDescent="0.2">
      <c r="A1885" s="259"/>
      <c r="B1885" s="259"/>
      <c r="C1885" s="258" t="s">
        <v>426</v>
      </c>
      <c r="D1885" s="260">
        <v>4</v>
      </c>
      <c r="E1885" s="260">
        <v>620</v>
      </c>
      <c r="F1885" s="263">
        <v>2480</v>
      </c>
      <c r="G1885" s="258"/>
    </row>
    <row r="1886" spans="1:7" ht="12" customHeight="1" x14ac:dyDescent="0.2">
      <c r="A1886" s="259"/>
      <c r="B1886" s="259"/>
      <c r="C1886" s="258" t="s">
        <v>2060</v>
      </c>
      <c r="D1886" s="260">
        <v>1</v>
      </c>
      <c r="E1886" s="262"/>
      <c r="F1886" s="262"/>
      <c r="G1886" s="258" t="s">
        <v>1147</v>
      </c>
    </row>
    <row r="1887" spans="1:7" ht="12" customHeight="1" x14ac:dyDescent="0.2">
      <c r="A1887" s="259"/>
      <c r="B1887" s="259"/>
      <c r="C1887" s="258" t="s">
        <v>2061</v>
      </c>
      <c r="D1887" s="260">
        <v>1</v>
      </c>
      <c r="E1887" s="262"/>
      <c r="F1887" s="262"/>
      <c r="G1887" s="258" t="s">
        <v>1147</v>
      </c>
    </row>
    <row r="1888" spans="1:7" ht="12" customHeight="1" x14ac:dyDescent="0.2">
      <c r="A1888" s="259"/>
      <c r="B1888" s="259"/>
      <c r="C1888" s="258" t="s">
        <v>2062</v>
      </c>
      <c r="D1888" s="260">
        <v>1</v>
      </c>
      <c r="E1888" s="262"/>
      <c r="F1888" s="262"/>
      <c r="G1888" s="258" t="s">
        <v>1147</v>
      </c>
    </row>
    <row r="1889" spans="1:7" ht="12" customHeight="1" x14ac:dyDescent="0.2">
      <c r="A1889" s="259"/>
      <c r="B1889" s="259"/>
      <c r="C1889" s="258" t="s">
        <v>872</v>
      </c>
      <c r="D1889" s="260">
        <v>1</v>
      </c>
      <c r="E1889" s="262"/>
      <c r="F1889" s="262"/>
      <c r="G1889" s="258" t="s">
        <v>1147</v>
      </c>
    </row>
    <row r="1890" spans="1:7" ht="12" customHeight="1" x14ac:dyDescent="0.2">
      <c r="A1890" s="259"/>
      <c r="B1890" s="259"/>
      <c r="C1890" s="258" t="s">
        <v>2063</v>
      </c>
      <c r="D1890" s="260">
        <v>1</v>
      </c>
      <c r="E1890" s="262"/>
      <c r="F1890" s="262"/>
      <c r="G1890" s="258" t="s">
        <v>1147</v>
      </c>
    </row>
    <row r="1891" spans="1:7" ht="12" customHeight="1" x14ac:dyDescent="0.2">
      <c r="A1891" s="259"/>
      <c r="B1891" s="259"/>
      <c r="C1891" s="258" t="s">
        <v>2065</v>
      </c>
      <c r="D1891" s="260">
        <v>1</v>
      </c>
      <c r="E1891" s="262"/>
      <c r="F1891" s="262"/>
      <c r="G1891" s="258" t="s">
        <v>1147</v>
      </c>
    </row>
    <row r="1892" spans="1:7" ht="12" customHeight="1" x14ac:dyDescent="0.2">
      <c r="A1892" s="259"/>
      <c r="B1892" s="259"/>
      <c r="C1892" s="258" t="s">
        <v>657</v>
      </c>
      <c r="D1892" s="260">
        <v>1</v>
      </c>
      <c r="E1892" s="261">
        <v>0.01</v>
      </c>
      <c r="F1892" s="261">
        <v>0.01</v>
      </c>
      <c r="G1892" s="258"/>
    </row>
    <row r="1893" spans="1:7" ht="12" customHeight="1" x14ac:dyDescent="0.2">
      <c r="A1893" s="259"/>
      <c r="B1893" s="259"/>
      <c r="C1893" s="258" t="s">
        <v>2017</v>
      </c>
      <c r="D1893" s="260">
        <v>1</v>
      </c>
      <c r="E1893" s="260">
        <v>340</v>
      </c>
      <c r="F1893" s="260">
        <v>340</v>
      </c>
      <c r="G1893" s="258"/>
    </row>
    <row r="1894" spans="1:7" ht="12" customHeight="1" x14ac:dyDescent="0.2">
      <c r="A1894" s="259"/>
      <c r="B1894" s="259"/>
      <c r="C1894" s="258" t="s">
        <v>2067</v>
      </c>
      <c r="D1894" s="260">
        <v>1</v>
      </c>
      <c r="E1894" s="472">
        <v>324.60000000000002</v>
      </c>
      <c r="F1894" s="472">
        <v>324.60000000000002</v>
      </c>
      <c r="G1894" s="258"/>
    </row>
    <row r="1895" spans="1:7" ht="12" customHeight="1" x14ac:dyDescent="0.2">
      <c r="A1895" s="259"/>
      <c r="B1895" s="259"/>
      <c r="C1895" s="258" t="s">
        <v>2018</v>
      </c>
      <c r="D1895" s="260">
        <v>1</v>
      </c>
      <c r="E1895" s="263">
        <v>4920</v>
      </c>
      <c r="F1895" s="263">
        <v>4920</v>
      </c>
      <c r="G1895" s="258"/>
    </row>
    <row r="1896" spans="1:7" ht="12" customHeight="1" x14ac:dyDescent="0.2">
      <c r="A1896" s="259"/>
      <c r="B1896" s="259"/>
      <c r="C1896" s="258" t="s">
        <v>436</v>
      </c>
      <c r="D1896" s="260">
        <v>1</v>
      </c>
      <c r="E1896" s="260">
        <v>20</v>
      </c>
      <c r="F1896" s="260">
        <v>20</v>
      </c>
      <c r="G1896" s="258"/>
    </row>
    <row r="1897" spans="1:7" ht="12" customHeight="1" x14ac:dyDescent="0.2">
      <c r="A1897" s="259"/>
      <c r="B1897" s="259"/>
      <c r="C1897" s="258" t="s">
        <v>2059</v>
      </c>
      <c r="D1897" s="260">
        <v>1</v>
      </c>
      <c r="E1897" s="262"/>
      <c r="F1897" s="262"/>
      <c r="G1897" s="258" t="s">
        <v>1147</v>
      </c>
    </row>
    <row r="1898" spans="1:7" ht="12.95" customHeight="1" x14ac:dyDescent="0.2">
      <c r="E1898" s="265">
        <v>10193.040000000001</v>
      </c>
      <c r="F1898" s="265">
        <v>10193.040000000001</v>
      </c>
    </row>
    <row r="1899" spans="1:7" ht="12" customHeight="1" x14ac:dyDescent="0.2">
      <c r="A1899" s="254">
        <v>118</v>
      </c>
      <c r="B1899" s="255" t="s">
        <v>1260</v>
      </c>
      <c r="C1899" s="256"/>
      <c r="D1899" s="254">
        <v>1</v>
      </c>
      <c r="E1899" s="267">
        <v>2087.8000000000002</v>
      </c>
      <c r="F1899" s="267">
        <v>2087.8000000000002</v>
      </c>
      <c r="G1899" s="258"/>
    </row>
    <row r="1900" spans="1:7" ht="12" customHeight="1" x14ac:dyDescent="0.2">
      <c r="A1900" s="259"/>
      <c r="B1900" s="259"/>
      <c r="C1900" s="258" t="s">
        <v>429</v>
      </c>
      <c r="D1900" s="260">
        <v>1</v>
      </c>
      <c r="E1900" s="260">
        <v>210</v>
      </c>
      <c r="F1900" s="260">
        <v>210</v>
      </c>
      <c r="G1900" s="258"/>
    </row>
    <row r="1901" spans="1:7" ht="12" customHeight="1" x14ac:dyDescent="0.2">
      <c r="A1901" s="259"/>
      <c r="B1901" s="259"/>
      <c r="C1901" s="258" t="s">
        <v>857</v>
      </c>
      <c r="D1901" s="260">
        <v>1</v>
      </c>
      <c r="E1901" s="261">
        <v>0.01</v>
      </c>
      <c r="F1901" s="261">
        <v>0.01</v>
      </c>
      <c r="G1901" s="258"/>
    </row>
    <row r="1902" spans="1:7" ht="12" customHeight="1" x14ac:dyDescent="0.2">
      <c r="A1902" s="259"/>
      <c r="B1902" s="259"/>
      <c r="C1902" s="258" t="s">
        <v>858</v>
      </c>
      <c r="D1902" s="260">
        <v>2</v>
      </c>
      <c r="E1902" s="261">
        <v>0.01</v>
      </c>
      <c r="F1902" s="261">
        <v>0.02</v>
      </c>
      <c r="G1902" s="258"/>
    </row>
    <row r="1903" spans="1:7" ht="12" customHeight="1" x14ac:dyDescent="0.2">
      <c r="A1903" s="259"/>
      <c r="B1903" s="259"/>
      <c r="C1903" s="258" t="s">
        <v>426</v>
      </c>
      <c r="D1903" s="260">
        <v>4</v>
      </c>
      <c r="E1903" s="260">
        <v>620</v>
      </c>
      <c r="F1903" s="263">
        <v>2480</v>
      </c>
      <c r="G1903" s="258"/>
    </row>
    <row r="1904" spans="1:7" ht="12" customHeight="1" x14ac:dyDescent="0.2">
      <c r="A1904" s="259"/>
      <c r="B1904" s="259"/>
      <c r="C1904" s="258" t="s">
        <v>2060</v>
      </c>
      <c r="D1904" s="260">
        <v>1</v>
      </c>
      <c r="E1904" s="262"/>
      <c r="F1904" s="262"/>
      <c r="G1904" s="258" t="s">
        <v>1147</v>
      </c>
    </row>
    <row r="1905" spans="1:7" ht="12" customHeight="1" x14ac:dyDescent="0.2">
      <c r="A1905" s="259"/>
      <c r="B1905" s="259"/>
      <c r="C1905" s="258" t="s">
        <v>2061</v>
      </c>
      <c r="D1905" s="260">
        <v>1</v>
      </c>
      <c r="E1905" s="262"/>
      <c r="F1905" s="262"/>
      <c r="G1905" s="258" t="s">
        <v>1147</v>
      </c>
    </row>
    <row r="1906" spans="1:7" ht="12" customHeight="1" x14ac:dyDescent="0.2">
      <c r="A1906" s="259"/>
      <c r="B1906" s="259"/>
      <c r="C1906" s="258" t="s">
        <v>2068</v>
      </c>
      <c r="D1906" s="260">
        <v>1</v>
      </c>
      <c r="E1906" s="262"/>
      <c r="F1906" s="262"/>
      <c r="G1906" s="258" t="s">
        <v>1147</v>
      </c>
    </row>
    <row r="1907" spans="1:7" ht="12" customHeight="1" x14ac:dyDescent="0.2">
      <c r="A1907" s="259"/>
      <c r="B1907" s="259"/>
      <c r="C1907" s="258" t="s">
        <v>872</v>
      </c>
      <c r="D1907" s="260">
        <v>1</v>
      </c>
      <c r="E1907" s="262"/>
      <c r="F1907" s="262"/>
      <c r="G1907" s="258" t="s">
        <v>1147</v>
      </c>
    </row>
    <row r="1908" spans="1:7" ht="12" customHeight="1" x14ac:dyDescent="0.2">
      <c r="A1908" s="259"/>
      <c r="B1908" s="259"/>
      <c r="C1908" s="258" t="s">
        <v>2069</v>
      </c>
      <c r="D1908" s="260">
        <v>1</v>
      </c>
      <c r="E1908" s="262"/>
      <c r="F1908" s="262"/>
      <c r="G1908" s="258" t="s">
        <v>1147</v>
      </c>
    </row>
    <row r="1909" spans="1:7" ht="12" customHeight="1" x14ac:dyDescent="0.2">
      <c r="A1909" s="259"/>
      <c r="B1909" s="259"/>
      <c r="C1909" s="258" t="s">
        <v>2070</v>
      </c>
      <c r="D1909" s="260">
        <v>1</v>
      </c>
      <c r="E1909" s="262"/>
      <c r="F1909" s="262"/>
      <c r="G1909" s="258" t="s">
        <v>1147</v>
      </c>
    </row>
    <row r="1910" spans="1:7" ht="12" customHeight="1" x14ac:dyDescent="0.2">
      <c r="A1910" s="259"/>
      <c r="B1910" s="259"/>
      <c r="C1910" s="258" t="s">
        <v>2071</v>
      </c>
      <c r="D1910" s="260">
        <v>1</v>
      </c>
      <c r="E1910" s="262"/>
      <c r="F1910" s="262"/>
      <c r="G1910" s="258" t="s">
        <v>1147</v>
      </c>
    </row>
    <row r="1911" spans="1:7" ht="12" customHeight="1" x14ac:dyDescent="0.2">
      <c r="A1911" s="259"/>
      <c r="B1911" s="259"/>
      <c r="C1911" s="258" t="s">
        <v>657</v>
      </c>
      <c r="D1911" s="260">
        <v>1</v>
      </c>
      <c r="E1911" s="261">
        <v>0.01</v>
      </c>
      <c r="F1911" s="261">
        <v>0.01</v>
      </c>
      <c r="G1911" s="258"/>
    </row>
    <row r="1912" spans="1:7" ht="12" customHeight="1" x14ac:dyDescent="0.2">
      <c r="A1912" s="259"/>
      <c r="B1912" s="259"/>
      <c r="C1912" s="258" t="s">
        <v>2017</v>
      </c>
      <c r="D1912" s="260">
        <v>1</v>
      </c>
      <c r="E1912" s="260">
        <v>340</v>
      </c>
      <c r="F1912" s="260">
        <v>340</v>
      </c>
      <c r="G1912" s="258"/>
    </row>
    <row r="1913" spans="1:7" ht="12" customHeight="1" x14ac:dyDescent="0.2">
      <c r="A1913" s="259"/>
      <c r="B1913" s="259"/>
      <c r="C1913" s="258" t="s">
        <v>2072</v>
      </c>
      <c r="D1913" s="260">
        <v>1</v>
      </c>
      <c r="E1913" s="261">
        <v>439.92</v>
      </c>
      <c r="F1913" s="261">
        <v>439.92</v>
      </c>
      <c r="G1913" s="258"/>
    </row>
    <row r="1914" spans="1:7" ht="12" customHeight="1" x14ac:dyDescent="0.2">
      <c r="A1914" s="259"/>
      <c r="B1914" s="259"/>
      <c r="C1914" s="258" t="s">
        <v>2073</v>
      </c>
      <c r="D1914" s="260">
        <v>1</v>
      </c>
      <c r="E1914" s="261">
        <v>0.01</v>
      </c>
      <c r="F1914" s="261">
        <v>0.01</v>
      </c>
      <c r="G1914" s="258"/>
    </row>
    <row r="1915" spans="1:7" ht="12" customHeight="1" x14ac:dyDescent="0.2">
      <c r="A1915" s="259"/>
      <c r="B1915" s="259"/>
      <c r="C1915" s="258" t="s">
        <v>2074</v>
      </c>
      <c r="D1915" s="260">
        <v>1</v>
      </c>
      <c r="E1915" s="263">
        <v>5530</v>
      </c>
      <c r="F1915" s="263">
        <v>5530</v>
      </c>
      <c r="G1915" s="258"/>
    </row>
    <row r="1916" spans="1:7" ht="12" customHeight="1" x14ac:dyDescent="0.2">
      <c r="A1916" s="259"/>
      <c r="B1916" s="259"/>
      <c r="C1916" s="258" t="s">
        <v>436</v>
      </c>
      <c r="D1916" s="260">
        <v>1</v>
      </c>
      <c r="E1916" s="260">
        <v>20</v>
      </c>
      <c r="F1916" s="260">
        <v>20</v>
      </c>
      <c r="G1916" s="258"/>
    </row>
    <row r="1917" spans="1:7" ht="12" customHeight="1" x14ac:dyDescent="0.2">
      <c r="A1917" s="259"/>
      <c r="B1917" s="259"/>
      <c r="C1917" s="258" t="s">
        <v>2075</v>
      </c>
      <c r="D1917" s="260">
        <v>1</v>
      </c>
      <c r="E1917" s="262"/>
      <c r="F1917" s="262"/>
      <c r="G1917" s="258" t="s">
        <v>1147</v>
      </c>
    </row>
    <row r="1918" spans="1:7" ht="12.95" customHeight="1" x14ac:dyDescent="0.2">
      <c r="E1918" s="265">
        <v>11107.85</v>
      </c>
      <c r="F1918" s="265">
        <v>11107.85</v>
      </c>
    </row>
    <row r="1919" spans="1:7" ht="12" customHeight="1" x14ac:dyDescent="0.2">
      <c r="A1919" s="254">
        <v>119</v>
      </c>
      <c r="B1919" s="255" t="s">
        <v>1261</v>
      </c>
      <c r="C1919" s="256"/>
      <c r="D1919" s="254">
        <v>1</v>
      </c>
      <c r="E1919" s="257">
        <v>2645.49</v>
      </c>
      <c r="F1919" s="257">
        <v>2645.49</v>
      </c>
      <c r="G1919" s="258"/>
    </row>
    <row r="1920" spans="1:7" ht="12" customHeight="1" x14ac:dyDescent="0.2">
      <c r="A1920" s="259"/>
      <c r="B1920" s="259"/>
      <c r="C1920" s="258" t="s">
        <v>429</v>
      </c>
      <c r="D1920" s="260">
        <v>1</v>
      </c>
      <c r="E1920" s="260">
        <v>210</v>
      </c>
      <c r="F1920" s="260">
        <v>210</v>
      </c>
      <c r="G1920" s="258"/>
    </row>
    <row r="1921" spans="1:7" ht="12" customHeight="1" x14ac:dyDescent="0.2">
      <c r="A1921" s="259"/>
      <c r="B1921" s="259"/>
      <c r="C1921" s="258" t="s">
        <v>1887</v>
      </c>
      <c r="D1921" s="260">
        <v>2</v>
      </c>
      <c r="E1921" s="261">
        <v>0.01</v>
      </c>
      <c r="F1921" s="261">
        <v>0.02</v>
      </c>
      <c r="G1921" s="258"/>
    </row>
    <row r="1922" spans="1:7" ht="12" customHeight="1" x14ac:dyDescent="0.2">
      <c r="A1922" s="259"/>
      <c r="B1922" s="259"/>
      <c r="C1922" s="258" t="s">
        <v>430</v>
      </c>
      <c r="D1922" s="260">
        <v>1</v>
      </c>
      <c r="E1922" s="260">
        <v>20</v>
      </c>
      <c r="F1922" s="260">
        <v>20</v>
      </c>
      <c r="G1922" s="258"/>
    </row>
    <row r="1923" spans="1:7" ht="12" customHeight="1" x14ac:dyDescent="0.2">
      <c r="A1923" s="259"/>
      <c r="B1923" s="259"/>
      <c r="C1923" s="258" t="s">
        <v>2076</v>
      </c>
      <c r="D1923" s="260">
        <v>1</v>
      </c>
      <c r="E1923" s="262"/>
      <c r="F1923" s="262"/>
      <c r="G1923" s="258" t="s">
        <v>1147</v>
      </c>
    </row>
    <row r="1924" spans="1:7" ht="12" customHeight="1" x14ac:dyDescent="0.2">
      <c r="A1924" s="259"/>
      <c r="B1924" s="259"/>
      <c r="C1924" s="258" t="s">
        <v>2077</v>
      </c>
      <c r="D1924" s="260">
        <v>1</v>
      </c>
      <c r="E1924" s="262"/>
      <c r="F1924" s="262"/>
      <c r="G1924" s="258" t="s">
        <v>1147</v>
      </c>
    </row>
    <row r="1925" spans="1:7" ht="12" customHeight="1" x14ac:dyDescent="0.2">
      <c r="A1925" s="259"/>
      <c r="B1925" s="259"/>
      <c r="C1925" s="258" t="s">
        <v>2078</v>
      </c>
      <c r="D1925" s="260">
        <v>1</v>
      </c>
      <c r="E1925" s="262"/>
      <c r="F1925" s="262"/>
      <c r="G1925" s="258" t="s">
        <v>1147</v>
      </c>
    </row>
    <row r="1926" spans="1:7" ht="12" customHeight="1" x14ac:dyDescent="0.2">
      <c r="A1926" s="259"/>
      <c r="B1926" s="259"/>
      <c r="C1926" s="258" t="s">
        <v>872</v>
      </c>
      <c r="D1926" s="260">
        <v>1</v>
      </c>
      <c r="E1926" s="262"/>
      <c r="F1926" s="262"/>
      <c r="G1926" s="258" t="s">
        <v>1147</v>
      </c>
    </row>
    <row r="1927" spans="1:7" ht="12" customHeight="1" x14ac:dyDescent="0.2">
      <c r="A1927" s="259"/>
      <c r="B1927" s="259"/>
      <c r="C1927" s="258" t="s">
        <v>2079</v>
      </c>
      <c r="D1927" s="260">
        <v>1</v>
      </c>
      <c r="E1927" s="262"/>
      <c r="F1927" s="262"/>
      <c r="G1927" s="258" t="s">
        <v>1147</v>
      </c>
    </row>
    <row r="1928" spans="1:7" ht="12" customHeight="1" x14ac:dyDescent="0.2">
      <c r="A1928" s="259"/>
      <c r="B1928" s="259"/>
      <c r="C1928" s="258" t="s">
        <v>2080</v>
      </c>
      <c r="D1928" s="260">
        <v>1</v>
      </c>
      <c r="E1928" s="262"/>
      <c r="F1928" s="262"/>
      <c r="G1928" s="258" t="s">
        <v>1147</v>
      </c>
    </row>
    <row r="1929" spans="1:7" ht="12" customHeight="1" x14ac:dyDescent="0.2">
      <c r="A1929" s="259"/>
      <c r="B1929" s="259"/>
      <c r="C1929" s="258" t="s">
        <v>2017</v>
      </c>
      <c r="D1929" s="260">
        <v>1</v>
      </c>
      <c r="E1929" s="260">
        <v>340</v>
      </c>
      <c r="F1929" s="260">
        <v>340</v>
      </c>
      <c r="G1929" s="258"/>
    </row>
    <row r="1930" spans="1:7" ht="12" customHeight="1" x14ac:dyDescent="0.2">
      <c r="A1930" s="259"/>
      <c r="B1930" s="259"/>
      <c r="C1930" s="258" t="s">
        <v>2081</v>
      </c>
      <c r="D1930" s="260">
        <v>2</v>
      </c>
      <c r="E1930" s="261">
        <v>0.01</v>
      </c>
      <c r="F1930" s="261">
        <v>0.02</v>
      </c>
      <c r="G1930" s="258"/>
    </row>
    <row r="1931" spans="1:7" ht="12" customHeight="1" x14ac:dyDescent="0.2">
      <c r="A1931" s="259"/>
      <c r="B1931" s="259"/>
      <c r="C1931" s="258" t="s">
        <v>2018</v>
      </c>
      <c r="D1931" s="260">
        <v>1</v>
      </c>
      <c r="E1931" s="263">
        <v>4920</v>
      </c>
      <c r="F1931" s="263">
        <v>4920</v>
      </c>
      <c r="G1931" s="258"/>
    </row>
    <row r="1932" spans="1:7" ht="12" customHeight="1" x14ac:dyDescent="0.2">
      <c r="A1932" s="259"/>
      <c r="B1932" s="259"/>
      <c r="C1932" s="258" t="s">
        <v>426</v>
      </c>
      <c r="D1932" s="260">
        <v>6</v>
      </c>
      <c r="E1932" s="260">
        <v>620</v>
      </c>
      <c r="F1932" s="263">
        <v>3720</v>
      </c>
      <c r="G1932" s="258"/>
    </row>
    <row r="1933" spans="1:7" ht="12" customHeight="1" x14ac:dyDescent="0.2">
      <c r="A1933" s="259"/>
      <c r="B1933" s="259"/>
      <c r="C1933" s="258" t="s">
        <v>2082</v>
      </c>
      <c r="D1933" s="260">
        <v>2</v>
      </c>
      <c r="E1933" s="472">
        <v>324.60000000000002</v>
      </c>
      <c r="F1933" s="472">
        <v>649.20000000000005</v>
      </c>
      <c r="G1933" s="258"/>
    </row>
    <row r="1934" spans="1:7" ht="12" customHeight="1" x14ac:dyDescent="0.2">
      <c r="A1934" s="259"/>
      <c r="B1934" s="259"/>
      <c r="C1934" s="258" t="s">
        <v>657</v>
      </c>
      <c r="D1934" s="260">
        <v>2</v>
      </c>
      <c r="E1934" s="261">
        <v>0.01</v>
      </c>
      <c r="F1934" s="261">
        <v>0.02</v>
      </c>
      <c r="G1934" s="258"/>
    </row>
    <row r="1935" spans="1:7" ht="12" customHeight="1" x14ac:dyDescent="0.2">
      <c r="A1935" s="259"/>
      <c r="B1935" s="259"/>
      <c r="C1935" s="258" t="s">
        <v>2059</v>
      </c>
      <c r="D1935" s="260">
        <v>1</v>
      </c>
      <c r="E1935" s="262"/>
      <c r="F1935" s="262"/>
      <c r="G1935" s="258" t="s">
        <v>1147</v>
      </c>
    </row>
    <row r="1936" spans="1:7" ht="12.95" customHeight="1" x14ac:dyDescent="0.2">
      <c r="E1936" s="265">
        <v>12504.55</v>
      </c>
      <c r="F1936" s="265">
        <v>12504.55</v>
      </c>
    </row>
    <row r="1937" spans="1:7" ht="12" customHeight="1" x14ac:dyDescent="0.2">
      <c r="A1937" s="254">
        <v>120</v>
      </c>
      <c r="B1937" s="255" t="s">
        <v>1262</v>
      </c>
      <c r="C1937" s="256"/>
      <c r="D1937" s="254">
        <v>1</v>
      </c>
      <c r="E1937" s="257">
        <v>2645.49</v>
      </c>
      <c r="F1937" s="257">
        <v>2645.49</v>
      </c>
      <c r="G1937" s="258"/>
    </row>
    <row r="1938" spans="1:7" ht="12" customHeight="1" x14ac:dyDescent="0.2">
      <c r="A1938" s="259"/>
      <c r="B1938" s="259"/>
      <c r="C1938" s="258" t="s">
        <v>429</v>
      </c>
      <c r="D1938" s="260">
        <v>1</v>
      </c>
      <c r="E1938" s="260">
        <v>210</v>
      </c>
      <c r="F1938" s="260">
        <v>210</v>
      </c>
      <c r="G1938" s="258"/>
    </row>
    <row r="1939" spans="1:7" ht="12" customHeight="1" x14ac:dyDescent="0.2">
      <c r="A1939" s="259"/>
      <c r="B1939" s="259"/>
      <c r="C1939" s="258" t="s">
        <v>1887</v>
      </c>
      <c r="D1939" s="260">
        <v>2</v>
      </c>
      <c r="E1939" s="261">
        <v>0.01</v>
      </c>
      <c r="F1939" s="261">
        <v>0.02</v>
      </c>
      <c r="G1939" s="258"/>
    </row>
    <row r="1940" spans="1:7" ht="12" customHeight="1" x14ac:dyDescent="0.2">
      <c r="A1940" s="259"/>
      <c r="B1940" s="259"/>
      <c r="C1940" s="258" t="s">
        <v>430</v>
      </c>
      <c r="D1940" s="260">
        <v>1</v>
      </c>
      <c r="E1940" s="260">
        <v>20</v>
      </c>
      <c r="F1940" s="260">
        <v>20</v>
      </c>
      <c r="G1940" s="258"/>
    </row>
    <row r="1941" spans="1:7" ht="12" customHeight="1" x14ac:dyDescent="0.2">
      <c r="A1941" s="259"/>
      <c r="B1941" s="259"/>
      <c r="C1941" s="258" t="s">
        <v>2076</v>
      </c>
      <c r="D1941" s="260">
        <v>1</v>
      </c>
      <c r="E1941" s="262"/>
      <c r="F1941" s="262"/>
      <c r="G1941" s="258" t="s">
        <v>1147</v>
      </c>
    </row>
    <row r="1942" spans="1:7" ht="12" customHeight="1" x14ac:dyDescent="0.2">
      <c r="A1942" s="259"/>
      <c r="B1942" s="259"/>
      <c r="C1942" s="258" t="s">
        <v>2077</v>
      </c>
      <c r="D1942" s="260">
        <v>1</v>
      </c>
      <c r="E1942" s="262"/>
      <c r="F1942" s="262"/>
      <c r="G1942" s="258" t="s">
        <v>1147</v>
      </c>
    </row>
    <row r="1943" spans="1:7" ht="12" customHeight="1" x14ac:dyDescent="0.2">
      <c r="A1943" s="259"/>
      <c r="B1943" s="259"/>
      <c r="C1943" s="258" t="s">
        <v>2078</v>
      </c>
      <c r="D1943" s="260">
        <v>1</v>
      </c>
      <c r="E1943" s="262"/>
      <c r="F1943" s="262"/>
      <c r="G1943" s="258" t="s">
        <v>1147</v>
      </c>
    </row>
    <row r="1944" spans="1:7" ht="12" customHeight="1" x14ac:dyDescent="0.2">
      <c r="A1944" s="259"/>
      <c r="B1944" s="259"/>
      <c r="C1944" s="258" t="s">
        <v>872</v>
      </c>
      <c r="D1944" s="260">
        <v>1</v>
      </c>
      <c r="E1944" s="262"/>
      <c r="F1944" s="262"/>
      <c r="G1944" s="258" t="s">
        <v>1147</v>
      </c>
    </row>
    <row r="1945" spans="1:7" ht="12" customHeight="1" x14ac:dyDescent="0.2">
      <c r="A1945" s="259"/>
      <c r="B1945" s="259"/>
      <c r="C1945" s="258" t="s">
        <v>2079</v>
      </c>
      <c r="D1945" s="260">
        <v>1</v>
      </c>
      <c r="E1945" s="262"/>
      <c r="F1945" s="262"/>
      <c r="G1945" s="258" t="s">
        <v>1147</v>
      </c>
    </row>
    <row r="1946" spans="1:7" ht="12" customHeight="1" x14ac:dyDescent="0.2">
      <c r="A1946" s="259"/>
      <c r="B1946" s="259"/>
      <c r="C1946" s="258" t="s">
        <v>2083</v>
      </c>
      <c r="D1946" s="260">
        <v>1</v>
      </c>
      <c r="E1946" s="262"/>
      <c r="F1946" s="262"/>
      <c r="G1946" s="258" t="s">
        <v>1147</v>
      </c>
    </row>
    <row r="1947" spans="1:7" ht="12" customHeight="1" x14ac:dyDescent="0.2">
      <c r="A1947" s="259"/>
      <c r="B1947" s="259"/>
      <c r="C1947" s="258" t="s">
        <v>2080</v>
      </c>
      <c r="D1947" s="260">
        <v>1</v>
      </c>
      <c r="E1947" s="262"/>
      <c r="F1947" s="262"/>
      <c r="G1947" s="258" t="s">
        <v>1147</v>
      </c>
    </row>
    <row r="1948" spans="1:7" ht="12" customHeight="1" x14ac:dyDescent="0.2">
      <c r="A1948" s="259"/>
      <c r="B1948" s="259"/>
      <c r="C1948" s="258" t="s">
        <v>2017</v>
      </c>
      <c r="D1948" s="260">
        <v>1</v>
      </c>
      <c r="E1948" s="260">
        <v>340</v>
      </c>
      <c r="F1948" s="260">
        <v>340</v>
      </c>
      <c r="G1948" s="258"/>
    </row>
    <row r="1949" spans="1:7" ht="12" customHeight="1" x14ac:dyDescent="0.2">
      <c r="A1949" s="259"/>
      <c r="B1949" s="259"/>
      <c r="C1949" s="258" t="s">
        <v>2081</v>
      </c>
      <c r="D1949" s="260">
        <v>2</v>
      </c>
      <c r="E1949" s="261">
        <v>0.01</v>
      </c>
      <c r="F1949" s="261">
        <v>0.02</v>
      </c>
      <c r="G1949" s="258"/>
    </row>
    <row r="1950" spans="1:7" ht="12" customHeight="1" x14ac:dyDescent="0.2">
      <c r="A1950" s="259"/>
      <c r="B1950" s="259"/>
      <c r="C1950" s="258" t="s">
        <v>2018</v>
      </c>
      <c r="D1950" s="260">
        <v>1</v>
      </c>
      <c r="E1950" s="263">
        <v>4920</v>
      </c>
      <c r="F1950" s="263">
        <v>4920</v>
      </c>
      <c r="G1950" s="258"/>
    </row>
    <row r="1951" spans="1:7" ht="12" customHeight="1" x14ac:dyDescent="0.2">
      <c r="A1951" s="259"/>
      <c r="B1951" s="259"/>
      <c r="C1951" s="258" t="s">
        <v>426</v>
      </c>
      <c r="D1951" s="260">
        <v>6</v>
      </c>
      <c r="E1951" s="260">
        <v>620</v>
      </c>
      <c r="F1951" s="263">
        <v>3720</v>
      </c>
      <c r="G1951" s="258"/>
    </row>
    <row r="1952" spans="1:7" ht="12" customHeight="1" x14ac:dyDescent="0.2">
      <c r="A1952" s="259"/>
      <c r="B1952" s="259"/>
      <c r="C1952" s="258" t="s">
        <v>2066</v>
      </c>
      <c r="D1952" s="260">
        <v>2</v>
      </c>
      <c r="E1952" s="261">
        <v>504.07</v>
      </c>
      <c r="F1952" s="397">
        <v>1008.14</v>
      </c>
      <c r="G1952" s="258"/>
    </row>
    <row r="1953" spans="1:7" ht="12" customHeight="1" x14ac:dyDescent="0.2">
      <c r="A1953" s="259"/>
      <c r="B1953" s="259"/>
      <c r="C1953" s="258" t="s">
        <v>659</v>
      </c>
      <c r="D1953" s="260">
        <v>2</v>
      </c>
      <c r="E1953" s="261">
        <v>0.01</v>
      </c>
      <c r="F1953" s="261">
        <v>0.02</v>
      </c>
      <c r="G1953" s="258"/>
    </row>
    <row r="1954" spans="1:7" ht="12" customHeight="1" x14ac:dyDescent="0.2">
      <c r="A1954" s="259"/>
      <c r="B1954" s="259"/>
      <c r="C1954" s="258" t="s">
        <v>2059</v>
      </c>
      <c r="D1954" s="260">
        <v>1</v>
      </c>
      <c r="E1954" s="262"/>
      <c r="F1954" s="262"/>
      <c r="G1954" s="258" t="s">
        <v>1147</v>
      </c>
    </row>
    <row r="1955" spans="1:7" ht="12.95" customHeight="1" x14ac:dyDescent="0.2">
      <c r="E1955" s="265">
        <v>12863.69</v>
      </c>
      <c r="F1955" s="265">
        <v>12863.69</v>
      </c>
    </row>
    <row r="1956" spans="1:7" ht="12" customHeight="1" x14ac:dyDescent="0.2">
      <c r="A1956" s="254">
        <v>121</v>
      </c>
      <c r="B1956" s="255" t="s">
        <v>1263</v>
      </c>
      <c r="C1956" s="256"/>
      <c r="D1956" s="254">
        <v>1</v>
      </c>
      <c r="E1956" s="257">
        <v>1659.49</v>
      </c>
      <c r="F1956" s="257">
        <v>1659.49</v>
      </c>
      <c r="G1956" s="258"/>
    </row>
    <row r="1957" spans="1:7" ht="12" customHeight="1" x14ac:dyDescent="0.2">
      <c r="A1957" s="259"/>
      <c r="B1957" s="259"/>
      <c r="C1957" s="258" t="s">
        <v>857</v>
      </c>
      <c r="D1957" s="260">
        <v>1</v>
      </c>
      <c r="E1957" s="261">
        <v>0.01</v>
      </c>
      <c r="F1957" s="261">
        <v>0.01</v>
      </c>
      <c r="G1957" s="258"/>
    </row>
    <row r="1958" spans="1:7" ht="12" customHeight="1" x14ac:dyDescent="0.2">
      <c r="A1958" s="259"/>
      <c r="B1958" s="259"/>
      <c r="C1958" s="258" t="s">
        <v>1939</v>
      </c>
      <c r="D1958" s="260">
        <v>1</v>
      </c>
      <c r="E1958" s="262"/>
      <c r="F1958" s="262"/>
      <c r="G1958" s="258" t="s">
        <v>1147</v>
      </c>
    </row>
    <row r="1959" spans="1:7" ht="12" customHeight="1" x14ac:dyDescent="0.2">
      <c r="A1959" s="259"/>
      <c r="B1959" s="259"/>
      <c r="C1959" s="258" t="s">
        <v>1940</v>
      </c>
      <c r="D1959" s="260">
        <v>1</v>
      </c>
      <c r="E1959" s="262"/>
      <c r="F1959" s="262"/>
      <c r="G1959" s="258" t="s">
        <v>1147</v>
      </c>
    </row>
    <row r="1960" spans="1:7" ht="12" customHeight="1" x14ac:dyDescent="0.2">
      <c r="A1960" s="259"/>
      <c r="B1960" s="259"/>
      <c r="C1960" s="258" t="s">
        <v>2014</v>
      </c>
      <c r="D1960" s="260">
        <v>1</v>
      </c>
      <c r="E1960" s="262"/>
      <c r="F1960" s="262"/>
      <c r="G1960" s="258" t="s">
        <v>1147</v>
      </c>
    </row>
    <row r="1961" spans="1:7" ht="12" customHeight="1" x14ac:dyDescent="0.2">
      <c r="A1961" s="259"/>
      <c r="B1961" s="259"/>
      <c r="C1961" s="258" t="s">
        <v>2084</v>
      </c>
      <c r="D1961" s="260">
        <v>1</v>
      </c>
      <c r="E1961" s="262"/>
      <c r="F1961" s="262"/>
      <c r="G1961" s="258" t="s">
        <v>1147</v>
      </c>
    </row>
    <row r="1962" spans="1:7" ht="12" customHeight="1" x14ac:dyDescent="0.2">
      <c r="A1962" s="259"/>
      <c r="B1962" s="259"/>
      <c r="C1962" s="258" t="s">
        <v>872</v>
      </c>
      <c r="D1962" s="260">
        <v>1</v>
      </c>
      <c r="E1962" s="262"/>
      <c r="F1962" s="262"/>
      <c r="G1962" s="258" t="s">
        <v>1147</v>
      </c>
    </row>
    <row r="1963" spans="1:7" ht="12" customHeight="1" x14ac:dyDescent="0.2">
      <c r="A1963" s="259"/>
      <c r="B1963" s="259"/>
      <c r="C1963" s="258" t="s">
        <v>2085</v>
      </c>
      <c r="D1963" s="260">
        <v>1</v>
      </c>
      <c r="E1963" s="262"/>
      <c r="F1963" s="262"/>
      <c r="G1963" s="258" t="s">
        <v>1147</v>
      </c>
    </row>
    <row r="1964" spans="1:7" ht="12" customHeight="1" x14ac:dyDescent="0.2">
      <c r="A1964" s="259"/>
      <c r="B1964" s="259"/>
      <c r="C1964" s="258" t="s">
        <v>2017</v>
      </c>
      <c r="D1964" s="260">
        <v>1</v>
      </c>
      <c r="E1964" s="260">
        <v>340</v>
      </c>
      <c r="F1964" s="260">
        <v>340</v>
      </c>
      <c r="G1964" s="258"/>
    </row>
    <row r="1965" spans="1:7" ht="12" customHeight="1" x14ac:dyDescent="0.2">
      <c r="A1965" s="259"/>
      <c r="B1965" s="259"/>
      <c r="C1965" s="258" t="s">
        <v>429</v>
      </c>
      <c r="D1965" s="260">
        <v>1</v>
      </c>
      <c r="E1965" s="260">
        <v>210</v>
      </c>
      <c r="F1965" s="260">
        <v>210</v>
      </c>
      <c r="G1965" s="258"/>
    </row>
    <row r="1966" spans="1:7" ht="12" customHeight="1" x14ac:dyDescent="0.2">
      <c r="A1966" s="259"/>
      <c r="B1966" s="259"/>
      <c r="C1966" s="258" t="s">
        <v>451</v>
      </c>
      <c r="D1966" s="260">
        <v>1</v>
      </c>
      <c r="E1966" s="263">
        <v>1000</v>
      </c>
      <c r="F1966" s="263">
        <v>1000</v>
      </c>
      <c r="G1966" s="258"/>
    </row>
    <row r="1967" spans="1:7" ht="12" customHeight="1" x14ac:dyDescent="0.2">
      <c r="A1967" s="259"/>
      <c r="B1967" s="259"/>
      <c r="C1967" s="258" t="s">
        <v>654</v>
      </c>
      <c r="D1967" s="260">
        <v>1</v>
      </c>
      <c r="E1967" s="263">
        <v>6940</v>
      </c>
      <c r="F1967" s="263">
        <v>6940</v>
      </c>
      <c r="G1967" s="258"/>
    </row>
    <row r="1968" spans="1:7" ht="12" customHeight="1" x14ac:dyDescent="0.2">
      <c r="A1968" s="259"/>
      <c r="B1968" s="259"/>
      <c r="C1968" s="258" t="s">
        <v>436</v>
      </c>
      <c r="D1968" s="260">
        <v>1</v>
      </c>
      <c r="E1968" s="260">
        <v>20</v>
      </c>
      <c r="F1968" s="260">
        <v>20</v>
      </c>
      <c r="G1968" s="258"/>
    </row>
    <row r="1969" spans="1:7" ht="12.95" customHeight="1" x14ac:dyDescent="0.2">
      <c r="E1969" s="268">
        <v>10169.5</v>
      </c>
      <c r="F1969" s="268">
        <v>10169.5</v>
      </c>
    </row>
    <row r="1970" spans="1:7" ht="12" customHeight="1" x14ac:dyDescent="0.2">
      <c r="A1970" s="254">
        <v>122</v>
      </c>
      <c r="B1970" s="255" t="s">
        <v>2086</v>
      </c>
      <c r="C1970" s="256"/>
      <c r="D1970" s="254">
        <v>1</v>
      </c>
      <c r="E1970" s="266">
        <v>1970</v>
      </c>
      <c r="F1970" s="266">
        <v>1970</v>
      </c>
      <c r="G1970" s="258"/>
    </row>
    <row r="1971" spans="1:7" ht="12" customHeight="1" x14ac:dyDescent="0.2">
      <c r="A1971" s="259"/>
      <c r="B1971" s="259"/>
      <c r="C1971" s="258" t="s">
        <v>452</v>
      </c>
      <c r="D1971" s="260">
        <v>2</v>
      </c>
      <c r="E1971" s="260">
        <v>40</v>
      </c>
      <c r="F1971" s="260">
        <v>80</v>
      </c>
      <c r="G1971" s="258"/>
    </row>
    <row r="1972" spans="1:7" ht="12" customHeight="1" x14ac:dyDescent="0.2">
      <c r="A1972" s="259"/>
      <c r="B1972" s="259"/>
      <c r="C1972" s="258" t="s">
        <v>2087</v>
      </c>
      <c r="D1972" s="260">
        <v>1</v>
      </c>
      <c r="E1972" s="262"/>
      <c r="F1972" s="262"/>
      <c r="G1972" s="258" t="s">
        <v>1147</v>
      </c>
    </row>
    <row r="1973" spans="1:7" ht="12" customHeight="1" x14ac:dyDescent="0.2">
      <c r="A1973" s="259"/>
      <c r="B1973" s="259"/>
      <c r="C1973" s="258" t="s">
        <v>2088</v>
      </c>
      <c r="D1973" s="260">
        <v>1</v>
      </c>
      <c r="E1973" s="262"/>
      <c r="F1973" s="262"/>
      <c r="G1973" s="258" t="s">
        <v>1147</v>
      </c>
    </row>
    <row r="1974" spans="1:7" ht="12" customHeight="1" x14ac:dyDescent="0.2">
      <c r="A1974" s="259"/>
      <c r="B1974" s="259"/>
      <c r="C1974" s="258" t="s">
        <v>2089</v>
      </c>
      <c r="D1974" s="260">
        <v>1</v>
      </c>
      <c r="E1974" s="262"/>
      <c r="F1974" s="262"/>
      <c r="G1974" s="258" t="s">
        <v>1147</v>
      </c>
    </row>
    <row r="1975" spans="1:7" ht="12" customHeight="1" x14ac:dyDescent="0.2">
      <c r="A1975" s="259"/>
      <c r="B1975" s="259"/>
      <c r="C1975" s="258" t="s">
        <v>2049</v>
      </c>
      <c r="D1975" s="260">
        <v>1</v>
      </c>
      <c r="E1975" s="262"/>
      <c r="F1975" s="262"/>
      <c r="G1975" s="258" t="s">
        <v>1147</v>
      </c>
    </row>
    <row r="1976" spans="1:7" ht="12" customHeight="1" x14ac:dyDescent="0.2">
      <c r="A1976" s="259"/>
      <c r="B1976" s="259"/>
      <c r="C1976" s="258" t="s">
        <v>872</v>
      </c>
      <c r="D1976" s="260">
        <v>1</v>
      </c>
      <c r="E1976" s="262"/>
      <c r="F1976" s="262"/>
      <c r="G1976" s="258" t="s">
        <v>1147</v>
      </c>
    </row>
    <row r="1977" spans="1:7" ht="12" customHeight="1" x14ac:dyDescent="0.2">
      <c r="A1977" s="259"/>
      <c r="B1977" s="259"/>
      <c r="C1977" s="258" t="s">
        <v>453</v>
      </c>
      <c r="D1977" s="260">
        <v>1</v>
      </c>
      <c r="E1977" s="260">
        <v>840</v>
      </c>
      <c r="F1977" s="260">
        <v>840</v>
      </c>
      <c r="G1977" s="258"/>
    </row>
    <row r="1978" spans="1:7" ht="12" customHeight="1" x14ac:dyDescent="0.2">
      <c r="A1978" s="259"/>
      <c r="B1978" s="259"/>
      <c r="C1978" s="258" t="s">
        <v>2089</v>
      </c>
      <c r="D1978" s="260">
        <v>2</v>
      </c>
      <c r="E1978" s="262"/>
      <c r="F1978" s="262"/>
      <c r="G1978" s="258" t="s">
        <v>1147</v>
      </c>
    </row>
    <row r="1979" spans="1:7" ht="12" customHeight="1" x14ac:dyDescent="0.2">
      <c r="A1979" s="259"/>
      <c r="B1979" s="259"/>
      <c r="C1979" s="258" t="s">
        <v>2090</v>
      </c>
      <c r="D1979" s="260">
        <v>1</v>
      </c>
      <c r="E1979" s="262"/>
      <c r="F1979" s="262"/>
      <c r="G1979" s="258" t="s">
        <v>1147</v>
      </c>
    </row>
    <row r="1980" spans="1:7" ht="12" customHeight="1" x14ac:dyDescent="0.2">
      <c r="A1980" s="259"/>
      <c r="B1980" s="259"/>
      <c r="C1980" s="258" t="s">
        <v>426</v>
      </c>
      <c r="D1980" s="260">
        <v>2</v>
      </c>
      <c r="E1980" s="260">
        <v>620</v>
      </c>
      <c r="F1980" s="263">
        <v>1240</v>
      </c>
      <c r="G1980" s="258"/>
    </row>
    <row r="1981" spans="1:7" ht="12" customHeight="1" x14ac:dyDescent="0.2">
      <c r="A1981" s="259"/>
      <c r="B1981" s="259"/>
      <c r="C1981" s="258" t="s">
        <v>1887</v>
      </c>
      <c r="D1981" s="260">
        <v>4</v>
      </c>
      <c r="E1981" s="261">
        <v>0.01</v>
      </c>
      <c r="F1981" s="261">
        <v>0.04</v>
      </c>
      <c r="G1981" s="258"/>
    </row>
    <row r="1982" spans="1:7" ht="12.95" customHeight="1" x14ac:dyDescent="0.2">
      <c r="E1982" s="265">
        <v>4130.04</v>
      </c>
      <c r="F1982" s="265">
        <v>4130.04</v>
      </c>
    </row>
    <row r="1983" spans="1:7" ht="12" customHeight="1" x14ac:dyDescent="0.2">
      <c r="A1983" s="254">
        <v>123</v>
      </c>
      <c r="B1983" s="255" t="s">
        <v>2091</v>
      </c>
      <c r="C1983" s="256"/>
      <c r="D1983" s="254">
        <v>1</v>
      </c>
      <c r="E1983" s="257">
        <v>1591.76</v>
      </c>
      <c r="F1983" s="257">
        <v>1591.76</v>
      </c>
      <c r="G1983" s="258"/>
    </row>
    <row r="1984" spans="1:7" ht="12" customHeight="1" x14ac:dyDescent="0.2">
      <c r="A1984" s="259"/>
      <c r="B1984" s="259"/>
      <c r="C1984" s="258" t="s">
        <v>452</v>
      </c>
      <c r="D1984" s="260">
        <v>1</v>
      </c>
      <c r="E1984" s="260">
        <v>40</v>
      </c>
      <c r="F1984" s="260">
        <v>40</v>
      </c>
      <c r="G1984" s="258"/>
    </row>
    <row r="1985" spans="1:7" ht="12" customHeight="1" x14ac:dyDescent="0.2">
      <c r="A1985" s="259"/>
      <c r="B1985" s="259"/>
      <c r="C1985" s="258" t="s">
        <v>2092</v>
      </c>
      <c r="D1985" s="260">
        <v>1</v>
      </c>
      <c r="E1985" s="262"/>
      <c r="F1985" s="262"/>
      <c r="G1985" s="258" t="s">
        <v>1147</v>
      </c>
    </row>
    <row r="1986" spans="1:7" ht="12" customHeight="1" x14ac:dyDescent="0.2">
      <c r="A1986" s="259"/>
      <c r="B1986" s="259"/>
      <c r="C1986" s="258" t="s">
        <v>2088</v>
      </c>
      <c r="D1986" s="260">
        <v>1</v>
      </c>
      <c r="E1986" s="262"/>
      <c r="F1986" s="262"/>
      <c r="G1986" s="258" t="s">
        <v>1147</v>
      </c>
    </row>
    <row r="1987" spans="1:7" ht="12" customHeight="1" x14ac:dyDescent="0.2">
      <c r="A1987" s="259"/>
      <c r="B1987" s="259"/>
      <c r="C1987" s="258" t="s">
        <v>2089</v>
      </c>
      <c r="D1987" s="260">
        <v>1</v>
      </c>
      <c r="E1987" s="262"/>
      <c r="F1987" s="262"/>
      <c r="G1987" s="258" t="s">
        <v>1147</v>
      </c>
    </row>
    <row r="1988" spans="1:7" ht="12" customHeight="1" x14ac:dyDescent="0.2">
      <c r="A1988" s="259"/>
      <c r="B1988" s="259"/>
      <c r="C1988" s="258" t="s">
        <v>2093</v>
      </c>
      <c r="D1988" s="260">
        <v>1</v>
      </c>
      <c r="E1988" s="262"/>
      <c r="F1988" s="262"/>
      <c r="G1988" s="258" t="s">
        <v>1147</v>
      </c>
    </row>
    <row r="1989" spans="1:7" ht="12" customHeight="1" x14ac:dyDescent="0.2">
      <c r="A1989" s="259"/>
      <c r="B1989" s="259"/>
      <c r="C1989" s="258" t="s">
        <v>872</v>
      </c>
      <c r="D1989" s="260">
        <v>1</v>
      </c>
      <c r="E1989" s="262"/>
      <c r="F1989" s="262"/>
      <c r="G1989" s="258" t="s">
        <v>1147</v>
      </c>
    </row>
    <row r="1990" spans="1:7" ht="12" customHeight="1" x14ac:dyDescent="0.2">
      <c r="A1990" s="259"/>
      <c r="B1990" s="259"/>
      <c r="C1990" s="258" t="s">
        <v>453</v>
      </c>
      <c r="D1990" s="260">
        <v>1</v>
      </c>
      <c r="E1990" s="260">
        <v>840</v>
      </c>
      <c r="F1990" s="260">
        <v>840</v>
      </c>
      <c r="G1990" s="258"/>
    </row>
    <row r="1991" spans="1:7" ht="12" customHeight="1" x14ac:dyDescent="0.2">
      <c r="A1991" s="259"/>
      <c r="B1991" s="259"/>
      <c r="C1991" s="258" t="s">
        <v>2089</v>
      </c>
      <c r="D1991" s="260">
        <v>1</v>
      </c>
      <c r="E1991" s="262"/>
      <c r="F1991" s="262"/>
      <c r="G1991" s="258" t="s">
        <v>1147</v>
      </c>
    </row>
    <row r="1992" spans="1:7" ht="12" customHeight="1" x14ac:dyDescent="0.2">
      <c r="A1992" s="259"/>
      <c r="B1992" s="259"/>
      <c r="C1992" s="258" t="s">
        <v>2094</v>
      </c>
      <c r="D1992" s="260">
        <v>1</v>
      </c>
      <c r="E1992" s="262"/>
      <c r="F1992" s="262"/>
      <c r="G1992" s="258" t="s">
        <v>1147</v>
      </c>
    </row>
    <row r="1993" spans="1:7" ht="12" customHeight="1" x14ac:dyDescent="0.2">
      <c r="A1993" s="259"/>
      <c r="B1993" s="259"/>
      <c r="C1993" s="258" t="s">
        <v>426</v>
      </c>
      <c r="D1993" s="260">
        <v>2</v>
      </c>
      <c r="E1993" s="260">
        <v>620</v>
      </c>
      <c r="F1993" s="263">
        <v>1240</v>
      </c>
      <c r="G1993" s="258"/>
    </row>
    <row r="1994" spans="1:7" ht="12" customHeight="1" x14ac:dyDescent="0.2">
      <c r="A1994" s="259"/>
      <c r="B1994" s="259"/>
      <c r="C1994" s="258" t="s">
        <v>1887</v>
      </c>
      <c r="D1994" s="260">
        <v>4</v>
      </c>
      <c r="E1994" s="261">
        <v>0.01</v>
      </c>
      <c r="F1994" s="261">
        <v>0.04</v>
      </c>
      <c r="G1994" s="258"/>
    </row>
    <row r="1995" spans="1:7" ht="12.95" customHeight="1" x14ac:dyDescent="0.2">
      <c r="E1995" s="268">
        <v>3711.8</v>
      </c>
      <c r="F1995" s="268">
        <v>3711.8</v>
      </c>
    </row>
    <row r="1996" spans="1:7" ht="12" customHeight="1" x14ac:dyDescent="0.2">
      <c r="A1996" s="254">
        <v>124</v>
      </c>
      <c r="B1996" s="255" t="s">
        <v>2095</v>
      </c>
      <c r="C1996" s="256"/>
      <c r="D1996" s="254">
        <v>1</v>
      </c>
      <c r="E1996" s="257">
        <v>1780.88</v>
      </c>
      <c r="F1996" s="257">
        <v>1780.88</v>
      </c>
      <c r="G1996" s="258"/>
    </row>
    <row r="1997" spans="1:7" ht="12" customHeight="1" x14ac:dyDescent="0.2">
      <c r="A1997" s="259"/>
      <c r="B1997" s="259"/>
      <c r="C1997" s="258" t="s">
        <v>452</v>
      </c>
      <c r="D1997" s="260">
        <v>1</v>
      </c>
      <c r="E1997" s="260">
        <v>40</v>
      </c>
      <c r="F1997" s="260">
        <v>40</v>
      </c>
      <c r="G1997" s="258"/>
    </row>
    <row r="1998" spans="1:7" ht="12" customHeight="1" x14ac:dyDescent="0.2">
      <c r="A1998" s="259"/>
      <c r="B1998" s="259"/>
      <c r="C1998" s="258" t="s">
        <v>2096</v>
      </c>
      <c r="D1998" s="260">
        <v>1</v>
      </c>
      <c r="E1998" s="262"/>
      <c r="F1998" s="262"/>
      <c r="G1998" s="258" t="s">
        <v>1147</v>
      </c>
    </row>
    <row r="1999" spans="1:7" ht="12" customHeight="1" x14ac:dyDescent="0.2">
      <c r="A1999" s="259"/>
      <c r="B1999" s="259"/>
      <c r="C1999" s="258" t="s">
        <v>2088</v>
      </c>
      <c r="D1999" s="260">
        <v>1</v>
      </c>
      <c r="E1999" s="262"/>
      <c r="F1999" s="262"/>
      <c r="G1999" s="258" t="s">
        <v>1147</v>
      </c>
    </row>
    <row r="2000" spans="1:7" ht="12" customHeight="1" x14ac:dyDescent="0.2">
      <c r="A2000" s="259"/>
      <c r="B2000" s="259"/>
      <c r="C2000" s="258" t="s">
        <v>2089</v>
      </c>
      <c r="D2000" s="260">
        <v>1</v>
      </c>
      <c r="E2000" s="262"/>
      <c r="F2000" s="262"/>
      <c r="G2000" s="258" t="s">
        <v>1147</v>
      </c>
    </row>
    <row r="2001" spans="1:7" ht="12" customHeight="1" x14ac:dyDescent="0.2">
      <c r="A2001" s="259"/>
      <c r="B2001" s="259"/>
      <c r="C2001" s="258" t="s">
        <v>2097</v>
      </c>
      <c r="D2001" s="260">
        <v>1</v>
      </c>
      <c r="E2001" s="262"/>
      <c r="F2001" s="262"/>
      <c r="G2001" s="258" t="s">
        <v>1147</v>
      </c>
    </row>
    <row r="2002" spans="1:7" ht="12" customHeight="1" x14ac:dyDescent="0.2">
      <c r="A2002" s="259"/>
      <c r="B2002" s="259"/>
      <c r="C2002" s="258" t="s">
        <v>872</v>
      </c>
      <c r="D2002" s="260">
        <v>1</v>
      </c>
      <c r="E2002" s="262"/>
      <c r="F2002" s="262"/>
      <c r="G2002" s="258" t="s">
        <v>1147</v>
      </c>
    </row>
    <row r="2003" spans="1:7" ht="12" customHeight="1" x14ac:dyDescent="0.2">
      <c r="A2003" s="259"/>
      <c r="B2003" s="259"/>
      <c r="C2003" s="258" t="s">
        <v>453</v>
      </c>
      <c r="D2003" s="260">
        <v>1</v>
      </c>
      <c r="E2003" s="260">
        <v>840</v>
      </c>
      <c r="F2003" s="260">
        <v>840</v>
      </c>
      <c r="G2003" s="258"/>
    </row>
    <row r="2004" spans="1:7" ht="12" customHeight="1" x14ac:dyDescent="0.2">
      <c r="A2004" s="259"/>
      <c r="B2004" s="259"/>
      <c r="C2004" s="258" t="s">
        <v>2089</v>
      </c>
      <c r="D2004" s="260">
        <v>1</v>
      </c>
      <c r="E2004" s="262"/>
      <c r="F2004" s="262"/>
      <c r="G2004" s="258" t="s">
        <v>1147</v>
      </c>
    </row>
    <row r="2005" spans="1:7" ht="12" customHeight="1" x14ac:dyDescent="0.2">
      <c r="A2005" s="259"/>
      <c r="B2005" s="259"/>
      <c r="C2005" s="258" t="s">
        <v>2098</v>
      </c>
      <c r="D2005" s="260">
        <v>1</v>
      </c>
      <c r="E2005" s="262"/>
      <c r="F2005" s="262"/>
      <c r="G2005" s="258" t="s">
        <v>1147</v>
      </c>
    </row>
    <row r="2006" spans="1:7" ht="12" customHeight="1" x14ac:dyDescent="0.2">
      <c r="A2006" s="259"/>
      <c r="B2006" s="259"/>
      <c r="C2006" s="258" t="s">
        <v>426</v>
      </c>
      <c r="D2006" s="260">
        <v>2</v>
      </c>
      <c r="E2006" s="260">
        <v>620</v>
      </c>
      <c r="F2006" s="263">
        <v>1240</v>
      </c>
      <c r="G2006" s="258"/>
    </row>
    <row r="2007" spans="1:7" ht="12" customHeight="1" x14ac:dyDescent="0.2">
      <c r="A2007" s="259"/>
      <c r="B2007" s="259"/>
      <c r="C2007" s="258" t="s">
        <v>1887</v>
      </c>
      <c r="D2007" s="260">
        <v>4</v>
      </c>
      <c r="E2007" s="261">
        <v>0.01</v>
      </c>
      <c r="F2007" s="261">
        <v>0.04</v>
      </c>
      <c r="G2007" s="258"/>
    </row>
    <row r="2008" spans="1:7" ht="12.95" customHeight="1" x14ac:dyDescent="0.2">
      <c r="E2008" s="265">
        <v>3900.92</v>
      </c>
      <c r="F2008" s="265">
        <v>3900.92</v>
      </c>
    </row>
    <row r="2009" spans="1:7" ht="12" customHeight="1" x14ac:dyDescent="0.2">
      <c r="A2009" s="254">
        <v>125</v>
      </c>
      <c r="B2009" s="255" t="s">
        <v>2099</v>
      </c>
      <c r="C2009" s="256"/>
      <c r="D2009" s="254">
        <v>1</v>
      </c>
      <c r="E2009" s="257">
        <v>2348.2399999999998</v>
      </c>
      <c r="F2009" s="257">
        <v>2348.2399999999998</v>
      </c>
      <c r="G2009" s="258"/>
    </row>
    <row r="2010" spans="1:7" ht="12" customHeight="1" x14ac:dyDescent="0.2">
      <c r="A2010" s="259"/>
      <c r="B2010" s="259"/>
      <c r="C2010" s="258" t="s">
        <v>452</v>
      </c>
      <c r="D2010" s="260">
        <v>3</v>
      </c>
      <c r="E2010" s="260">
        <v>40</v>
      </c>
      <c r="F2010" s="260">
        <v>120</v>
      </c>
      <c r="G2010" s="258"/>
    </row>
    <row r="2011" spans="1:7" ht="12" customHeight="1" x14ac:dyDescent="0.2">
      <c r="A2011" s="259"/>
      <c r="B2011" s="259"/>
      <c r="C2011" s="258" t="s">
        <v>2100</v>
      </c>
      <c r="D2011" s="260">
        <v>1</v>
      </c>
      <c r="E2011" s="262"/>
      <c r="F2011" s="262"/>
      <c r="G2011" s="258" t="s">
        <v>1147</v>
      </c>
    </row>
    <row r="2012" spans="1:7" ht="12" customHeight="1" x14ac:dyDescent="0.2">
      <c r="A2012" s="259"/>
      <c r="B2012" s="259"/>
      <c r="C2012" s="258" t="s">
        <v>2088</v>
      </c>
      <c r="D2012" s="260">
        <v>1</v>
      </c>
      <c r="E2012" s="262"/>
      <c r="F2012" s="262"/>
      <c r="G2012" s="258" t="s">
        <v>1147</v>
      </c>
    </row>
    <row r="2013" spans="1:7" ht="12" customHeight="1" x14ac:dyDescent="0.2">
      <c r="A2013" s="259"/>
      <c r="B2013" s="259"/>
      <c r="C2013" s="258" t="s">
        <v>2089</v>
      </c>
      <c r="D2013" s="260">
        <v>1</v>
      </c>
      <c r="E2013" s="262"/>
      <c r="F2013" s="262"/>
      <c r="G2013" s="258" t="s">
        <v>1147</v>
      </c>
    </row>
    <row r="2014" spans="1:7" ht="12" customHeight="1" x14ac:dyDescent="0.2">
      <c r="A2014" s="259"/>
      <c r="B2014" s="259"/>
      <c r="C2014" s="258" t="s">
        <v>2101</v>
      </c>
      <c r="D2014" s="260">
        <v>1</v>
      </c>
      <c r="E2014" s="262"/>
      <c r="F2014" s="262"/>
      <c r="G2014" s="258" t="s">
        <v>1147</v>
      </c>
    </row>
    <row r="2015" spans="1:7" ht="12" customHeight="1" x14ac:dyDescent="0.2">
      <c r="A2015" s="259"/>
      <c r="B2015" s="259"/>
      <c r="C2015" s="258" t="s">
        <v>872</v>
      </c>
      <c r="D2015" s="260">
        <v>1</v>
      </c>
      <c r="E2015" s="262"/>
      <c r="F2015" s="262"/>
      <c r="G2015" s="258" t="s">
        <v>1147</v>
      </c>
    </row>
    <row r="2016" spans="1:7" ht="12" customHeight="1" x14ac:dyDescent="0.2">
      <c r="A2016" s="259"/>
      <c r="B2016" s="259"/>
      <c r="C2016" s="258" t="s">
        <v>453</v>
      </c>
      <c r="D2016" s="260">
        <v>1</v>
      </c>
      <c r="E2016" s="260">
        <v>840</v>
      </c>
      <c r="F2016" s="260">
        <v>840</v>
      </c>
      <c r="G2016" s="258"/>
    </row>
    <row r="2017" spans="1:7" ht="12" customHeight="1" x14ac:dyDescent="0.2">
      <c r="A2017" s="259"/>
      <c r="B2017" s="259"/>
      <c r="C2017" s="258" t="s">
        <v>2089</v>
      </c>
      <c r="D2017" s="260">
        <v>3</v>
      </c>
      <c r="E2017" s="262"/>
      <c r="F2017" s="262"/>
      <c r="G2017" s="258" t="s">
        <v>1147</v>
      </c>
    </row>
    <row r="2018" spans="1:7" ht="12" customHeight="1" x14ac:dyDescent="0.2">
      <c r="A2018" s="259"/>
      <c r="B2018" s="259"/>
      <c r="C2018" s="258" t="s">
        <v>2102</v>
      </c>
      <c r="D2018" s="260">
        <v>1</v>
      </c>
      <c r="E2018" s="262"/>
      <c r="F2018" s="262"/>
      <c r="G2018" s="258" t="s">
        <v>1147</v>
      </c>
    </row>
    <row r="2019" spans="1:7" ht="12" customHeight="1" x14ac:dyDescent="0.2">
      <c r="A2019" s="259"/>
      <c r="B2019" s="259"/>
      <c r="C2019" s="258" t="s">
        <v>426</v>
      </c>
      <c r="D2019" s="260">
        <v>3</v>
      </c>
      <c r="E2019" s="260">
        <v>620</v>
      </c>
      <c r="F2019" s="263">
        <v>1860</v>
      </c>
      <c r="G2019" s="258"/>
    </row>
    <row r="2020" spans="1:7" ht="12" customHeight="1" x14ac:dyDescent="0.2">
      <c r="A2020" s="259"/>
      <c r="B2020" s="259"/>
      <c r="C2020" s="258" t="s">
        <v>1887</v>
      </c>
      <c r="D2020" s="260">
        <v>4</v>
      </c>
      <c r="E2020" s="261">
        <v>0.01</v>
      </c>
      <c r="F2020" s="261">
        <v>0.04</v>
      </c>
      <c r="G2020" s="258"/>
    </row>
    <row r="2021" spans="1:7" ht="12.95" customHeight="1" x14ac:dyDescent="0.2">
      <c r="E2021" s="265">
        <v>5168.28</v>
      </c>
      <c r="F2021" s="265">
        <v>5168.28</v>
      </c>
    </row>
    <row r="2022" spans="1:7" ht="12" customHeight="1" x14ac:dyDescent="0.2">
      <c r="A2022" s="254">
        <v>126</v>
      </c>
      <c r="B2022" s="255" t="s">
        <v>2103</v>
      </c>
      <c r="C2022" s="256"/>
      <c r="D2022" s="254">
        <v>1</v>
      </c>
      <c r="E2022" s="257">
        <v>2019.55</v>
      </c>
      <c r="F2022" s="257">
        <v>2019.55</v>
      </c>
      <c r="G2022" s="258"/>
    </row>
    <row r="2023" spans="1:7" ht="12" customHeight="1" x14ac:dyDescent="0.2">
      <c r="A2023" s="259"/>
      <c r="B2023" s="259"/>
      <c r="C2023" s="258" t="s">
        <v>2081</v>
      </c>
      <c r="D2023" s="260">
        <v>2</v>
      </c>
      <c r="E2023" s="261">
        <v>0.01</v>
      </c>
      <c r="F2023" s="261">
        <v>0.02</v>
      </c>
      <c r="G2023" s="258"/>
    </row>
    <row r="2024" spans="1:7" ht="12" customHeight="1" x14ac:dyDescent="0.2">
      <c r="A2024" s="259"/>
      <c r="B2024" s="259"/>
      <c r="C2024" s="258" t="s">
        <v>2104</v>
      </c>
      <c r="D2024" s="260">
        <v>2</v>
      </c>
      <c r="E2024" s="261">
        <v>0.01</v>
      </c>
      <c r="F2024" s="261">
        <v>0.02</v>
      </c>
      <c r="G2024" s="258"/>
    </row>
    <row r="2025" spans="1:7" ht="12" customHeight="1" x14ac:dyDescent="0.2">
      <c r="A2025" s="259"/>
      <c r="B2025" s="259"/>
      <c r="C2025" s="258" t="s">
        <v>426</v>
      </c>
      <c r="D2025" s="260">
        <v>2</v>
      </c>
      <c r="E2025" s="260">
        <v>620</v>
      </c>
      <c r="F2025" s="263">
        <v>1240</v>
      </c>
      <c r="G2025" s="258"/>
    </row>
    <row r="2026" spans="1:7" ht="12" customHeight="1" x14ac:dyDescent="0.2">
      <c r="A2026" s="259"/>
      <c r="B2026" s="259"/>
      <c r="C2026" s="258" t="s">
        <v>2105</v>
      </c>
      <c r="D2026" s="260">
        <v>1</v>
      </c>
      <c r="E2026" s="262"/>
      <c r="F2026" s="262"/>
      <c r="G2026" s="258" t="s">
        <v>1147</v>
      </c>
    </row>
    <row r="2027" spans="1:7" ht="12" customHeight="1" x14ac:dyDescent="0.2">
      <c r="A2027" s="259"/>
      <c r="B2027" s="259"/>
      <c r="C2027" s="258" t="s">
        <v>2106</v>
      </c>
      <c r="D2027" s="260">
        <v>1</v>
      </c>
      <c r="E2027" s="262"/>
      <c r="F2027" s="262"/>
      <c r="G2027" s="258" t="s">
        <v>1147</v>
      </c>
    </row>
    <row r="2028" spans="1:7" ht="12" customHeight="1" x14ac:dyDescent="0.2">
      <c r="A2028" s="259"/>
      <c r="B2028" s="259"/>
      <c r="C2028" s="258" t="s">
        <v>2107</v>
      </c>
      <c r="D2028" s="260">
        <v>1</v>
      </c>
      <c r="E2028" s="262"/>
      <c r="F2028" s="262"/>
      <c r="G2028" s="258" t="s">
        <v>1147</v>
      </c>
    </row>
    <row r="2029" spans="1:7" ht="12" customHeight="1" x14ac:dyDescent="0.2">
      <c r="A2029" s="259"/>
      <c r="B2029" s="259"/>
      <c r="C2029" s="258" t="s">
        <v>2108</v>
      </c>
      <c r="D2029" s="260">
        <v>1</v>
      </c>
      <c r="E2029" s="262"/>
      <c r="F2029" s="262"/>
      <c r="G2029" s="258" t="s">
        <v>1147</v>
      </c>
    </row>
    <row r="2030" spans="1:7" ht="12" customHeight="1" x14ac:dyDescent="0.2">
      <c r="A2030" s="259"/>
      <c r="B2030" s="259"/>
      <c r="C2030" s="258" t="s">
        <v>1807</v>
      </c>
      <c r="D2030" s="260">
        <v>1</v>
      </c>
      <c r="E2030" s="262"/>
      <c r="F2030" s="262"/>
      <c r="G2030" s="258" t="s">
        <v>1147</v>
      </c>
    </row>
    <row r="2031" spans="1:7" ht="12" customHeight="1" x14ac:dyDescent="0.2">
      <c r="A2031" s="259"/>
      <c r="B2031" s="259"/>
      <c r="C2031" s="258" t="s">
        <v>872</v>
      </c>
      <c r="D2031" s="260">
        <v>1</v>
      </c>
      <c r="E2031" s="262"/>
      <c r="F2031" s="262"/>
      <c r="G2031" s="258" t="s">
        <v>1147</v>
      </c>
    </row>
    <row r="2032" spans="1:7" ht="12" customHeight="1" x14ac:dyDescent="0.2">
      <c r="A2032" s="259"/>
      <c r="B2032" s="259"/>
      <c r="C2032" s="258" t="s">
        <v>2109</v>
      </c>
      <c r="D2032" s="260">
        <v>1</v>
      </c>
      <c r="E2032" s="262"/>
      <c r="F2032" s="262"/>
      <c r="G2032" s="258" t="s">
        <v>1147</v>
      </c>
    </row>
    <row r="2033" spans="1:7" ht="12" customHeight="1" x14ac:dyDescent="0.2">
      <c r="A2033" s="259"/>
      <c r="B2033" s="259"/>
      <c r="C2033" s="258" t="s">
        <v>657</v>
      </c>
      <c r="D2033" s="260">
        <v>1</v>
      </c>
      <c r="E2033" s="261">
        <v>0.01</v>
      </c>
      <c r="F2033" s="261">
        <v>0.01</v>
      </c>
      <c r="G2033" s="258"/>
    </row>
    <row r="2034" spans="1:7" ht="12" customHeight="1" x14ac:dyDescent="0.2">
      <c r="A2034" s="259"/>
      <c r="B2034" s="259"/>
      <c r="C2034" s="258" t="s">
        <v>379</v>
      </c>
      <c r="D2034" s="260">
        <v>1</v>
      </c>
      <c r="E2034" s="260">
        <v>540</v>
      </c>
      <c r="F2034" s="260">
        <v>540</v>
      </c>
      <c r="G2034" s="258"/>
    </row>
    <row r="2035" spans="1:7" ht="12" customHeight="1" x14ac:dyDescent="0.2">
      <c r="A2035" s="259"/>
      <c r="B2035" s="259"/>
      <c r="C2035" s="258" t="s">
        <v>429</v>
      </c>
      <c r="D2035" s="260">
        <v>1</v>
      </c>
      <c r="E2035" s="260">
        <v>210</v>
      </c>
      <c r="F2035" s="260">
        <v>210</v>
      </c>
      <c r="G2035" s="258"/>
    </row>
    <row r="2036" spans="1:7" ht="12" customHeight="1" x14ac:dyDescent="0.2">
      <c r="A2036" s="259"/>
      <c r="B2036" s="259"/>
      <c r="C2036" s="258" t="s">
        <v>2110</v>
      </c>
      <c r="D2036" s="260">
        <v>1</v>
      </c>
      <c r="E2036" s="261">
        <v>307.81</v>
      </c>
      <c r="F2036" s="261">
        <v>307.81</v>
      </c>
      <c r="G2036" s="258"/>
    </row>
    <row r="2037" spans="1:7" ht="12" customHeight="1" x14ac:dyDescent="0.2">
      <c r="A2037" s="259"/>
      <c r="B2037" s="259"/>
      <c r="C2037" s="258" t="s">
        <v>430</v>
      </c>
      <c r="D2037" s="260">
        <v>1</v>
      </c>
      <c r="E2037" s="260">
        <v>20</v>
      </c>
      <c r="F2037" s="260">
        <v>20</v>
      </c>
      <c r="G2037" s="258"/>
    </row>
    <row r="2038" spans="1:7" ht="12" customHeight="1" x14ac:dyDescent="0.2">
      <c r="A2038" s="259"/>
      <c r="B2038" s="259"/>
      <c r="C2038" s="258" t="s">
        <v>2111</v>
      </c>
      <c r="D2038" s="260">
        <v>1</v>
      </c>
      <c r="E2038" s="261">
        <v>630.48</v>
      </c>
      <c r="F2038" s="261">
        <v>630.48</v>
      </c>
      <c r="G2038" s="258"/>
    </row>
    <row r="2039" spans="1:7" ht="12.95" customHeight="1" x14ac:dyDescent="0.2">
      <c r="E2039" s="265">
        <v>4968.08</v>
      </c>
      <c r="F2039" s="265">
        <v>4968.08</v>
      </c>
    </row>
    <row r="2040" spans="1:7" ht="12" customHeight="1" x14ac:dyDescent="0.2">
      <c r="A2040" s="254">
        <v>127</v>
      </c>
      <c r="B2040" s="255" t="s">
        <v>2112</v>
      </c>
      <c r="C2040" s="256"/>
      <c r="D2040" s="254">
        <v>1</v>
      </c>
      <c r="E2040" s="257">
        <v>2019.55</v>
      </c>
      <c r="F2040" s="257">
        <v>2019.55</v>
      </c>
      <c r="G2040" s="258"/>
    </row>
    <row r="2041" spans="1:7" ht="12" customHeight="1" x14ac:dyDescent="0.2">
      <c r="A2041" s="259"/>
      <c r="B2041" s="259"/>
      <c r="C2041" s="258" t="s">
        <v>2081</v>
      </c>
      <c r="D2041" s="260">
        <v>2</v>
      </c>
      <c r="E2041" s="261">
        <v>0.01</v>
      </c>
      <c r="F2041" s="261">
        <v>0.02</v>
      </c>
      <c r="G2041" s="258"/>
    </row>
    <row r="2042" spans="1:7" ht="12" customHeight="1" x14ac:dyDescent="0.2">
      <c r="A2042" s="259"/>
      <c r="B2042" s="259"/>
      <c r="C2042" s="258" t="s">
        <v>2104</v>
      </c>
      <c r="D2042" s="260">
        <v>2</v>
      </c>
      <c r="E2042" s="261">
        <v>0.01</v>
      </c>
      <c r="F2042" s="261">
        <v>0.02</v>
      </c>
      <c r="G2042" s="258"/>
    </row>
    <row r="2043" spans="1:7" ht="12" customHeight="1" x14ac:dyDescent="0.2">
      <c r="A2043" s="259"/>
      <c r="B2043" s="259"/>
      <c r="C2043" s="258" t="s">
        <v>393</v>
      </c>
      <c r="D2043" s="260">
        <v>2</v>
      </c>
      <c r="E2043" s="260">
        <v>130</v>
      </c>
      <c r="F2043" s="260">
        <v>260</v>
      </c>
      <c r="G2043" s="258"/>
    </row>
    <row r="2044" spans="1:7" ht="12" customHeight="1" x14ac:dyDescent="0.2">
      <c r="A2044" s="259"/>
      <c r="B2044" s="259"/>
      <c r="C2044" s="258" t="s">
        <v>2105</v>
      </c>
      <c r="D2044" s="260">
        <v>1</v>
      </c>
      <c r="E2044" s="262"/>
      <c r="F2044" s="262"/>
      <c r="G2044" s="258" t="s">
        <v>1147</v>
      </c>
    </row>
    <row r="2045" spans="1:7" ht="12" customHeight="1" x14ac:dyDescent="0.2">
      <c r="A2045" s="259"/>
      <c r="B2045" s="259"/>
      <c r="C2045" s="258" t="s">
        <v>2106</v>
      </c>
      <c r="D2045" s="260">
        <v>1</v>
      </c>
      <c r="E2045" s="262"/>
      <c r="F2045" s="262"/>
      <c r="G2045" s="258" t="s">
        <v>1147</v>
      </c>
    </row>
    <row r="2046" spans="1:7" ht="12" customHeight="1" x14ac:dyDescent="0.2">
      <c r="A2046" s="259"/>
      <c r="B2046" s="259"/>
      <c r="C2046" s="258" t="s">
        <v>2107</v>
      </c>
      <c r="D2046" s="260">
        <v>1</v>
      </c>
      <c r="E2046" s="262"/>
      <c r="F2046" s="262"/>
      <c r="G2046" s="258" t="s">
        <v>1147</v>
      </c>
    </row>
    <row r="2047" spans="1:7" ht="12" customHeight="1" x14ac:dyDescent="0.2">
      <c r="A2047" s="259"/>
      <c r="B2047" s="259"/>
      <c r="C2047" s="258" t="s">
        <v>2108</v>
      </c>
      <c r="D2047" s="260">
        <v>1</v>
      </c>
      <c r="E2047" s="262"/>
      <c r="F2047" s="262"/>
      <c r="G2047" s="258" t="s">
        <v>1147</v>
      </c>
    </row>
    <row r="2048" spans="1:7" ht="12" customHeight="1" x14ac:dyDescent="0.2">
      <c r="A2048" s="259"/>
      <c r="B2048" s="259"/>
      <c r="C2048" s="258" t="s">
        <v>1912</v>
      </c>
      <c r="D2048" s="260">
        <v>1</v>
      </c>
      <c r="E2048" s="262"/>
      <c r="F2048" s="262"/>
      <c r="G2048" s="258" t="s">
        <v>1147</v>
      </c>
    </row>
    <row r="2049" spans="1:7" ht="12" customHeight="1" x14ac:dyDescent="0.2">
      <c r="A2049" s="259"/>
      <c r="B2049" s="259"/>
      <c r="C2049" s="258" t="s">
        <v>2113</v>
      </c>
      <c r="D2049" s="260">
        <v>1</v>
      </c>
      <c r="E2049" s="262"/>
      <c r="F2049" s="262"/>
      <c r="G2049" s="258" t="s">
        <v>1147</v>
      </c>
    </row>
    <row r="2050" spans="1:7" ht="12" customHeight="1" x14ac:dyDescent="0.2">
      <c r="A2050" s="259"/>
      <c r="B2050" s="259"/>
      <c r="C2050" s="258" t="s">
        <v>872</v>
      </c>
      <c r="D2050" s="260">
        <v>1</v>
      </c>
      <c r="E2050" s="262"/>
      <c r="F2050" s="262"/>
      <c r="G2050" s="258" t="s">
        <v>1147</v>
      </c>
    </row>
    <row r="2051" spans="1:7" ht="12" customHeight="1" x14ac:dyDescent="0.2">
      <c r="A2051" s="259"/>
      <c r="B2051" s="259"/>
      <c r="C2051" s="258" t="s">
        <v>2109</v>
      </c>
      <c r="D2051" s="260">
        <v>1</v>
      </c>
      <c r="E2051" s="262"/>
      <c r="F2051" s="262"/>
      <c r="G2051" s="258" t="s">
        <v>1147</v>
      </c>
    </row>
    <row r="2052" spans="1:7" ht="12" customHeight="1" x14ac:dyDescent="0.2">
      <c r="A2052" s="259"/>
      <c r="B2052" s="259"/>
      <c r="C2052" s="258" t="s">
        <v>659</v>
      </c>
      <c r="D2052" s="260">
        <v>1</v>
      </c>
      <c r="E2052" s="261">
        <v>0.01</v>
      </c>
      <c r="F2052" s="261">
        <v>0.01</v>
      </c>
      <c r="G2052" s="258"/>
    </row>
    <row r="2053" spans="1:7" ht="12" customHeight="1" x14ac:dyDescent="0.2">
      <c r="A2053" s="259"/>
      <c r="B2053" s="259"/>
      <c r="C2053" s="258" t="s">
        <v>379</v>
      </c>
      <c r="D2053" s="260">
        <v>1</v>
      </c>
      <c r="E2053" s="260">
        <v>540</v>
      </c>
      <c r="F2053" s="260">
        <v>540</v>
      </c>
      <c r="G2053" s="258"/>
    </row>
    <row r="2054" spans="1:7" ht="12" customHeight="1" x14ac:dyDescent="0.2">
      <c r="A2054" s="259"/>
      <c r="B2054" s="259"/>
      <c r="C2054" s="258" t="s">
        <v>429</v>
      </c>
      <c r="D2054" s="260">
        <v>1</v>
      </c>
      <c r="E2054" s="260">
        <v>210</v>
      </c>
      <c r="F2054" s="260">
        <v>210</v>
      </c>
      <c r="G2054" s="258"/>
    </row>
    <row r="2055" spans="1:7" ht="12" customHeight="1" x14ac:dyDescent="0.2">
      <c r="A2055" s="259"/>
      <c r="B2055" s="259"/>
      <c r="C2055" s="258" t="s">
        <v>2114</v>
      </c>
      <c r="D2055" s="260">
        <v>1</v>
      </c>
      <c r="E2055" s="261">
        <v>477.98</v>
      </c>
      <c r="F2055" s="261">
        <v>477.98</v>
      </c>
      <c r="G2055" s="258"/>
    </row>
    <row r="2056" spans="1:7" ht="12" customHeight="1" x14ac:dyDescent="0.2">
      <c r="A2056" s="259"/>
      <c r="B2056" s="259"/>
      <c r="C2056" s="258" t="s">
        <v>1264</v>
      </c>
      <c r="D2056" s="260">
        <v>1</v>
      </c>
      <c r="E2056" s="261">
        <v>630.48</v>
      </c>
      <c r="F2056" s="261">
        <v>630.48</v>
      </c>
      <c r="G2056" s="258"/>
    </row>
    <row r="2057" spans="1:7" ht="12" customHeight="1" x14ac:dyDescent="0.2">
      <c r="A2057" s="259"/>
      <c r="B2057" s="259"/>
      <c r="C2057" s="258" t="s">
        <v>430</v>
      </c>
      <c r="D2057" s="260">
        <v>1</v>
      </c>
      <c r="E2057" s="260">
        <v>20</v>
      </c>
      <c r="F2057" s="260">
        <v>20</v>
      </c>
      <c r="G2057" s="258"/>
    </row>
    <row r="2058" spans="1:7" ht="12.95" customHeight="1" x14ac:dyDescent="0.2">
      <c r="E2058" s="265">
        <v>4158.0600000000004</v>
      </c>
      <c r="F2058" s="265">
        <v>4158.0600000000004</v>
      </c>
    </row>
    <row r="2059" spans="1:7" ht="12" customHeight="1" x14ac:dyDescent="0.2">
      <c r="A2059" s="254">
        <v>128</v>
      </c>
      <c r="B2059" s="255" t="s">
        <v>2115</v>
      </c>
      <c r="C2059" s="256"/>
      <c r="D2059" s="254">
        <v>1</v>
      </c>
      <c r="E2059" s="257">
        <v>1849.71</v>
      </c>
      <c r="F2059" s="257">
        <v>1849.71</v>
      </c>
      <c r="G2059" s="258"/>
    </row>
    <row r="2060" spans="1:7" ht="12" customHeight="1" x14ac:dyDescent="0.2">
      <c r="A2060" s="259"/>
      <c r="B2060" s="259"/>
      <c r="C2060" s="258" t="s">
        <v>2081</v>
      </c>
      <c r="D2060" s="260">
        <v>2</v>
      </c>
      <c r="E2060" s="261">
        <v>0.01</v>
      </c>
      <c r="F2060" s="261">
        <v>0.02</v>
      </c>
      <c r="G2060" s="258"/>
    </row>
    <row r="2061" spans="1:7" ht="12" customHeight="1" x14ac:dyDescent="0.2">
      <c r="A2061" s="259"/>
      <c r="B2061" s="259"/>
      <c r="C2061" s="258" t="s">
        <v>2104</v>
      </c>
      <c r="D2061" s="260">
        <v>2</v>
      </c>
      <c r="E2061" s="261">
        <v>0.01</v>
      </c>
      <c r="F2061" s="261">
        <v>0.02</v>
      </c>
      <c r="G2061" s="258"/>
    </row>
    <row r="2062" spans="1:7" ht="12" customHeight="1" x14ac:dyDescent="0.2">
      <c r="A2062" s="259"/>
      <c r="B2062" s="259"/>
      <c r="C2062" s="258" t="s">
        <v>393</v>
      </c>
      <c r="D2062" s="260">
        <v>2</v>
      </c>
      <c r="E2062" s="260">
        <v>130</v>
      </c>
      <c r="F2062" s="260">
        <v>260</v>
      </c>
      <c r="G2062" s="258"/>
    </row>
    <row r="2063" spans="1:7" ht="12" customHeight="1" x14ac:dyDescent="0.2">
      <c r="A2063" s="259"/>
      <c r="B2063" s="259"/>
      <c r="C2063" s="258" t="s">
        <v>2116</v>
      </c>
      <c r="D2063" s="260">
        <v>1</v>
      </c>
      <c r="E2063" s="262"/>
      <c r="F2063" s="262"/>
      <c r="G2063" s="258" t="s">
        <v>1147</v>
      </c>
    </row>
    <row r="2064" spans="1:7" ht="12" customHeight="1" x14ac:dyDescent="0.2">
      <c r="A2064" s="259"/>
      <c r="B2064" s="259"/>
      <c r="C2064" s="258" t="s">
        <v>2117</v>
      </c>
      <c r="D2064" s="260">
        <v>1</v>
      </c>
      <c r="E2064" s="262"/>
      <c r="F2064" s="262"/>
      <c r="G2064" s="258" t="s">
        <v>1147</v>
      </c>
    </row>
    <row r="2065" spans="1:7" ht="12" customHeight="1" x14ac:dyDescent="0.2">
      <c r="A2065" s="259"/>
      <c r="B2065" s="259"/>
      <c r="C2065" s="258" t="s">
        <v>2118</v>
      </c>
      <c r="D2065" s="260">
        <v>1</v>
      </c>
      <c r="E2065" s="262"/>
      <c r="F2065" s="262"/>
      <c r="G2065" s="258" t="s">
        <v>1147</v>
      </c>
    </row>
    <row r="2066" spans="1:7" ht="12" customHeight="1" x14ac:dyDescent="0.2">
      <c r="A2066" s="259"/>
      <c r="B2066" s="259"/>
      <c r="C2066" s="258" t="s">
        <v>2119</v>
      </c>
      <c r="D2066" s="260">
        <v>1</v>
      </c>
      <c r="E2066" s="262"/>
      <c r="F2066" s="262"/>
      <c r="G2066" s="258" t="s">
        <v>1147</v>
      </c>
    </row>
    <row r="2067" spans="1:7" ht="12" customHeight="1" x14ac:dyDescent="0.2">
      <c r="A2067" s="259"/>
      <c r="B2067" s="259"/>
      <c r="C2067" s="258" t="s">
        <v>2120</v>
      </c>
      <c r="D2067" s="260">
        <v>1</v>
      </c>
      <c r="E2067" s="262"/>
      <c r="F2067" s="262"/>
      <c r="G2067" s="258" t="s">
        <v>1147</v>
      </c>
    </row>
    <row r="2068" spans="1:7" ht="12" customHeight="1" x14ac:dyDescent="0.2">
      <c r="A2068" s="259"/>
      <c r="B2068" s="259"/>
      <c r="C2068" s="258" t="s">
        <v>2121</v>
      </c>
      <c r="D2068" s="260">
        <v>1</v>
      </c>
      <c r="E2068" s="262"/>
      <c r="F2068" s="262"/>
      <c r="G2068" s="258" t="s">
        <v>1147</v>
      </c>
    </row>
    <row r="2069" spans="1:7" ht="12" customHeight="1" x14ac:dyDescent="0.2">
      <c r="A2069" s="259"/>
      <c r="B2069" s="259"/>
      <c r="C2069" s="258" t="s">
        <v>872</v>
      </c>
      <c r="D2069" s="260">
        <v>1</v>
      </c>
      <c r="E2069" s="262"/>
      <c r="F2069" s="262"/>
      <c r="G2069" s="258" t="s">
        <v>1147</v>
      </c>
    </row>
    <row r="2070" spans="1:7" ht="12" customHeight="1" x14ac:dyDescent="0.2">
      <c r="A2070" s="259"/>
      <c r="B2070" s="259"/>
      <c r="C2070" s="258" t="s">
        <v>2122</v>
      </c>
      <c r="D2070" s="260">
        <v>1</v>
      </c>
      <c r="E2070" s="262"/>
      <c r="F2070" s="262"/>
      <c r="G2070" s="258" t="s">
        <v>1147</v>
      </c>
    </row>
    <row r="2071" spans="1:7" ht="12" customHeight="1" x14ac:dyDescent="0.2">
      <c r="A2071" s="259"/>
      <c r="B2071" s="259"/>
      <c r="C2071" s="258" t="s">
        <v>659</v>
      </c>
      <c r="D2071" s="260">
        <v>1</v>
      </c>
      <c r="E2071" s="261">
        <v>0.01</v>
      </c>
      <c r="F2071" s="261">
        <v>0.01</v>
      </c>
      <c r="G2071" s="258"/>
    </row>
    <row r="2072" spans="1:7" ht="12" customHeight="1" x14ac:dyDescent="0.2">
      <c r="A2072" s="259"/>
      <c r="B2072" s="259"/>
      <c r="C2072" s="258" t="s">
        <v>379</v>
      </c>
      <c r="D2072" s="260">
        <v>1</v>
      </c>
      <c r="E2072" s="260">
        <v>540</v>
      </c>
      <c r="F2072" s="260">
        <v>540</v>
      </c>
      <c r="G2072" s="258"/>
    </row>
    <row r="2073" spans="1:7" ht="12" customHeight="1" x14ac:dyDescent="0.2">
      <c r="A2073" s="259"/>
      <c r="B2073" s="259"/>
      <c r="C2073" s="258" t="s">
        <v>429</v>
      </c>
      <c r="D2073" s="260">
        <v>1</v>
      </c>
      <c r="E2073" s="260">
        <v>210</v>
      </c>
      <c r="F2073" s="260">
        <v>210</v>
      </c>
      <c r="G2073" s="258"/>
    </row>
    <row r="2074" spans="1:7" ht="12" customHeight="1" x14ac:dyDescent="0.2">
      <c r="A2074" s="259"/>
      <c r="B2074" s="259"/>
      <c r="C2074" s="258" t="s">
        <v>2123</v>
      </c>
      <c r="D2074" s="260">
        <v>1</v>
      </c>
      <c r="E2074" s="261">
        <v>97.96</v>
      </c>
      <c r="F2074" s="261">
        <v>97.96</v>
      </c>
      <c r="G2074" s="258"/>
    </row>
    <row r="2075" spans="1:7" ht="12" customHeight="1" x14ac:dyDescent="0.2">
      <c r="A2075" s="259"/>
      <c r="B2075" s="259"/>
      <c r="C2075" s="258" t="s">
        <v>2124</v>
      </c>
      <c r="D2075" s="260">
        <v>1</v>
      </c>
      <c r="E2075" s="261">
        <v>130.97999999999999</v>
      </c>
      <c r="F2075" s="261">
        <v>130.97999999999999</v>
      </c>
      <c r="G2075" s="258"/>
    </row>
    <row r="2076" spans="1:7" ht="12" customHeight="1" x14ac:dyDescent="0.2">
      <c r="A2076" s="259"/>
      <c r="B2076" s="259"/>
      <c r="C2076" s="258" t="s">
        <v>430</v>
      </c>
      <c r="D2076" s="260">
        <v>1</v>
      </c>
      <c r="E2076" s="260">
        <v>20</v>
      </c>
      <c r="F2076" s="260">
        <v>20</v>
      </c>
      <c r="G2076" s="258"/>
    </row>
    <row r="2077" spans="1:7" ht="12.95" customHeight="1" x14ac:dyDescent="0.2">
      <c r="E2077" s="268">
        <v>3108.7</v>
      </c>
      <c r="F2077" s="268">
        <v>3108.7</v>
      </c>
    </row>
    <row r="2078" spans="1:7" ht="12" customHeight="1" x14ac:dyDescent="0.2">
      <c r="A2078" s="254">
        <v>129</v>
      </c>
      <c r="B2078" s="255" t="s">
        <v>2125</v>
      </c>
      <c r="C2078" s="256"/>
      <c r="D2078" s="254">
        <v>1</v>
      </c>
      <c r="E2078" s="257">
        <v>1849.71</v>
      </c>
      <c r="F2078" s="257">
        <v>1849.71</v>
      </c>
      <c r="G2078" s="258"/>
    </row>
    <row r="2079" spans="1:7" ht="12" customHeight="1" x14ac:dyDescent="0.2">
      <c r="A2079" s="259"/>
      <c r="B2079" s="259"/>
      <c r="C2079" s="258" t="s">
        <v>2081</v>
      </c>
      <c r="D2079" s="260">
        <v>2</v>
      </c>
      <c r="E2079" s="261">
        <v>0.01</v>
      </c>
      <c r="F2079" s="261">
        <v>0.02</v>
      </c>
      <c r="G2079" s="258"/>
    </row>
    <row r="2080" spans="1:7" ht="12" customHeight="1" x14ac:dyDescent="0.2">
      <c r="A2080" s="259"/>
      <c r="B2080" s="259"/>
      <c r="C2080" s="258" t="s">
        <v>2104</v>
      </c>
      <c r="D2080" s="260">
        <v>2</v>
      </c>
      <c r="E2080" s="261">
        <v>0.01</v>
      </c>
      <c r="F2080" s="261">
        <v>0.02</v>
      </c>
      <c r="G2080" s="258"/>
    </row>
    <row r="2081" spans="1:7" ht="12" customHeight="1" x14ac:dyDescent="0.2">
      <c r="A2081" s="259"/>
      <c r="B2081" s="259"/>
      <c r="C2081" s="258" t="s">
        <v>393</v>
      </c>
      <c r="D2081" s="260">
        <v>2</v>
      </c>
      <c r="E2081" s="260">
        <v>130</v>
      </c>
      <c r="F2081" s="260">
        <v>260</v>
      </c>
      <c r="G2081" s="258"/>
    </row>
    <row r="2082" spans="1:7" ht="12" customHeight="1" x14ac:dyDescent="0.2">
      <c r="A2082" s="259"/>
      <c r="B2082" s="259"/>
      <c r="C2082" s="258" t="s">
        <v>2116</v>
      </c>
      <c r="D2082" s="260">
        <v>1</v>
      </c>
      <c r="E2082" s="262"/>
      <c r="F2082" s="262"/>
      <c r="G2082" s="258" t="s">
        <v>1147</v>
      </c>
    </row>
    <row r="2083" spans="1:7" ht="12" customHeight="1" x14ac:dyDescent="0.2">
      <c r="A2083" s="259"/>
      <c r="B2083" s="259"/>
      <c r="C2083" s="258" t="s">
        <v>2117</v>
      </c>
      <c r="D2083" s="260">
        <v>1</v>
      </c>
      <c r="E2083" s="262"/>
      <c r="F2083" s="262"/>
      <c r="G2083" s="258" t="s">
        <v>1147</v>
      </c>
    </row>
    <row r="2084" spans="1:7" ht="12" customHeight="1" x14ac:dyDescent="0.2">
      <c r="A2084" s="259"/>
      <c r="B2084" s="259"/>
      <c r="C2084" s="258" t="s">
        <v>2118</v>
      </c>
      <c r="D2084" s="260">
        <v>1</v>
      </c>
      <c r="E2084" s="262"/>
      <c r="F2084" s="262"/>
      <c r="G2084" s="258" t="s">
        <v>1147</v>
      </c>
    </row>
    <row r="2085" spans="1:7" ht="12" customHeight="1" x14ac:dyDescent="0.2">
      <c r="A2085" s="259"/>
      <c r="B2085" s="259"/>
      <c r="C2085" s="258" t="s">
        <v>2119</v>
      </c>
      <c r="D2085" s="260">
        <v>1</v>
      </c>
      <c r="E2085" s="262"/>
      <c r="F2085" s="262"/>
      <c r="G2085" s="258" t="s">
        <v>1147</v>
      </c>
    </row>
    <row r="2086" spans="1:7" ht="12" customHeight="1" x14ac:dyDescent="0.2">
      <c r="A2086" s="259"/>
      <c r="B2086" s="259"/>
      <c r="C2086" s="258" t="s">
        <v>2126</v>
      </c>
      <c r="D2086" s="260">
        <v>1</v>
      </c>
      <c r="E2086" s="262"/>
      <c r="F2086" s="262"/>
      <c r="G2086" s="258" t="s">
        <v>1147</v>
      </c>
    </row>
    <row r="2087" spans="1:7" ht="12" customHeight="1" x14ac:dyDescent="0.2">
      <c r="A2087" s="259"/>
      <c r="B2087" s="259"/>
      <c r="C2087" s="258" t="s">
        <v>872</v>
      </c>
      <c r="D2087" s="260">
        <v>1</v>
      </c>
      <c r="E2087" s="262"/>
      <c r="F2087" s="262"/>
      <c r="G2087" s="258" t="s">
        <v>1147</v>
      </c>
    </row>
    <row r="2088" spans="1:7" ht="12" customHeight="1" x14ac:dyDescent="0.2">
      <c r="A2088" s="259"/>
      <c r="B2088" s="259"/>
      <c r="C2088" s="258" t="s">
        <v>2122</v>
      </c>
      <c r="D2088" s="260">
        <v>1</v>
      </c>
      <c r="E2088" s="262"/>
      <c r="F2088" s="262"/>
      <c r="G2088" s="258" t="s">
        <v>1147</v>
      </c>
    </row>
    <row r="2089" spans="1:7" ht="12" customHeight="1" x14ac:dyDescent="0.2">
      <c r="A2089" s="259"/>
      <c r="B2089" s="259"/>
      <c r="C2089" s="258" t="s">
        <v>657</v>
      </c>
      <c r="D2089" s="260">
        <v>1</v>
      </c>
      <c r="E2089" s="261">
        <v>0.01</v>
      </c>
      <c r="F2089" s="261">
        <v>0.01</v>
      </c>
      <c r="G2089" s="258"/>
    </row>
    <row r="2090" spans="1:7" ht="12" customHeight="1" x14ac:dyDescent="0.2">
      <c r="A2090" s="259"/>
      <c r="B2090" s="259"/>
      <c r="C2090" s="258" t="s">
        <v>379</v>
      </c>
      <c r="D2090" s="260">
        <v>1</v>
      </c>
      <c r="E2090" s="260">
        <v>540</v>
      </c>
      <c r="F2090" s="260">
        <v>540</v>
      </c>
      <c r="G2090" s="258"/>
    </row>
    <row r="2091" spans="1:7" ht="12" customHeight="1" x14ac:dyDescent="0.2">
      <c r="A2091" s="259"/>
      <c r="B2091" s="259"/>
      <c r="C2091" s="258" t="s">
        <v>429</v>
      </c>
      <c r="D2091" s="260">
        <v>1</v>
      </c>
      <c r="E2091" s="260">
        <v>210</v>
      </c>
      <c r="F2091" s="260">
        <v>210</v>
      </c>
      <c r="G2091" s="258"/>
    </row>
    <row r="2092" spans="1:7" ht="12" customHeight="1" x14ac:dyDescent="0.2">
      <c r="A2092" s="259"/>
      <c r="B2092" s="259"/>
      <c r="C2092" s="258" t="s">
        <v>2127</v>
      </c>
      <c r="D2092" s="260">
        <v>1</v>
      </c>
      <c r="E2092" s="261">
        <v>63.52</v>
      </c>
      <c r="F2092" s="261">
        <v>63.52</v>
      </c>
      <c r="G2092" s="258"/>
    </row>
    <row r="2093" spans="1:7" ht="12" customHeight="1" x14ac:dyDescent="0.2">
      <c r="A2093" s="259"/>
      <c r="B2093" s="259"/>
      <c r="C2093" s="258" t="s">
        <v>2124</v>
      </c>
      <c r="D2093" s="260">
        <v>1</v>
      </c>
      <c r="E2093" s="261">
        <v>130.97999999999999</v>
      </c>
      <c r="F2093" s="261">
        <v>130.97999999999999</v>
      </c>
      <c r="G2093" s="258"/>
    </row>
    <row r="2094" spans="1:7" ht="12" customHeight="1" x14ac:dyDescent="0.2">
      <c r="A2094" s="259"/>
      <c r="B2094" s="259"/>
      <c r="C2094" s="258" t="s">
        <v>430</v>
      </c>
      <c r="D2094" s="260">
        <v>1</v>
      </c>
      <c r="E2094" s="260">
        <v>20</v>
      </c>
      <c r="F2094" s="260">
        <v>20</v>
      </c>
      <c r="G2094" s="258"/>
    </row>
    <row r="2095" spans="1:7" ht="12.95" customHeight="1" x14ac:dyDescent="0.2">
      <c r="E2095" s="265">
        <v>3074.74</v>
      </c>
      <c r="F2095" s="265">
        <v>3074.74</v>
      </c>
    </row>
    <row r="2096" spans="1:7" ht="12" customHeight="1" x14ac:dyDescent="0.2">
      <c r="A2096" s="254">
        <v>130</v>
      </c>
      <c r="B2096" s="255" t="s">
        <v>2128</v>
      </c>
      <c r="C2096" s="256"/>
      <c r="D2096" s="254">
        <v>1</v>
      </c>
      <c r="E2096" s="257">
        <v>1804.45</v>
      </c>
      <c r="F2096" s="257">
        <v>1804.45</v>
      </c>
      <c r="G2096" s="258"/>
    </row>
    <row r="2097" spans="1:7" ht="12" customHeight="1" x14ac:dyDescent="0.2">
      <c r="A2097" s="259"/>
      <c r="B2097" s="259"/>
      <c r="C2097" s="258" t="s">
        <v>871</v>
      </c>
      <c r="D2097" s="260">
        <v>1</v>
      </c>
      <c r="E2097" s="261">
        <v>0.01</v>
      </c>
      <c r="F2097" s="261">
        <v>0.01</v>
      </c>
      <c r="G2097" s="258"/>
    </row>
    <row r="2098" spans="1:7" ht="12" customHeight="1" x14ac:dyDescent="0.2">
      <c r="A2098" s="259"/>
      <c r="B2098" s="259"/>
      <c r="C2098" s="258" t="s">
        <v>858</v>
      </c>
      <c r="D2098" s="260">
        <v>2</v>
      </c>
      <c r="E2098" s="261">
        <v>0.01</v>
      </c>
      <c r="F2098" s="261">
        <v>0.02</v>
      </c>
      <c r="G2098" s="258"/>
    </row>
    <row r="2099" spans="1:7" ht="12" customHeight="1" x14ac:dyDescent="0.2">
      <c r="A2099" s="259"/>
      <c r="B2099" s="259"/>
      <c r="C2099" s="258" t="s">
        <v>426</v>
      </c>
      <c r="D2099" s="260">
        <v>4</v>
      </c>
      <c r="E2099" s="260">
        <v>620</v>
      </c>
      <c r="F2099" s="263">
        <v>2480</v>
      </c>
      <c r="G2099" s="258"/>
    </row>
    <row r="2100" spans="1:7" ht="12" customHeight="1" x14ac:dyDescent="0.2">
      <c r="A2100" s="259"/>
      <c r="B2100" s="259"/>
      <c r="C2100" s="258" t="s">
        <v>1896</v>
      </c>
      <c r="D2100" s="260">
        <v>1</v>
      </c>
      <c r="E2100" s="262"/>
      <c r="F2100" s="262"/>
      <c r="G2100" s="258" t="s">
        <v>1147</v>
      </c>
    </row>
    <row r="2101" spans="1:7" ht="12" customHeight="1" x14ac:dyDescent="0.2">
      <c r="A2101" s="259"/>
      <c r="B2101" s="259"/>
      <c r="C2101" s="258" t="s">
        <v>1897</v>
      </c>
      <c r="D2101" s="260">
        <v>1</v>
      </c>
      <c r="E2101" s="262"/>
      <c r="F2101" s="262"/>
      <c r="G2101" s="258" t="s">
        <v>1147</v>
      </c>
    </row>
    <row r="2102" spans="1:7" ht="12" customHeight="1" x14ac:dyDescent="0.2">
      <c r="A2102" s="259"/>
      <c r="B2102" s="259"/>
      <c r="C2102" s="258" t="s">
        <v>1911</v>
      </c>
      <c r="D2102" s="260">
        <v>1</v>
      </c>
      <c r="E2102" s="262"/>
      <c r="F2102" s="262"/>
      <c r="G2102" s="258" t="s">
        <v>1147</v>
      </c>
    </row>
    <row r="2103" spans="1:7" ht="12" customHeight="1" x14ac:dyDescent="0.2">
      <c r="A2103" s="259"/>
      <c r="B2103" s="259"/>
      <c r="C2103" s="258" t="s">
        <v>2129</v>
      </c>
      <c r="D2103" s="260">
        <v>1</v>
      </c>
      <c r="E2103" s="262"/>
      <c r="F2103" s="262"/>
      <c r="G2103" s="258" t="s">
        <v>1147</v>
      </c>
    </row>
    <row r="2104" spans="1:7" ht="12" customHeight="1" x14ac:dyDescent="0.2">
      <c r="A2104" s="259"/>
      <c r="B2104" s="259"/>
      <c r="C2104" s="258" t="s">
        <v>1807</v>
      </c>
      <c r="D2104" s="260">
        <v>1</v>
      </c>
      <c r="E2104" s="262"/>
      <c r="F2104" s="262"/>
      <c r="G2104" s="258" t="s">
        <v>1147</v>
      </c>
    </row>
    <row r="2105" spans="1:7" ht="12" customHeight="1" x14ac:dyDescent="0.2">
      <c r="A2105" s="259"/>
      <c r="B2105" s="259"/>
      <c r="C2105" s="258" t="s">
        <v>872</v>
      </c>
      <c r="D2105" s="260">
        <v>1</v>
      </c>
      <c r="E2105" s="262"/>
      <c r="F2105" s="262"/>
      <c r="G2105" s="258" t="s">
        <v>1147</v>
      </c>
    </row>
    <row r="2106" spans="1:7" ht="12" customHeight="1" x14ac:dyDescent="0.2">
      <c r="A2106" s="259"/>
      <c r="B2106" s="259"/>
      <c r="C2106" s="258" t="s">
        <v>1918</v>
      </c>
      <c r="D2106" s="260">
        <v>1</v>
      </c>
      <c r="E2106" s="262"/>
      <c r="F2106" s="262"/>
      <c r="G2106" s="258" t="s">
        <v>1147</v>
      </c>
    </row>
    <row r="2107" spans="1:7" ht="12" customHeight="1" x14ac:dyDescent="0.2">
      <c r="A2107" s="259"/>
      <c r="B2107" s="259"/>
      <c r="C2107" s="258" t="s">
        <v>657</v>
      </c>
      <c r="D2107" s="260">
        <v>1</v>
      </c>
      <c r="E2107" s="261">
        <v>0.01</v>
      </c>
      <c r="F2107" s="261">
        <v>0.01</v>
      </c>
      <c r="G2107" s="258"/>
    </row>
    <row r="2108" spans="1:7" ht="12" customHeight="1" x14ac:dyDescent="0.2">
      <c r="A2108" s="259"/>
      <c r="B2108" s="259"/>
      <c r="C2108" s="258" t="s">
        <v>379</v>
      </c>
      <c r="D2108" s="260">
        <v>1</v>
      </c>
      <c r="E2108" s="260">
        <v>540</v>
      </c>
      <c r="F2108" s="260">
        <v>540</v>
      </c>
      <c r="G2108" s="258"/>
    </row>
    <row r="2109" spans="1:7" ht="12" customHeight="1" x14ac:dyDescent="0.2">
      <c r="A2109" s="259"/>
      <c r="B2109" s="259"/>
      <c r="C2109" s="258" t="s">
        <v>429</v>
      </c>
      <c r="D2109" s="260">
        <v>1</v>
      </c>
      <c r="E2109" s="260">
        <v>210</v>
      </c>
      <c r="F2109" s="260">
        <v>210</v>
      </c>
      <c r="G2109" s="258"/>
    </row>
    <row r="2110" spans="1:7" ht="12" customHeight="1" x14ac:dyDescent="0.2">
      <c r="A2110" s="259"/>
      <c r="B2110" s="259"/>
      <c r="C2110" s="258" t="s">
        <v>1914</v>
      </c>
      <c r="D2110" s="260">
        <v>1</v>
      </c>
      <c r="E2110" s="261">
        <v>307.81</v>
      </c>
      <c r="F2110" s="261">
        <v>307.81</v>
      </c>
      <c r="G2110" s="258"/>
    </row>
    <row r="2111" spans="1:7" ht="12" customHeight="1" x14ac:dyDescent="0.2">
      <c r="A2111" s="259"/>
      <c r="B2111" s="259"/>
      <c r="C2111" s="258" t="s">
        <v>2111</v>
      </c>
      <c r="D2111" s="260">
        <v>1</v>
      </c>
      <c r="E2111" s="261">
        <v>630.48</v>
      </c>
      <c r="F2111" s="261">
        <v>630.48</v>
      </c>
      <c r="G2111" s="258"/>
    </row>
    <row r="2112" spans="1:7" ht="12" customHeight="1" x14ac:dyDescent="0.2">
      <c r="A2112" s="259"/>
      <c r="B2112" s="259"/>
      <c r="C2112" s="258" t="s">
        <v>436</v>
      </c>
      <c r="D2112" s="260">
        <v>1</v>
      </c>
      <c r="E2112" s="260">
        <v>20</v>
      </c>
      <c r="F2112" s="260">
        <v>20</v>
      </c>
      <c r="G2112" s="258"/>
    </row>
    <row r="2113" spans="1:7" ht="12.95" customHeight="1" x14ac:dyDescent="0.2">
      <c r="E2113" s="265">
        <v>5992.97</v>
      </c>
      <c r="F2113" s="265">
        <v>5992.97</v>
      </c>
    </row>
    <row r="2114" spans="1:7" ht="12" customHeight="1" x14ac:dyDescent="0.2">
      <c r="A2114" s="254">
        <v>131</v>
      </c>
      <c r="B2114" s="255" t="s">
        <v>2130</v>
      </c>
      <c r="C2114" s="256"/>
      <c r="D2114" s="254">
        <v>1</v>
      </c>
      <c r="E2114" s="257">
        <v>2290.67</v>
      </c>
      <c r="F2114" s="257">
        <v>2290.67</v>
      </c>
      <c r="G2114" s="258"/>
    </row>
    <row r="2115" spans="1:7" ht="12" customHeight="1" x14ac:dyDescent="0.2">
      <c r="A2115" s="259"/>
      <c r="B2115" s="259"/>
      <c r="C2115" s="258" t="s">
        <v>871</v>
      </c>
      <c r="D2115" s="260">
        <v>1</v>
      </c>
      <c r="E2115" s="261">
        <v>0.01</v>
      </c>
      <c r="F2115" s="261">
        <v>0.01</v>
      </c>
      <c r="G2115" s="258"/>
    </row>
    <row r="2116" spans="1:7" ht="12" customHeight="1" x14ac:dyDescent="0.2">
      <c r="A2116" s="259"/>
      <c r="B2116" s="259"/>
      <c r="C2116" s="258" t="s">
        <v>858</v>
      </c>
      <c r="D2116" s="260">
        <v>2</v>
      </c>
      <c r="E2116" s="261">
        <v>0.01</v>
      </c>
      <c r="F2116" s="261">
        <v>0.02</v>
      </c>
      <c r="G2116" s="258"/>
    </row>
    <row r="2117" spans="1:7" ht="12" customHeight="1" x14ac:dyDescent="0.2">
      <c r="A2117" s="259"/>
      <c r="B2117" s="259"/>
      <c r="C2117" s="258" t="s">
        <v>393</v>
      </c>
      <c r="D2117" s="260">
        <v>4</v>
      </c>
      <c r="E2117" s="260">
        <v>130</v>
      </c>
      <c r="F2117" s="260">
        <v>520</v>
      </c>
      <c r="G2117" s="258"/>
    </row>
    <row r="2118" spans="1:7" ht="12" customHeight="1" x14ac:dyDescent="0.2">
      <c r="A2118" s="259"/>
      <c r="B2118" s="259"/>
      <c r="C2118" s="258" t="s">
        <v>1915</v>
      </c>
      <c r="D2118" s="260">
        <v>1</v>
      </c>
      <c r="E2118" s="262"/>
      <c r="F2118" s="262"/>
      <c r="G2118" s="258" t="s">
        <v>1147</v>
      </c>
    </row>
    <row r="2119" spans="1:7" ht="12" customHeight="1" x14ac:dyDescent="0.2">
      <c r="A2119" s="259"/>
      <c r="B2119" s="259"/>
      <c r="C2119" s="258" t="s">
        <v>1916</v>
      </c>
      <c r="D2119" s="260">
        <v>1</v>
      </c>
      <c r="E2119" s="262"/>
      <c r="F2119" s="262"/>
      <c r="G2119" s="258" t="s">
        <v>1147</v>
      </c>
    </row>
    <row r="2120" spans="1:7" ht="12" customHeight="1" x14ac:dyDescent="0.2">
      <c r="A2120" s="259"/>
      <c r="B2120" s="259"/>
      <c r="C2120" s="258" t="s">
        <v>2131</v>
      </c>
      <c r="D2120" s="260">
        <v>1</v>
      </c>
      <c r="E2120" s="262"/>
      <c r="F2120" s="262"/>
      <c r="G2120" s="258" t="s">
        <v>1147</v>
      </c>
    </row>
    <row r="2121" spans="1:7" ht="12" customHeight="1" x14ac:dyDescent="0.2">
      <c r="A2121" s="259"/>
      <c r="B2121" s="259"/>
      <c r="C2121" s="258" t="s">
        <v>2132</v>
      </c>
      <c r="D2121" s="260">
        <v>1</v>
      </c>
      <c r="E2121" s="262"/>
      <c r="F2121" s="262"/>
      <c r="G2121" s="258" t="s">
        <v>1147</v>
      </c>
    </row>
    <row r="2122" spans="1:7" ht="12" customHeight="1" x14ac:dyDescent="0.2">
      <c r="A2122" s="259"/>
      <c r="B2122" s="259"/>
      <c r="C2122" s="258" t="s">
        <v>2133</v>
      </c>
      <c r="D2122" s="260">
        <v>1</v>
      </c>
      <c r="E2122" s="262"/>
      <c r="F2122" s="262"/>
      <c r="G2122" s="258" t="s">
        <v>1147</v>
      </c>
    </row>
    <row r="2123" spans="1:7" ht="12" customHeight="1" x14ac:dyDescent="0.2">
      <c r="A2123" s="259"/>
      <c r="B2123" s="259"/>
      <c r="C2123" s="258" t="s">
        <v>872</v>
      </c>
      <c r="D2123" s="260">
        <v>1</v>
      </c>
      <c r="E2123" s="262"/>
      <c r="F2123" s="262"/>
      <c r="G2123" s="258" t="s">
        <v>1147</v>
      </c>
    </row>
    <row r="2124" spans="1:7" ht="12" customHeight="1" x14ac:dyDescent="0.2">
      <c r="A2124" s="259"/>
      <c r="B2124" s="259"/>
      <c r="C2124" s="258" t="s">
        <v>2134</v>
      </c>
      <c r="D2124" s="260">
        <v>1</v>
      </c>
      <c r="E2124" s="262"/>
      <c r="F2124" s="262"/>
      <c r="G2124" s="258" t="s">
        <v>1147</v>
      </c>
    </row>
    <row r="2125" spans="1:7" ht="12" customHeight="1" x14ac:dyDescent="0.2">
      <c r="A2125" s="259"/>
      <c r="B2125" s="259"/>
      <c r="C2125" s="258" t="s">
        <v>2135</v>
      </c>
      <c r="D2125" s="260">
        <v>1</v>
      </c>
      <c r="E2125" s="262"/>
      <c r="F2125" s="262"/>
      <c r="G2125" s="258" t="s">
        <v>1147</v>
      </c>
    </row>
    <row r="2126" spans="1:7" ht="12" customHeight="1" x14ac:dyDescent="0.2">
      <c r="A2126" s="259"/>
      <c r="B2126" s="259"/>
      <c r="C2126" s="258" t="s">
        <v>657</v>
      </c>
      <c r="D2126" s="260">
        <v>1</v>
      </c>
      <c r="E2126" s="261">
        <v>0.01</v>
      </c>
      <c r="F2126" s="261">
        <v>0.01</v>
      </c>
      <c r="G2126" s="258"/>
    </row>
    <row r="2127" spans="1:7" ht="12" customHeight="1" x14ac:dyDescent="0.2">
      <c r="A2127" s="259"/>
      <c r="B2127" s="259"/>
      <c r="C2127" s="258" t="s">
        <v>379</v>
      </c>
      <c r="D2127" s="260">
        <v>1</v>
      </c>
      <c r="E2127" s="260">
        <v>540</v>
      </c>
      <c r="F2127" s="260">
        <v>540</v>
      </c>
      <c r="G2127" s="258"/>
    </row>
    <row r="2128" spans="1:7" ht="12" customHeight="1" x14ac:dyDescent="0.2">
      <c r="A2128" s="259"/>
      <c r="B2128" s="259"/>
      <c r="C2128" s="258" t="s">
        <v>429</v>
      </c>
      <c r="D2128" s="260">
        <v>1</v>
      </c>
      <c r="E2128" s="260">
        <v>210</v>
      </c>
      <c r="F2128" s="260">
        <v>210</v>
      </c>
      <c r="G2128" s="258"/>
    </row>
    <row r="2129" spans="1:7" ht="12" customHeight="1" x14ac:dyDescent="0.2">
      <c r="A2129" s="259"/>
      <c r="B2129" s="259"/>
      <c r="C2129" s="258" t="s">
        <v>2136</v>
      </c>
      <c r="D2129" s="260">
        <v>1</v>
      </c>
      <c r="E2129" s="261">
        <v>416.39</v>
      </c>
      <c r="F2129" s="261">
        <v>416.39</v>
      </c>
      <c r="G2129" s="258"/>
    </row>
    <row r="2130" spans="1:7" ht="12" customHeight="1" x14ac:dyDescent="0.2">
      <c r="A2130" s="259"/>
      <c r="B2130" s="259"/>
      <c r="C2130" s="258" t="s">
        <v>2137</v>
      </c>
      <c r="D2130" s="260">
        <v>1</v>
      </c>
      <c r="E2130" s="261">
        <v>852.48</v>
      </c>
      <c r="F2130" s="261">
        <v>852.48</v>
      </c>
      <c r="G2130" s="258"/>
    </row>
    <row r="2131" spans="1:7" ht="12" customHeight="1" x14ac:dyDescent="0.2">
      <c r="A2131" s="259"/>
      <c r="B2131" s="259"/>
      <c r="C2131" s="258" t="s">
        <v>436</v>
      </c>
      <c r="D2131" s="260">
        <v>1</v>
      </c>
      <c r="E2131" s="260">
        <v>20</v>
      </c>
      <c r="F2131" s="260">
        <v>20</v>
      </c>
      <c r="G2131" s="258"/>
    </row>
    <row r="2132" spans="1:7" ht="12.95" customHeight="1" x14ac:dyDescent="0.2">
      <c r="E2132" s="265">
        <v>4849.1899999999996</v>
      </c>
      <c r="F2132" s="265">
        <v>4849.1899999999996</v>
      </c>
    </row>
    <row r="2133" spans="1:7" ht="12" customHeight="1" x14ac:dyDescent="0.2">
      <c r="A2133" s="254">
        <v>132</v>
      </c>
      <c r="B2133" s="255" t="s">
        <v>2138</v>
      </c>
      <c r="C2133" s="256"/>
      <c r="D2133" s="254">
        <v>1</v>
      </c>
      <c r="E2133" s="257">
        <v>1804.45</v>
      </c>
      <c r="F2133" s="257">
        <v>1804.45</v>
      </c>
      <c r="G2133" s="258"/>
    </row>
    <row r="2134" spans="1:7" ht="12" customHeight="1" x14ac:dyDescent="0.2">
      <c r="A2134" s="259"/>
      <c r="B2134" s="259"/>
      <c r="C2134" s="258" t="s">
        <v>871</v>
      </c>
      <c r="D2134" s="260">
        <v>1</v>
      </c>
      <c r="E2134" s="261">
        <v>0.01</v>
      </c>
      <c r="F2134" s="261">
        <v>0.01</v>
      </c>
      <c r="G2134" s="258"/>
    </row>
    <row r="2135" spans="1:7" ht="12" customHeight="1" x14ac:dyDescent="0.2">
      <c r="A2135" s="259"/>
      <c r="B2135" s="259"/>
      <c r="C2135" s="258" t="s">
        <v>858</v>
      </c>
      <c r="D2135" s="260">
        <v>4</v>
      </c>
      <c r="E2135" s="261">
        <v>0.01</v>
      </c>
      <c r="F2135" s="261">
        <v>0.04</v>
      </c>
      <c r="G2135" s="258"/>
    </row>
    <row r="2136" spans="1:7" ht="12" customHeight="1" x14ac:dyDescent="0.2">
      <c r="A2136" s="259"/>
      <c r="B2136" s="259"/>
      <c r="C2136" s="258" t="s">
        <v>1896</v>
      </c>
      <c r="D2136" s="260">
        <v>1</v>
      </c>
      <c r="E2136" s="262"/>
      <c r="F2136" s="262"/>
      <c r="G2136" s="258" t="s">
        <v>1147</v>
      </c>
    </row>
    <row r="2137" spans="1:7" ht="12" customHeight="1" x14ac:dyDescent="0.2">
      <c r="A2137" s="259"/>
      <c r="B2137" s="259"/>
      <c r="C2137" s="258" t="s">
        <v>1897</v>
      </c>
      <c r="D2137" s="260">
        <v>1</v>
      </c>
      <c r="E2137" s="262"/>
      <c r="F2137" s="262"/>
      <c r="G2137" s="258" t="s">
        <v>1147</v>
      </c>
    </row>
    <row r="2138" spans="1:7" ht="12" customHeight="1" x14ac:dyDescent="0.2">
      <c r="A2138" s="259"/>
      <c r="B2138" s="259"/>
      <c r="C2138" s="258" t="s">
        <v>1911</v>
      </c>
      <c r="D2138" s="260">
        <v>1</v>
      </c>
      <c r="E2138" s="262"/>
      <c r="F2138" s="262"/>
      <c r="G2138" s="258" t="s">
        <v>1147</v>
      </c>
    </row>
    <row r="2139" spans="1:7" ht="12" customHeight="1" x14ac:dyDescent="0.2">
      <c r="A2139" s="259"/>
      <c r="B2139" s="259"/>
      <c r="C2139" s="258" t="s">
        <v>2129</v>
      </c>
      <c r="D2139" s="260">
        <v>1</v>
      </c>
      <c r="E2139" s="262"/>
      <c r="F2139" s="262"/>
      <c r="G2139" s="258" t="s">
        <v>1147</v>
      </c>
    </row>
    <row r="2140" spans="1:7" ht="12" customHeight="1" x14ac:dyDescent="0.2">
      <c r="A2140" s="259"/>
      <c r="B2140" s="259"/>
      <c r="C2140" s="258" t="s">
        <v>1807</v>
      </c>
      <c r="D2140" s="260">
        <v>1</v>
      </c>
      <c r="E2140" s="262"/>
      <c r="F2140" s="262"/>
      <c r="G2140" s="258" t="s">
        <v>1147</v>
      </c>
    </row>
    <row r="2141" spans="1:7" ht="12" customHeight="1" x14ac:dyDescent="0.2">
      <c r="A2141" s="259"/>
      <c r="B2141" s="259"/>
      <c r="C2141" s="258" t="s">
        <v>872</v>
      </c>
      <c r="D2141" s="260">
        <v>1</v>
      </c>
      <c r="E2141" s="262"/>
      <c r="F2141" s="262"/>
      <c r="G2141" s="258" t="s">
        <v>1147</v>
      </c>
    </row>
    <row r="2142" spans="1:7" ht="12" customHeight="1" x14ac:dyDescent="0.2">
      <c r="A2142" s="259"/>
      <c r="B2142" s="259"/>
      <c r="C2142" s="258" t="s">
        <v>1918</v>
      </c>
      <c r="D2142" s="260">
        <v>1</v>
      </c>
      <c r="E2142" s="262"/>
      <c r="F2142" s="262"/>
      <c r="G2142" s="258" t="s">
        <v>1147</v>
      </c>
    </row>
    <row r="2143" spans="1:7" ht="12" customHeight="1" x14ac:dyDescent="0.2">
      <c r="A2143" s="259"/>
      <c r="B2143" s="259"/>
      <c r="C2143" s="258" t="s">
        <v>657</v>
      </c>
      <c r="D2143" s="260">
        <v>1</v>
      </c>
      <c r="E2143" s="261">
        <v>0.01</v>
      </c>
      <c r="F2143" s="261">
        <v>0.01</v>
      </c>
      <c r="G2143" s="258"/>
    </row>
    <row r="2144" spans="1:7" ht="12" customHeight="1" x14ac:dyDescent="0.2">
      <c r="A2144" s="259"/>
      <c r="B2144" s="259"/>
      <c r="C2144" s="258" t="s">
        <v>379</v>
      </c>
      <c r="D2144" s="260">
        <v>1</v>
      </c>
      <c r="E2144" s="260">
        <v>540</v>
      </c>
      <c r="F2144" s="260">
        <v>540</v>
      </c>
      <c r="G2144" s="258"/>
    </row>
    <row r="2145" spans="1:7" ht="12" customHeight="1" x14ac:dyDescent="0.2">
      <c r="A2145" s="259"/>
      <c r="B2145" s="259"/>
      <c r="C2145" s="258" t="s">
        <v>429</v>
      </c>
      <c r="D2145" s="260">
        <v>1</v>
      </c>
      <c r="E2145" s="260">
        <v>210</v>
      </c>
      <c r="F2145" s="260">
        <v>210</v>
      </c>
      <c r="G2145" s="258"/>
    </row>
    <row r="2146" spans="1:7" ht="12" customHeight="1" x14ac:dyDescent="0.2">
      <c r="A2146" s="259"/>
      <c r="B2146" s="259"/>
      <c r="C2146" s="258" t="s">
        <v>1943</v>
      </c>
      <c r="D2146" s="260">
        <v>1</v>
      </c>
      <c r="E2146" s="261">
        <v>279.14999999999998</v>
      </c>
      <c r="F2146" s="261">
        <v>279.14999999999998</v>
      </c>
      <c r="G2146" s="258"/>
    </row>
    <row r="2147" spans="1:7" ht="12" customHeight="1" x14ac:dyDescent="0.2">
      <c r="A2147" s="259"/>
      <c r="B2147" s="259"/>
      <c r="C2147" s="258" t="s">
        <v>1264</v>
      </c>
      <c r="D2147" s="260">
        <v>1</v>
      </c>
      <c r="E2147" s="261">
        <v>630.48</v>
      </c>
      <c r="F2147" s="261">
        <v>630.48</v>
      </c>
      <c r="G2147" s="258"/>
    </row>
    <row r="2148" spans="1:7" ht="12" customHeight="1" x14ac:dyDescent="0.2">
      <c r="A2148" s="259"/>
      <c r="B2148" s="259"/>
      <c r="C2148" s="258" t="s">
        <v>437</v>
      </c>
      <c r="D2148" s="260">
        <v>1</v>
      </c>
      <c r="E2148" s="263">
        <v>13990</v>
      </c>
      <c r="F2148" s="263">
        <v>13990</v>
      </c>
      <c r="G2148" s="258"/>
    </row>
    <row r="2149" spans="1:7" ht="12" customHeight="1" x14ac:dyDescent="0.2">
      <c r="A2149" s="259"/>
      <c r="B2149" s="259"/>
      <c r="C2149" s="258" t="s">
        <v>436</v>
      </c>
      <c r="D2149" s="260">
        <v>1</v>
      </c>
      <c r="E2149" s="260">
        <v>20</v>
      </c>
      <c r="F2149" s="260">
        <v>20</v>
      </c>
      <c r="G2149" s="258"/>
    </row>
    <row r="2150" spans="1:7" ht="12.95" customHeight="1" x14ac:dyDescent="0.2">
      <c r="E2150" s="265">
        <v>17473.990000000002</v>
      </c>
      <c r="F2150" s="265">
        <v>17473.990000000002</v>
      </c>
    </row>
    <row r="2151" spans="1:7" ht="12" customHeight="1" x14ac:dyDescent="0.2">
      <c r="A2151" s="254">
        <v>133</v>
      </c>
      <c r="B2151" s="255" t="s">
        <v>2139</v>
      </c>
      <c r="C2151" s="256"/>
      <c r="D2151" s="254">
        <v>1</v>
      </c>
      <c r="E2151" s="257">
        <v>1832.39</v>
      </c>
      <c r="F2151" s="257">
        <v>1832.39</v>
      </c>
      <c r="G2151" s="258"/>
    </row>
    <row r="2152" spans="1:7" ht="12" customHeight="1" x14ac:dyDescent="0.2">
      <c r="A2152" s="259"/>
      <c r="B2152" s="259"/>
      <c r="C2152" s="258" t="s">
        <v>871</v>
      </c>
      <c r="D2152" s="260">
        <v>1</v>
      </c>
      <c r="E2152" s="261">
        <v>0.01</v>
      </c>
      <c r="F2152" s="261">
        <v>0.01</v>
      </c>
      <c r="G2152" s="258"/>
    </row>
    <row r="2153" spans="1:7" ht="12" customHeight="1" x14ac:dyDescent="0.2">
      <c r="A2153" s="259"/>
      <c r="B2153" s="259"/>
      <c r="C2153" s="258" t="s">
        <v>858</v>
      </c>
      <c r="D2153" s="260">
        <v>4</v>
      </c>
      <c r="E2153" s="261">
        <v>0.01</v>
      </c>
      <c r="F2153" s="261">
        <v>0.04</v>
      </c>
      <c r="G2153" s="258"/>
    </row>
    <row r="2154" spans="1:7" ht="12" customHeight="1" x14ac:dyDescent="0.2">
      <c r="A2154" s="259"/>
      <c r="B2154" s="259"/>
      <c r="C2154" s="258" t="s">
        <v>2140</v>
      </c>
      <c r="D2154" s="260">
        <v>1</v>
      </c>
      <c r="E2154" s="262"/>
      <c r="F2154" s="262"/>
      <c r="G2154" s="258" t="s">
        <v>1147</v>
      </c>
    </row>
    <row r="2155" spans="1:7" ht="12" customHeight="1" x14ac:dyDescent="0.2">
      <c r="A2155" s="259"/>
      <c r="B2155" s="259"/>
      <c r="C2155" s="258" t="s">
        <v>2141</v>
      </c>
      <c r="D2155" s="260">
        <v>1</v>
      </c>
      <c r="E2155" s="262"/>
      <c r="F2155" s="262"/>
      <c r="G2155" s="258" t="s">
        <v>1147</v>
      </c>
    </row>
    <row r="2156" spans="1:7" ht="12" customHeight="1" x14ac:dyDescent="0.2">
      <c r="A2156" s="259"/>
      <c r="B2156" s="259"/>
      <c r="C2156" s="258" t="s">
        <v>2142</v>
      </c>
      <c r="D2156" s="260">
        <v>1</v>
      </c>
      <c r="E2156" s="262"/>
      <c r="F2156" s="262"/>
      <c r="G2156" s="258" t="s">
        <v>1147</v>
      </c>
    </row>
    <row r="2157" spans="1:7" ht="12" customHeight="1" x14ac:dyDescent="0.2">
      <c r="A2157" s="259"/>
      <c r="B2157" s="259"/>
      <c r="C2157" s="258" t="s">
        <v>2143</v>
      </c>
      <c r="D2157" s="260">
        <v>1</v>
      </c>
      <c r="E2157" s="262"/>
      <c r="F2157" s="262"/>
      <c r="G2157" s="258" t="s">
        <v>1147</v>
      </c>
    </row>
    <row r="2158" spans="1:7" ht="12" customHeight="1" x14ac:dyDescent="0.2">
      <c r="A2158" s="259"/>
      <c r="B2158" s="259"/>
      <c r="C2158" s="258" t="s">
        <v>2144</v>
      </c>
      <c r="D2158" s="260">
        <v>1</v>
      </c>
      <c r="E2158" s="262"/>
      <c r="F2158" s="262"/>
      <c r="G2158" s="258" t="s">
        <v>1147</v>
      </c>
    </row>
    <row r="2159" spans="1:7" ht="12" customHeight="1" x14ac:dyDescent="0.2">
      <c r="A2159" s="259"/>
      <c r="B2159" s="259"/>
      <c r="C2159" s="258" t="s">
        <v>872</v>
      </c>
      <c r="D2159" s="260">
        <v>1</v>
      </c>
      <c r="E2159" s="262"/>
      <c r="F2159" s="262"/>
      <c r="G2159" s="258" t="s">
        <v>1147</v>
      </c>
    </row>
    <row r="2160" spans="1:7" ht="12" customHeight="1" x14ac:dyDescent="0.2">
      <c r="A2160" s="259"/>
      <c r="B2160" s="259"/>
      <c r="C2160" s="258" t="s">
        <v>2145</v>
      </c>
      <c r="D2160" s="260">
        <v>1</v>
      </c>
      <c r="E2160" s="262"/>
      <c r="F2160" s="262"/>
      <c r="G2160" s="258" t="s">
        <v>1147</v>
      </c>
    </row>
    <row r="2161" spans="1:7" ht="12" customHeight="1" x14ac:dyDescent="0.2">
      <c r="A2161" s="259"/>
      <c r="B2161" s="259"/>
      <c r="C2161" s="258" t="s">
        <v>657</v>
      </c>
      <c r="D2161" s="260">
        <v>1</v>
      </c>
      <c r="E2161" s="261">
        <v>0.01</v>
      </c>
      <c r="F2161" s="261">
        <v>0.01</v>
      </c>
      <c r="G2161" s="258"/>
    </row>
    <row r="2162" spans="1:7" ht="12" customHeight="1" x14ac:dyDescent="0.2">
      <c r="A2162" s="259"/>
      <c r="B2162" s="259"/>
      <c r="C2162" s="258" t="s">
        <v>379</v>
      </c>
      <c r="D2162" s="260">
        <v>1</v>
      </c>
      <c r="E2162" s="260">
        <v>540</v>
      </c>
      <c r="F2162" s="260">
        <v>540</v>
      </c>
      <c r="G2162" s="258"/>
    </row>
    <row r="2163" spans="1:7" ht="12" customHeight="1" x14ac:dyDescent="0.2">
      <c r="A2163" s="259"/>
      <c r="B2163" s="259"/>
      <c r="C2163" s="258" t="s">
        <v>429</v>
      </c>
      <c r="D2163" s="260">
        <v>1</v>
      </c>
      <c r="E2163" s="260">
        <v>210</v>
      </c>
      <c r="F2163" s="260">
        <v>210</v>
      </c>
      <c r="G2163" s="258"/>
    </row>
    <row r="2164" spans="1:7" ht="12" customHeight="1" x14ac:dyDescent="0.2">
      <c r="A2164" s="259"/>
      <c r="B2164" s="259"/>
      <c r="C2164" s="258" t="s">
        <v>2146</v>
      </c>
      <c r="D2164" s="260">
        <v>1</v>
      </c>
      <c r="E2164" s="261">
        <v>249.87</v>
      </c>
      <c r="F2164" s="261">
        <v>249.87</v>
      </c>
      <c r="G2164" s="258"/>
    </row>
    <row r="2165" spans="1:7" ht="12" customHeight="1" x14ac:dyDescent="0.2">
      <c r="A2165" s="259"/>
      <c r="B2165" s="259"/>
      <c r="C2165" s="258" t="s">
        <v>2147</v>
      </c>
      <c r="D2165" s="260">
        <v>1</v>
      </c>
      <c r="E2165" s="261">
        <v>505.05</v>
      </c>
      <c r="F2165" s="261">
        <v>505.05</v>
      </c>
      <c r="G2165" s="258"/>
    </row>
    <row r="2166" spans="1:7" ht="12" customHeight="1" x14ac:dyDescent="0.2">
      <c r="A2166" s="259"/>
      <c r="B2166" s="259"/>
      <c r="C2166" s="258" t="s">
        <v>437</v>
      </c>
      <c r="D2166" s="260">
        <v>1</v>
      </c>
      <c r="E2166" s="263">
        <v>13990</v>
      </c>
      <c r="F2166" s="263">
        <v>13990</v>
      </c>
      <c r="G2166" s="258"/>
    </row>
    <row r="2167" spans="1:7" ht="12" customHeight="1" x14ac:dyDescent="0.2">
      <c r="A2167" s="259"/>
      <c r="B2167" s="259"/>
      <c r="C2167" s="258" t="s">
        <v>436</v>
      </c>
      <c r="D2167" s="260">
        <v>1</v>
      </c>
      <c r="E2167" s="260">
        <v>20</v>
      </c>
      <c r="F2167" s="260">
        <v>20</v>
      </c>
      <c r="G2167" s="258"/>
    </row>
    <row r="2168" spans="1:7" ht="12.95" customHeight="1" x14ac:dyDescent="0.2">
      <c r="E2168" s="268">
        <v>17347.5</v>
      </c>
      <c r="F2168" s="268">
        <v>17347.5</v>
      </c>
    </row>
    <row r="2169" spans="1:7" ht="12" customHeight="1" x14ac:dyDescent="0.2">
      <c r="A2169" s="254">
        <v>134</v>
      </c>
      <c r="B2169" s="255" t="s">
        <v>1265</v>
      </c>
      <c r="C2169" s="256"/>
      <c r="D2169" s="254">
        <v>1</v>
      </c>
      <c r="E2169" s="266">
        <v>2900</v>
      </c>
      <c r="F2169" s="266">
        <v>2900</v>
      </c>
      <c r="G2169" s="258"/>
    </row>
    <row r="2170" spans="1:7" ht="12" customHeight="1" x14ac:dyDescent="0.2">
      <c r="A2170" s="259"/>
      <c r="B2170" s="259"/>
      <c r="C2170" s="258" t="s">
        <v>439</v>
      </c>
      <c r="D2170" s="260">
        <v>1</v>
      </c>
      <c r="E2170" s="260">
        <v>20</v>
      </c>
      <c r="F2170" s="260">
        <v>20</v>
      </c>
      <c r="G2170" s="258"/>
    </row>
    <row r="2171" spans="1:7" ht="12" customHeight="1" x14ac:dyDescent="0.2">
      <c r="A2171" s="259"/>
      <c r="B2171" s="259"/>
      <c r="C2171" s="258" t="s">
        <v>403</v>
      </c>
      <c r="D2171" s="260">
        <v>1</v>
      </c>
      <c r="E2171" s="260">
        <v>30</v>
      </c>
      <c r="F2171" s="260">
        <v>30</v>
      </c>
      <c r="G2171" s="258"/>
    </row>
    <row r="2172" spans="1:7" ht="12" customHeight="1" x14ac:dyDescent="0.2">
      <c r="A2172" s="259"/>
      <c r="B2172" s="259"/>
      <c r="C2172" s="258" t="s">
        <v>1887</v>
      </c>
      <c r="D2172" s="260">
        <v>5</v>
      </c>
      <c r="E2172" s="261">
        <v>0.01</v>
      </c>
      <c r="F2172" s="261">
        <v>0.05</v>
      </c>
      <c r="G2172" s="258"/>
    </row>
    <row r="2173" spans="1:7" ht="12" customHeight="1" x14ac:dyDescent="0.2">
      <c r="A2173" s="259"/>
      <c r="B2173" s="259"/>
      <c r="C2173" s="258" t="s">
        <v>647</v>
      </c>
      <c r="D2173" s="260">
        <v>2</v>
      </c>
      <c r="E2173" s="263">
        <v>1300</v>
      </c>
      <c r="F2173" s="263">
        <v>2600</v>
      </c>
      <c r="G2173" s="258"/>
    </row>
    <row r="2174" spans="1:7" ht="12" customHeight="1" x14ac:dyDescent="0.2">
      <c r="A2174" s="259"/>
      <c r="B2174" s="259"/>
      <c r="C2174" s="258" t="s">
        <v>2148</v>
      </c>
      <c r="D2174" s="260">
        <v>1</v>
      </c>
      <c r="E2174" s="262"/>
      <c r="F2174" s="262"/>
      <c r="G2174" s="258" t="s">
        <v>1147</v>
      </c>
    </row>
    <row r="2175" spans="1:7" ht="12" customHeight="1" x14ac:dyDescent="0.2">
      <c r="A2175" s="259"/>
      <c r="B2175" s="259"/>
      <c r="C2175" s="258" t="s">
        <v>2149</v>
      </c>
      <c r="D2175" s="260">
        <v>1</v>
      </c>
      <c r="E2175" s="262"/>
      <c r="F2175" s="262"/>
      <c r="G2175" s="258" t="s">
        <v>1147</v>
      </c>
    </row>
    <row r="2176" spans="1:7" ht="12" customHeight="1" x14ac:dyDescent="0.2">
      <c r="A2176" s="259"/>
      <c r="B2176" s="259"/>
      <c r="C2176" s="258" t="s">
        <v>2150</v>
      </c>
      <c r="D2176" s="260">
        <v>1</v>
      </c>
      <c r="E2176" s="262"/>
      <c r="F2176" s="262"/>
      <c r="G2176" s="258" t="s">
        <v>1147</v>
      </c>
    </row>
    <row r="2177" spans="1:7" ht="12" customHeight="1" x14ac:dyDescent="0.2">
      <c r="A2177" s="259"/>
      <c r="B2177" s="259"/>
      <c r="C2177" s="258" t="s">
        <v>2151</v>
      </c>
      <c r="D2177" s="260">
        <v>1</v>
      </c>
      <c r="E2177" s="262"/>
      <c r="F2177" s="262"/>
      <c r="G2177" s="258" t="s">
        <v>1147</v>
      </c>
    </row>
    <row r="2178" spans="1:7" ht="12" customHeight="1" x14ac:dyDescent="0.2">
      <c r="A2178" s="259"/>
      <c r="B2178" s="259"/>
      <c r="C2178" s="258" t="s">
        <v>2152</v>
      </c>
      <c r="D2178" s="260">
        <v>1</v>
      </c>
      <c r="E2178" s="262"/>
      <c r="F2178" s="262"/>
      <c r="G2178" s="258" t="s">
        <v>1147</v>
      </c>
    </row>
    <row r="2179" spans="1:7" ht="12" customHeight="1" x14ac:dyDescent="0.2">
      <c r="A2179" s="259"/>
      <c r="B2179" s="259"/>
      <c r="C2179" s="258" t="s">
        <v>872</v>
      </c>
      <c r="D2179" s="260">
        <v>1</v>
      </c>
      <c r="E2179" s="262"/>
      <c r="F2179" s="262"/>
      <c r="G2179" s="258" t="s">
        <v>1147</v>
      </c>
    </row>
    <row r="2180" spans="1:7" ht="12" customHeight="1" x14ac:dyDescent="0.2">
      <c r="A2180" s="259"/>
      <c r="B2180" s="259"/>
      <c r="C2180" s="258" t="s">
        <v>2109</v>
      </c>
      <c r="D2180" s="260">
        <v>1</v>
      </c>
      <c r="E2180" s="262"/>
      <c r="F2180" s="262"/>
      <c r="G2180" s="258" t="s">
        <v>1147</v>
      </c>
    </row>
    <row r="2181" spans="1:7" ht="12" customHeight="1" x14ac:dyDescent="0.2">
      <c r="A2181" s="259"/>
      <c r="B2181" s="259"/>
      <c r="C2181" s="258" t="s">
        <v>657</v>
      </c>
      <c r="D2181" s="260">
        <v>1</v>
      </c>
      <c r="E2181" s="261">
        <v>0.01</v>
      </c>
      <c r="F2181" s="261">
        <v>0.01</v>
      </c>
      <c r="G2181" s="258"/>
    </row>
    <row r="2182" spans="1:7" ht="12" customHeight="1" x14ac:dyDescent="0.2">
      <c r="A2182" s="259"/>
      <c r="B2182" s="259"/>
      <c r="C2182" s="258" t="s">
        <v>438</v>
      </c>
      <c r="D2182" s="260">
        <v>1</v>
      </c>
      <c r="E2182" s="263">
        <v>1130</v>
      </c>
      <c r="F2182" s="263">
        <v>1130</v>
      </c>
      <c r="G2182" s="258"/>
    </row>
    <row r="2183" spans="1:7" ht="12" customHeight="1" x14ac:dyDescent="0.2">
      <c r="A2183" s="259"/>
      <c r="B2183" s="259"/>
      <c r="C2183" s="258" t="s">
        <v>2153</v>
      </c>
      <c r="D2183" s="260">
        <v>1</v>
      </c>
      <c r="E2183" s="262"/>
      <c r="F2183" s="262"/>
      <c r="G2183" s="258" t="s">
        <v>1147</v>
      </c>
    </row>
    <row r="2184" spans="1:7" ht="12" customHeight="1" x14ac:dyDescent="0.2">
      <c r="A2184" s="259"/>
      <c r="B2184" s="259"/>
      <c r="C2184" s="258" t="s">
        <v>2154</v>
      </c>
      <c r="D2184" s="260">
        <v>1</v>
      </c>
      <c r="E2184" s="261">
        <v>307.81</v>
      </c>
      <c r="F2184" s="261">
        <v>307.81</v>
      </c>
      <c r="G2184" s="258"/>
    </row>
    <row r="2185" spans="1:7" ht="12" customHeight="1" x14ac:dyDescent="0.2">
      <c r="A2185" s="259"/>
      <c r="B2185" s="259"/>
      <c r="C2185" s="258" t="s">
        <v>2155</v>
      </c>
      <c r="D2185" s="260">
        <v>1</v>
      </c>
      <c r="E2185" s="261">
        <v>212.01</v>
      </c>
      <c r="F2185" s="261">
        <v>212.01</v>
      </c>
      <c r="G2185" s="258"/>
    </row>
    <row r="2186" spans="1:7" ht="12" customHeight="1" x14ac:dyDescent="0.2">
      <c r="A2186" s="259"/>
      <c r="B2186" s="259"/>
      <c r="C2186" s="258" t="s">
        <v>2156</v>
      </c>
      <c r="D2186" s="260">
        <v>1</v>
      </c>
      <c r="E2186" s="262"/>
      <c r="F2186" s="262"/>
      <c r="G2186" s="258" t="s">
        <v>1147</v>
      </c>
    </row>
    <row r="2187" spans="1:7" ht="12" customHeight="1" x14ac:dyDescent="0.2">
      <c r="A2187" s="259"/>
      <c r="B2187" s="259"/>
      <c r="C2187" s="258" t="s">
        <v>2157</v>
      </c>
      <c r="D2187" s="260">
        <v>2</v>
      </c>
      <c r="E2187" s="262"/>
      <c r="F2187" s="262"/>
      <c r="G2187" s="258" t="s">
        <v>1147</v>
      </c>
    </row>
    <row r="2188" spans="1:7" ht="12" customHeight="1" x14ac:dyDescent="0.2">
      <c r="A2188" s="259"/>
      <c r="B2188" s="259"/>
      <c r="C2188" s="258" t="s">
        <v>429</v>
      </c>
      <c r="D2188" s="260">
        <v>1</v>
      </c>
      <c r="E2188" s="260">
        <v>210</v>
      </c>
      <c r="F2188" s="260">
        <v>210</v>
      </c>
      <c r="G2188" s="258"/>
    </row>
    <row r="2189" spans="1:7" ht="12" customHeight="1" x14ac:dyDescent="0.2">
      <c r="A2189" s="259"/>
      <c r="B2189" s="259"/>
      <c r="C2189" s="258" t="s">
        <v>430</v>
      </c>
      <c r="D2189" s="260">
        <v>1</v>
      </c>
      <c r="E2189" s="260">
        <v>20</v>
      </c>
      <c r="F2189" s="260">
        <v>20</v>
      </c>
      <c r="G2189" s="258"/>
    </row>
    <row r="2190" spans="1:7" ht="12" customHeight="1" x14ac:dyDescent="0.2">
      <c r="A2190" s="259"/>
      <c r="B2190" s="259"/>
      <c r="C2190" s="258" t="s">
        <v>2081</v>
      </c>
      <c r="D2190" s="260">
        <v>4</v>
      </c>
      <c r="E2190" s="261">
        <v>0.01</v>
      </c>
      <c r="F2190" s="261">
        <v>0.04</v>
      </c>
      <c r="G2190" s="258"/>
    </row>
    <row r="2191" spans="1:7" ht="12.95" customHeight="1" x14ac:dyDescent="0.2">
      <c r="E2191" s="265">
        <v>7430.11</v>
      </c>
      <c r="F2191" s="265">
        <v>7430.11</v>
      </c>
    </row>
    <row r="2192" spans="1:7" ht="12" customHeight="1" x14ac:dyDescent="0.2">
      <c r="A2192" s="254">
        <v>135</v>
      </c>
      <c r="B2192" s="255" t="s">
        <v>2158</v>
      </c>
      <c r="C2192" s="256"/>
      <c r="D2192" s="254">
        <v>1</v>
      </c>
      <c r="E2192" s="266">
        <v>2580</v>
      </c>
      <c r="F2192" s="266">
        <v>2580</v>
      </c>
      <c r="G2192" s="258"/>
    </row>
    <row r="2193" spans="1:7" ht="12" customHeight="1" x14ac:dyDescent="0.2">
      <c r="A2193" s="259"/>
      <c r="B2193" s="259"/>
      <c r="C2193" s="258" t="s">
        <v>439</v>
      </c>
      <c r="D2193" s="260">
        <v>1</v>
      </c>
      <c r="E2193" s="260">
        <v>20</v>
      </c>
      <c r="F2193" s="260">
        <v>20</v>
      </c>
      <c r="G2193" s="258"/>
    </row>
    <row r="2194" spans="1:7" ht="12" customHeight="1" x14ac:dyDescent="0.2">
      <c r="A2194" s="259"/>
      <c r="B2194" s="259"/>
      <c r="C2194" s="258" t="s">
        <v>403</v>
      </c>
      <c r="D2194" s="260">
        <v>1</v>
      </c>
      <c r="E2194" s="260">
        <v>30</v>
      </c>
      <c r="F2194" s="260">
        <v>30</v>
      </c>
      <c r="G2194" s="258"/>
    </row>
    <row r="2195" spans="1:7" ht="12" customHeight="1" x14ac:dyDescent="0.2">
      <c r="A2195" s="259"/>
      <c r="B2195" s="259"/>
      <c r="C2195" s="258" t="s">
        <v>857</v>
      </c>
      <c r="D2195" s="260">
        <v>5</v>
      </c>
      <c r="E2195" s="261">
        <v>0.01</v>
      </c>
      <c r="F2195" s="261">
        <v>0.05</v>
      </c>
      <c r="G2195" s="258"/>
    </row>
    <row r="2196" spans="1:7" ht="12" customHeight="1" x14ac:dyDescent="0.2">
      <c r="A2196" s="259"/>
      <c r="B2196" s="259"/>
      <c r="C2196" s="258" t="s">
        <v>858</v>
      </c>
      <c r="D2196" s="260">
        <v>4</v>
      </c>
      <c r="E2196" s="261">
        <v>0.01</v>
      </c>
      <c r="F2196" s="261">
        <v>0.04</v>
      </c>
      <c r="G2196" s="258"/>
    </row>
    <row r="2197" spans="1:7" ht="12" customHeight="1" x14ac:dyDescent="0.2">
      <c r="A2197" s="259"/>
      <c r="B2197" s="259"/>
      <c r="C2197" s="258" t="s">
        <v>647</v>
      </c>
      <c r="D2197" s="260">
        <v>2</v>
      </c>
      <c r="E2197" s="263">
        <v>1300</v>
      </c>
      <c r="F2197" s="263">
        <v>2600</v>
      </c>
      <c r="G2197" s="258"/>
    </row>
    <row r="2198" spans="1:7" ht="12" customHeight="1" x14ac:dyDescent="0.2">
      <c r="A2198" s="259"/>
      <c r="B2198" s="259"/>
      <c r="C2198" s="258" t="s">
        <v>1896</v>
      </c>
      <c r="D2198" s="260">
        <v>1</v>
      </c>
      <c r="E2198" s="262"/>
      <c r="F2198" s="262"/>
      <c r="G2198" s="258" t="s">
        <v>1147</v>
      </c>
    </row>
    <row r="2199" spans="1:7" ht="12" customHeight="1" x14ac:dyDescent="0.2">
      <c r="A2199" s="259"/>
      <c r="B2199" s="259"/>
      <c r="C2199" s="258" t="s">
        <v>1897</v>
      </c>
      <c r="D2199" s="260">
        <v>1</v>
      </c>
      <c r="E2199" s="262"/>
      <c r="F2199" s="262"/>
      <c r="G2199" s="258" t="s">
        <v>1147</v>
      </c>
    </row>
    <row r="2200" spans="1:7" ht="12" customHeight="1" x14ac:dyDescent="0.2">
      <c r="A2200" s="259"/>
      <c r="B2200" s="259"/>
      <c r="C2200" s="258" t="s">
        <v>2159</v>
      </c>
      <c r="D2200" s="260">
        <v>1</v>
      </c>
      <c r="E2200" s="262"/>
      <c r="F2200" s="262"/>
      <c r="G2200" s="258" t="s">
        <v>1147</v>
      </c>
    </row>
    <row r="2201" spans="1:7" ht="12" customHeight="1" x14ac:dyDescent="0.2">
      <c r="A2201" s="259"/>
      <c r="B2201" s="259"/>
      <c r="C2201" s="258" t="s">
        <v>2160</v>
      </c>
      <c r="D2201" s="260">
        <v>1</v>
      </c>
      <c r="E2201" s="262"/>
      <c r="F2201" s="262"/>
      <c r="G2201" s="258" t="s">
        <v>1147</v>
      </c>
    </row>
    <row r="2202" spans="1:7" ht="12" customHeight="1" x14ac:dyDescent="0.2">
      <c r="A2202" s="259"/>
      <c r="B2202" s="259"/>
      <c r="C2202" s="258" t="s">
        <v>2152</v>
      </c>
      <c r="D2202" s="260">
        <v>1</v>
      </c>
      <c r="E2202" s="262"/>
      <c r="F2202" s="262"/>
      <c r="G2202" s="258" t="s">
        <v>1147</v>
      </c>
    </row>
    <row r="2203" spans="1:7" ht="12" customHeight="1" x14ac:dyDescent="0.2">
      <c r="A2203" s="259"/>
      <c r="B2203" s="259"/>
      <c r="C2203" s="258" t="s">
        <v>872</v>
      </c>
      <c r="D2203" s="260">
        <v>1</v>
      </c>
      <c r="E2203" s="262"/>
      <c r="F2203" s="262"/>
      <c r="G2203" s="258" t="s">
        <v>1147</v>
      </c>
    </row>
    <row r="2204" spans="1:7" ht="12" customHeight="1" x14ac:dyDescent="0.2">
      <c r="A2204" s="259"/>
      <c r="B2204" s="259"/>
      <c r="C2204" s="258" t="s">
        <v>1918</v>
      </c>
      <c r="D2204" s="260">
        <v>1</v>
      </c>
      <c r="E2204" s="262"/>
      <c r="F2204" s="262"/>
      <c r="G2204" s="258" t="s">
        <v>1147</v>
      </c>
    </row>
    <row r="2205" spans="1:7" ht="12" customHeight="1" x14ac:dyDescent="0.2">
      <c r="A2205" s="259"/>
      <c r="B2205" s="259"/>
      <c r="C2205" s="258" t="s">
        <v>657</v>
      </c>
      <c r="D2205" s="260">
        <v>1</v>
      </c>
      <c r="E2205" s="261">
        <v>0.01</v>
      </c>
      <c r="F2205" s="261">
        <v>0.01</v>
      </c>
      <c r="G2205" s="258"/>
    </row>
    <row r="2206" spans="1:7" ht="12" customHeight="1" x14ac:dyDescent="0.2">
      <c r="A2206" s="259"/>
      <c r="B2206" s="259"/>
      <c r="C2206" s="258" t="s">
        <v>438</v>
      </c>
      <c r="D2206" s="260">
        <v>1</v>
      </c>
      <c r="E2206" s="263">
        <v>1130</v>
      </c>
      <c r="F2206" s="263">
        <v>1130</v>
      </c>
      <c r="G2206" s="258"/>
    </row>
    <row r="2207" spans="1:7" ht="12" customHeight="1" x14ac:dyDescent="0.2">
      <c r="A2207" s="259"/>
      <c r="B2207" s="259"/>
      <c r="C2207" s="258" t="s">
        <v>2161</v>
      </c>
      <c r="D2207" s="260">
        <v>1</v>
      </c>
      <c r="E2207" s="262"/>
      <c r="F2207" s="262"/>
      <c r="G2207" s="258" t="s">
        <v>1147</v>
      </c>
    </row>
    <row r="2208" spans="1:7" ht="12" customHeight="1" x14ac:dyDescent="0.2">
      <c r="A2208" s="259"/>
      <c r="B2208" s="259"/>
      <c r="C2208" s="258" t="s">
        <v>1914</v>
      </c>
      <c r="D2208" s="260">
        <v>1</v>
      </c>
      <c r="E2208" s="261">
        <v>307.81</v>
      </c>
      <c r="F2208" s="261">
        <v>307.81</v>
      </c>
      <c r="G2208" s="258"/>
    </row>
    <row r="2209" spans="1:7" ht="12" customHeight="1" x14ac:dyDescent="0.2">
      <c r="A2209" s="259"/>
      <c r="B2209" s="259"/>
      <c r="C2209" s="258" t="s">
        <v>2155</v>
      </c>
      <c r="D2209" s="260">
        <v>1</v>
      </c>
      <c r="E2209" s="261">
        <v>212.01</v>
      </c>
      <c r="F2209" s="261">
        <v>212.01</v>
      </c>
      <c r="G2209" s="258"/>
    </row>
    <row r="2210" spans="1:7" ht="12" customHeight="1" x14ac:dyDescent="0.2">
      <c r="A2210" s="259"/>
      <c r="B2210" s="259"/>
      <c r="C2210" s="258" t="s">
        <v>1848</v>
      </c>
      <c r="D2210" s="260">
        <v>1</v>
      </c>
      <c r="E2210" s="262"/>
      <c r="F2210" s="262"/>
      <c r="G2210" s="258" t="s">
        <v>1147</v>
      </c>
    </row>
    <row r="2211" spans="1:7" ht="12" customHeight="1" x14ac:dyDescent="0.2">
      <c r="A2211" s="259"/>
      <c r="B2211" s="259"/>
      <c r="C2211" s="258" t="s">
        <v>2157</v>
      </c>
      <c r="D2211" s="260">
        <v>2</v>
      </c>
      <c r="E2211" s="262"/>
      <c r="F2211" s="262"/>
      <c r="G2211" s="258" t="s">
        <v>1147</v>
      </c>
    </row>
    <row r="2212" spans="1:7" ht="12" customHeight="1" x14ac:dyDescent="0.2">
      <c r="A2212" s="259"/>
      <c r="B2212" s="259"/>
      <c r="C2212" s="258" t="s">
        <v>429</v>
      </c>
      <c r="D2212" s="260">
        <v>1</v>
      </c>
      <c r="E2212" s="260">
        <v>210</v>
      </c>
      <c r="F2212" s="260">
        <v>210</v>
      </c>
      <c r="G2212" s="258"/>
    </row>
    <row r="2213" spans="1:7" ht="12" customHeight="1" x14ac:dyDescent="0.2">
      <c r="A2213" s="259"/>
      <c r="B2213" s="259"/>
      <c r="C2213" s="258" t="s">
        <v>436</v>
      </c>
      <c r="D2213" s="260">
        <v>1</v>
      </c>
      <c r="E2213" s="260">
        <v>20</v>
      </c>
      <c r="F2213" s="260">
        <v>20</v>
      </c>
      <c r="G2213" s="258"/>
    </row>
    <row r="2214" spans="1:7" ht="12.95" customHeight="1" x14ac:dyDescent="0.2">
      <c r="E2214" s="265">
        <v>7110.11</v>
      </c>
      <c r="F2214" s="265">
        <v>7110.11</v>
      </c>
    </row>
    <row r="2215" spans="1:7" ht="12" customHeight="1" x14ac:dyDescent="0.2">
      <c r="A2215" s="254">
        <v>136</v>
      </c>
      <c r="B2215" s="255" t="s">
        <v>1266</v>
      </c>
      <c r="C2215" s="256"/>
      <c r="D2215" s="254">
        <v>1</v>
      </c>
      <c r="E2215" s="257">
        <v>1486.72</v>
      </c>
      <c r="F2215" s="257">
        <v>1486.72</v>
      </c>
      <c r="G2215" s="258"/>
    </row>
    <row r="2216" spans="1:7" ht="12" customHeight="1" x14ac:dyDescent="0.2">
      <c r="A2216" s="259"/>
      <c r="B2216" s="259"/>
      <c r="C2216" s="258" t="s">
        <v>452</v>
      </c>
      <c r="D2216" s="260">
        <v>2</v>
      </c>
      <c r="E2216" s="260">
        <v>40</v>
      </c>
      <c r="F2216" s="260">
        <v>80</v>
      </c>
      <c r="G2216" s="258"/>
    </row>
    <row r="2217" spans="1:7" ht="12" customHeight="1" x14ac:dyDescent="0.2">
      <c r="A2217" s="259"/>
      <c r="B2217" s="259"/>
      <c r="C2217" s="258" t="s">
        <v>857</v>
      </c>
      <c r="D2217" s="260">
        <v>5</v>
      </c>
      <c r="E2217" s="261">
        <v>0.01</v>
      </c>
      <c r="F2217" s="261">
        <v>0.05</v>
      </c>
      <c r="G2217" s="258"/>
    </row>
    <row r="2218" spans="1:7" ht="12" customHeight="1" x14ac:dyDescent="0.2">
      <c r="A2218" s="259"/>
      <c r="B2218" s="259"/>
      <c r="C2218" s="258" t="s">
        <v>421</v>
      </c>
      <c r="D2218" s="260">
        <v>2</v>
      </c>
      <c r="E2218" s="263">
        <v>1560</v>
      </c>
      <c r="F2218" s="263">
        <v>3120</v>
      </c>
      <c r="G2218" s="258"/>
    </row>
    <row r="2219" spans="1:7" ht="12" customHeight="1" x14ac:dyDescent="0.2">
      <c r="A2219" s="259"/>
      <c r="B2219" s="259"/>
      <c r="C2219" s="258" t="s">
        <v>2162</v>
      </c>
      <c r="D2219" s="260">
        <v>1</v>
      </c>
      <c r="E2219" s="262"/>
      <c r="F2219" s="262"/>
      <c r="G2219" s="258" t="s">
        <v>1147</v>
      </c>
    </row>
    <row r="2220" spans="1:7" ht="12" customHeight="1" x14ac:dyDescent="0.2">
      <c r="A2220" s="259"/>
      <c r="B2220" s="259"/>
      <c r="C2220" s="258" t="s">
        <v>2163</v>
      </c>
      <c r="D2220" s="260">
        <v>1</v>
      </c>
      <c r="E2220" s="262"/>
      <c r="F2220" s="262"/>
      <c r="G2220" s="258" t="s">
        <v>1147</v>
      </c>
    </row>
    <row r="2221" spans="1:7" ht="12" customHeight="1" x14ac:dyDescent="0.2">
      <c r="A2221" s="259"/>
      <c r="B2221" s="259"/>
      <c r="C2221" s="258" t="s">
        <v>2164</v>
      </c>
      <c r="D2221" s="260">
        <v>1</v>
      </c>
      <c r="E2221" s="262"/>
      <c r="F2221" s="262"/>
      <c r="G2221" s="258" t="s">
        <v>1147</v>
      </c>
    </row>
    <row r="2222" spans="1:7" ht="12" customHeight="1" x14ac:dyDescent="0.2">
      <c r="A2222" s="259"/>
      <c r="B2222" s="259"/>
      <c r="C2222" s="258" t="s">
        <v>2165</v>
      </c>
      <c r="D2222" s="260">
        <v>1</v>
      </c>
      <c r="E2222" s="262"/>
      <c r="F2222" s="262"/>
      <c r="G2222" s="258" t="s">
        <v>1147</v>
      </c>
    </row>
    <row r="2223" spans="1:7" ht="12" customHeight="1" x14ac:dyDescent="0.2">
      <c r="A2223" s="259"/>
      <c r="B2223" s="259"/>
      <c r="C2223" s="258" t="s">
        <v>872</v>
      </c>
      <c r="D2223" s="260">
        <v>1</v>
      </c>
      <c r="E2223" s="262"/>
      <c r="F2223" s="262"/>
      <c r="G2223" s="258" t="s">
        <v>1147</v>
      </c>
    </row>
    <row r="2224" spans="1:7" ht="12" customHeight="1" x14ac:dyDescent="0.2">
      <c r="A2224" s="259"/>
      <c r="B2224" s="259"/>
      <c r="C2224" s="258" t="s">
        <v>407</v>
      </c>
      <c r="D2224" s="260">
        <v>1</v>
      </c>
      <c r="E2224" s="260">
        <v>940</v>
      </c>
      <c r="F2224" s="260">
        <v>940</v>
      </c>
      <c r="G2224" s="258"/>
    </row>
    <row r="2225" spans="1:7" ht="12" customHeight="1" x14ac:dyDescent="0.2">
      <c r="A2225" s="259"/>
      <c r="B2225" s="259"/>
      <c r="C2225" s="258" t="s">
        <v>2164</v>
      </c>
      <c r="D2225" s="260">
        <v>2</v>
      </c>
      <c r="E2225" s="262"/>
      <c r="F2225" s="262"/>
      <c r="G2225" s="258" t="s">
        <v>1147</v>
      </c>
    </row>
    <row r="2226" spans="1:7" ht="12" customHeight="1" x14ac:dyDescent="0.2">
      <c r="A2226" s="259"/>
      <c r="B2226" s="259"/>
      <c r="C2226" s="258" t="s">
        <v>2166</v>
      </c>
      <c r="D2226" s="260">
        <v>1</v>
      </c>
      <c r="E2226" s="262"/>
      <c r="F2226" s="262"/>
      <c r="G2226" s="258" t="s">
        <v>1147</v>
      </c>
    </row>
    <row r="2227" spans="1:7" ht="12" customHeight="1" x14ac:dyDescent="0.2">
      <c r="A2227" s="259"/>
      <c r="B2227" s="259"/>
      <c r="C2227" s="258" t="s">
        <v>2167</v>
      </c>
      <c r="D2227" s="260">
        <v>1</v>
      </c>
      <c r="E2227" s="262"/>
      <c r="F2227" s="262"/>
      <c r="G2227" s="258" t="s">
        <v>1147</v>
      </c>
    </row>
    <row r="2228" spans="1:7" ht="12.95" customHeight="1" x14ac:dyDescent="0.2">
      <c r="E2228" s="265">
        <v>5626.77</v>
      </c>
      <c r="F2228" s="265">
        <v>5626.77</v>
      </c>
    </row>
    <row r="2229" spans="1:7" ht="12" customHeight="1" x14ac:dyDescent="0.2">
      <c r="A2229" s="254">
        <v>137</v>
      </c>
      <c r="B2229" s="255" t="s">
        <v>1267</v>
      </c>
      <c r="C2229" s="256"/>
      <c r="D2229" s="254">
        <v>1</v>
      </c>
      <c r="E2229" s="266">
        <v>1840</v>
      </c>
      <c r="F2229" s="266">
        <v>1840</v>
      </c>
      <c r="G2229" s="258"/>
    </row>
    <row r="2230" spans="1:7" ht="12" customHeight="1" x14ac:dyDescent="0.2">
      <c r="A2230" s="259"/>
      <c r="B2230" s="259"/>
      <c r="C2230" s="258" t="s">
        <v>452</v>
      </c>
      <c r="D2230" s="260">
        <v>3</v>
      </c>
      <c r="E2230" s="260">
        <v>40</v>
      </c>
      <c r="F2230" s="260">
        <v>120</v>
      </c>
      <c r="G2230" s="258"/>
    </row>
    <row r="2231" spans="1:7" ht="12" customHeight="1" x14ac:dyDescent="0.2">
      <c r="A2231" s="259"/>
      <c r="B2231" s="259"/>
      <c r="C2231" s="258" t="s">
        <v>857</v>
      </c>
      <c r="D2231" s="260">
        <v>5</v>
      </c>
      <c r="E2231" s="261">
        <v>0.01</v>
      </c>
      <c r="F2231" s="261">
        <v>0.05</v>
      </c>
      <c r="G2231" s="258"/>
    </row>
    <row r="2232" spans="1:7" ht="12" customHeight="1" x14ac:dyDescent="0.2">
      <c r="A2232" s="259"/>
      <c r="B2232" s="259"/>
      <c r="C2232" s="258" t="s">
        <v>421</v>
      </c>
      <c r="D2232" s="260">
        <v>2</v>
      </c>
      <c r="E2232" s="263">
        <v>1560</v>
      </c>
      <c r="F2232" s="263">
        <v>3120</v>
      </c>
      <c r="G2232" s="258"/>
    </row>
    <row r="2233" spans="1:7" ht="12" customHeight="1" x14ac:dyDescent="0.2">
      <c r="A2233" s="259"/>
      <c r="B2233" s="259"/>
      <c r="C2233" s="258" t="s">
        <v>2168</v>
      </c>
      <c r="D2233" s="260">
        <v>1</v>
      </c>
      <c r="E2233" s="262"/>
      <c r="F2233" s="262"/>
      <c r="G2233" s="258" t="s">
        <v>1147</v>
      </c>
    </row>
    <row r="2234" spans="1:7" ht="12" customHeight="1" x14ac:dyDescent="0.2">
      <c r="A2234" s="259"/>
      <c r="B2234" s="259"/>
      <c r="C2234" s="258" t="s">
        <v>2163</v>
      </c>
      <c r="D2234" s="260">
        <v>1</v>
      </c>
      <c r="E2234" s="262"/>
      <c r="F2234" s="262"/>
      <c r="G2234" s="258" t="s">
        <v>1147</v>
      </c>
    </row>
    <row r="2235" spans="1:7" ht="12" customHeight="1" x14ac:dyDescent="0.2">
      <c r="A2235" s="259"/>
      <c r="B2235" s="259"/>
      <c r="C2235" s="258" t="s">
        <v>2164</v>
      </c>
      <c r="D2235" s="260">
        <v>1</v>
      </c>
      <c r="E2235" s="262"/>
      <c r="F2235" s="262"/>
      <c r="G2235" s="258" t="s">
        <v>1147</v>
      </c>
    </row>
    <row r="2236" spans="1:7" ht="12" customHeight="1" x14ac:dyDescent="0.2">
      <c r="A2236" s="259"/>
      <c r="B2236" s="259"/>
      <c r="C2236" s="258" t="s">
        <v>2169</v>
      </c>
      <c r="D2236" s="260">
        <v>1</v>
      </c>
      <c r="E2236" s="262"/>
      <c r="F2236" s="262"/>
      <c r="G2236" s="258" t="s">
        <v>1147</v>
      </c>
    </row>
    <row r="2237" spans="1:7" ht="12" customHeight="1" x14ac:dyDescent="0.2">
      <c r="A2237" s="259"/>
      <c r="B2237" s="259"/>
      <c r="C2237" s="258" t="s">
        <v>872</v>
      </c>
      <c r="D2237" s="260">
        <v>1</v>
      </c>
      <c r="E2237" s="262"/>
      <c r="F2237" s="262"/>
      <c r="G2237" s="258" t="s">
        <v>1147</v>
      </c>
    </row>
    <row r="2238" spans="1:7" ht="12" customHeight="1" x14ac:dyDescent="0.2">
      <c r="A2238" s="259"/>
      <c r="B2238" s="259"/>
      <c r="C2238" s="258" t="s">
        <v>407</v>
      </c>
      <c r="D2238" s="260">
        <v>1</v>
      </c>
      <c r="E2238" s="260">
        <v>940</v>
      </c>
      <c r="F2238" s="260">
        <v>940</v>
      </c>
      <c r="G2238" s="258"/>
    </row>
    <row r="2239" spans="1:7" ht="12" customHeight="1" x14ac:dyDescent="0.2">
      <c r="A2239" s="259"/>
      <c r="B2239" s="259"/>
      <c r="C2239" s="258" t="s">
        <v>2164</v>
      </c>
      <c r="D2239" s="260">
        <v>3</v>
      </c>
      <c r="E2239" s="262"/>
      <c r="F2239" s="262"/>
      <c r="G2239" s="258" t="s">
        <v>1147</v>
      </c>
    </row>
    <row r="2240" spans="1:7" ht="12" customHeight="1" x14ac:dyDescent="0.2">
      <c r="A2240" s="259"/>
      <c r="B2240" s="259"/>
      <c r="C2240" s="258" t="s">
        <v>2170</v>
      </c>
      <c r="D2240" s="260">
        <v>1</v>
      </c>
      <c r="E2240" s="262"/>
      <c r="F2240" s="262"/>
      <c r="G2240" s="258" t="s">
        <v>1147</v>
      </c>
    </row>
    <row r="2241" spans="1:7" ht="12" customHeight="1" x14ac:dyDescent="0.2">
      <c r="A2241" s="259"/>
      <c r="B2241" s="259"/>
      <c r="C2241" s="258" t="s">
        <v>2171</v>
      </c>
      <c r="D2241" s="260">
        <v>1</v>
      </c>
      <c r="E2241" s="262"/>
      <c r="F2241" s="262"/>
      <c r="G2241" s="258" t="s">
        <v>1147</v>
      </c>
    </row>
    <row r="2242" spans="1:7" ht="12.95" customHeight="1" x14ac:dyDescent="0.2">
      <c r="E2242" s="265">
        <v>6020.05</v>
      </c>
      <c r="F2242" s="265">
        <v>6020.05</v>
      </c>
    </row>
    <row r="2243" spans="1:7" ht="12" customHeight="1" x14ac:dyDescent="0.2">
      <c r="A2243" s="254">
        <v>138</v>
      </c>
      <c r="B2243" s="255" t="s">
        <v>1268</v>
      </c>
      <c r="C2243" s="256"/>
      <c r="D2243" s="254">
        <v>1</v>
      </c>
      <c r="E2243" s="257">
        <v>1133.44</v>
      </c>
      <c r="F2243" s="257">
        <v>1133.44</v>
      </c>
      <c r="G2243" s="258"/>
    </row>
    <row r="2244" spans="1:7" ht="12" customHeight="1" x14ac:dyDescent="0.2">
      <c r="A2244" s="259"/>
      <c r="B2244" s="259"/>
      <c r="C2244" s="258" t="s">
        <v>452</v>
      </c>
      <c r="D2244" s="260">
        <v>1</v>
      </c>
      <c r="E2244" s="260">
        <v>40</v>
      </c>
      <c r="F2244" s="260">
        <v>40</v>
      </c>
      <c r="G2244" s="258"/>
    </row>
    <row r="2245" spans="1:7" ht="12" customHeight="1" x14ac:dyDescent="0.2">
      <c r="A2245" s="259"/>
      <c r="B2245" s="259"/>
      <c r="C2245" s="258" t="s">
        <v>857</v>
      </c>
      <c r="D2245" s="260">
        <v>5</v>
      </c>
      <c r="E2245" s="261">
        <v>0.01</v>
      </c>
      <c r="F2245" s="261">
        <v>0.05</v>
      </c>
      <c r="G2245" s="258"/>
    </row>
    <row r="2246" spans="1:7" ht="12" customHeight="1" x14ac:dyDescent="0.2">
      <c r="A2246" s="259"/>
      <c r="B2246" s="259"/>
      <c r="C2246" s="258" t="s">
        <v>421</v>
      </c>
      <c r="D2246" s="260">
        <v>2</v>
      </c>
      <c r="E2246" s="263">
        <v>1560</v>
      </c>
      <c r="F2246" s="263">
        <v>3120</v>
      </c>
      <c r="G2246" s="258"/>
    </row>
    <row r="2247" spans="1:7" ht="12" customHeight="1" x14ac:dyDescent="0.2">
      <c r="A2247" s="259"/>
      <c r="B2247" s="259"/>
      <c r="C2247" s="258" t="s">
        <v>2172</v>
      </c>
      <c r="D2247" s="260">
        <v>1</v>
      </c>
      <c r="E2247" s="262"/>
      <c r="F2247" s="262"/>
      <c r="G2247" s="258" t="s">
        <v>1147</v>
      </c>
    </row>
    <row r="2248" spans="1:7" ht="12" customHeight="1" x14ac:dyDescent="0.2">
      <c r="A2248" s="259"/>
      <c r="B2248" s="259"/>
      <c r="C2248" s="258" t="s">
        <v>2163</v>
      </c>
      <c r="D2248" s="260">
        <v>1</v>
      </c>
      <c r="E2248" s="262"/>
      <c r="F2248" s="262"/>
      <c r="G2248" s="258" t="s">
        <v>1147</v>
      </c>
    </row>
    <row r="2249" spans="1:7" ht="12" customHeight="1" x14ac:dyDescent="0.2">
      <c r="A2249" s="259"/>
      <c r="B2249" s="259"/>
      <c r="C2249" s="258" t="s">
        <v>2164</v>
      </c>
      <c r="D2249" s="260">
        <v>1</v>
      </c>
      <c r="E2249" s="262"/>
      <c r="F2249" s="262"/>
      <c r="G2249" s="258" t="s">
        <v>1147</v>
      </c>
    </row>
    <row r="2250" spans="1:7" ht="12" customHeight="1" x14ac:dyDescent="0.2">
      <c r="A2250" s="259"/>
      <c r="B2250" s="259"/>
      <c r="C2250" s="258" t="s">
        <v>2173</v>
      </c>
      <c r="D2250" s="260">
        <v>1</v>
      </c>
      <c r="E2250" s="262"/>
      <c r="F2250" s="262"/>
      <c r="G2250" s="258" t="s">
        <v>1147</v>
      </c>
    </row>
    <row r="2251" spans="1:7" ht="12" customHeight="1" x14ac:dyDescent="0.2">
      <c r="A2251" s="259"/>
      <c r="B2251" s="259"/>
      <c r="C2251" s="258" t="s">
        <v>872</v>
      </c>
      <c r="D2251" s="260">
        <v>1</v>
      </c>
      <c r="E2251" s="262"/>
      <c r="F2251" s="262"/>
      <c r="G2251" s="258" t="s">
        <v>1147</v>
      </c>
    </row>
    <row r="2252" spans="1:7" ht="12" customHeight="1" x14ac:dyDescent="0.2">
      <c r="A2252" s="259"/>
      <c r="B2252" s="259"/>
      <c r="C2252" s="258" t="s">
        <v>407</v>
      </c>
      <c r="D2252" s="260">
        <v>1</v>
      </c>
      <c r="E2252" s="260">
        <v>940</v>
      </c>
      <c r="F2252" s="260">
        <v>940</v>
      </c>
      <c r="G2252" s="258"/>
    </row>
    <row r="2253" spans="1:7" ht="12" customHeight="1" x14ac:dyDescent="0.2">
      <c r="A2253" s="259"/>
      <c r="B2253" s="259"/>
      <c r="C2253" s="258" t="s">
        <v>2164</v>
      </c>
      <c r="D2253" s="260">
        <v>1</v>
      </c>
      <c r="E2253" s="262"/>
      <c r="F2253" s="262"/>
      <c r="G2253" s="258" t="s">
        <v>1147</v>
      </c>
    </row>
    <row r="2254" spans="1:7" ht="12" customHeight="1" x14ac:dyDescent="0.2">
      <c r="A2254" s="259"/>
      <c r="B2254" s="259"/>
      <c r="C2254" s="258" t="s">
        <v>2174</v>
      </c>
      <c r="D2254" s="260">
        <v>1</v>
      </c>
      <c r="E2254" s="262"/>
      <c r="F2254" s="262"/>
      <c r="G2254" s="258" t="s">
        <v>1147</v>
      </c>
    </row>
    <row r="2255" spans="1:7" ht="12" customHeight="1" x14ac:dyDescent="0.2">
      <c r="A2255" s="259"/>
      <c r="B2255" s="259"/>
      <c r="C2255" s="258" t="s">
        <v>2175</v>
      </c>
      <c r="D2255" s="260">
        <v>1</v>
      </c>
      <c r="E2255" s="262"/>
      <c r="F2255" s="262"/>
      <c r="G2255" s="258" t="s">
        <v>1147</v>
      </c>
    </row>
    <row r="2256" spans="1:7" ht="12.95" customHeight="1" x14ac:dyDescent="0.2">
      <c r="E2256" s="265">
        <v>5233.49</v>
      </c>
      <c r="F2256" s="265">
        <v>5233.49</v>
      </c>
    </row>
    <row r="2257" spans="1:7" ht="12" customHeight="1" x14ac:dyDescent="0.2">
      <c r="A2257" s="254">
        <v>139</v>
      </c>
      <c r="B2257" s="255" t="s">
        <v>1269</v>
      </c>
      <c r="C2257" s="256"/>
      <c r="D2257" s="254">
        <v>1</v>
      </c>
      <c r="E2257" s="257">
        <v>1961.44</v>
      </c>
      <c r="F2257" s="257">
        <v>1961.44</v>
      </c>
      <c r="G2257" s="258"/>
    </row>
    <row r="2258" spans="1:7" ht="12" customHeight="1" x14ac:dyDescent="0.2">
      <c r="A2258" s="259"/>
      <c r="B2258" s="259"/>
      <c r="C2258" s="258" t="s">
        <v>452</v>
      </c>
      <c r="D2258" s="260">
        <v>1</v>
      </c>
      <c r="E2258" s="260">
        <v>40</v>
      </c>
      <c r="F2258" s="260">
        <v>40</v>
      </c>
      <c r="G2258" s="258"/>
    </row>
    <row r="2259" spans="1:7" ht="12" customHeight="1" x14ac:dyDescent="0.2">
      <c r="A2259" s="259"/>
      <c r="B2259" s="259"/>
      <c r="C2259" s="258" t="s">
        <v>857</v>
      </c>
      <c r="D2259" s="260">
        <v>5</v>
      </c>
      <c r="E2259" s="261">
        <v>0.01</v>
      </c>
      <c r="F2259" s="261">
        <v>0.05</v>
      </c>
      <c r="G2259" s="258"/>
    </row>
    <row r="2260" spans="1:7" ht="12" customHeight="1" x14ac:dyDescent="0.2">
      <c r="A2260" s="259"/>
      <c r="B2260" s="259"/>
      <c r="C2260" s="258" t="s">
        <v>409</v>
      </c>
      <c r="D2260" s="260">
        <v>2</v>
      </c>
      <c r="E2260" s="260">
        <v>190</v>
      </c>
      <c r="F2260" s="260">
        <v>380</v>
      </c>
      <c r="G2260" s="258"/>
    </row>
    <row r="2261" spans="1:7" ht="12" customHeight="1" x14ac:dyDescent="0.2">
      <c r="A2261" s="259"/>
      <c r="B2261" s="259"/>
      <c r="C2261" s="258" t="s">
        <v>2176</v>
      </c>
      <c r="D2261" s="260">
        <v>1</v>
      </c>
      <c r="E2261" s="262"/>
      <c r="F2261" s="262"/>
      <c r="G2261" s="258" t="s">
        <v>1147</v>
      </c>
    </row>
    <row r="2262" spans="1:7" ht="12" customHeight="1" x14ac:dyDescent="0.2">
      <c r="A2262" s="259"/>
      <c r="B2262" s="259"/>
      <c r="C2262" s="258" t="s">
        <v>2177</v>
      </c>
      <c r="D2262" s="260">
        <v>1</v>
      </c>
      <c r="E2262" s="262"/>
      <c r="F2262" s="262"/>
      <c r="G2262" s="258" t="s">
        <v>1147</v>
      </c>
    </row>
    <row r="2263" spans="1:7" ht="12" customHeight="1" x14ac:dyDescent="0.2">
      <c r="A2263" s="259"/>
      <c r="B2263" s="259"/>
      <c r="C2263" s="258" t="s">
        <v>2178</v>
      </c>
      <c r="D2263" s="260">
        <v>1</v>
      </c>
      <c r="E2263" s="262"/>
      <c r="F2263" s="262"/>
      <c r="G2263" s="258" t="s">
        <v>1147</v>
      </c>
    </row>
    <row r="2264" spans="1:7" ht="12" customHeight="1" x14ac:dyDescent="0.2">
      <c r="A2264" s="259"/>
      <c r="B2264" s="259"/>
      <c r="C2264" s="258" t="s">
        <v>2173</v>
      </c>
      <c r="D2264" s="260">
        <v>1</v>
      </c>
      <c r="E2264" s="262"/>
      <c r="F2264" s="262"/>
      <c r="G2264" s="258" t="s">
        <v>1147</v>
      </c>
    </row>
    <row r="2265" spans="1:7" ht="12" customHeight="1" x14ac:dyDescent="0.2">
      <c r="A2265" s="259"/>
      <c r="B2265" s="259"/>
      <c r="C2265" s="258" t="s">
        <v>872</v>
      </c>
      <c r="D2265" s="260">
        <v>1</v>
      </c>
      <c r="E2265" s="262"/>
      <c r="F2265" s="262"/>
      <c r="G2265" s="258" t="s">
        <v>1147</v>
      </c>
    </row>
    <row r="2266" spans="1:7" ht="12" customHeight="1" x14ac:dyDescent="0.2">
      <c r="A2266" s="259"/>
      <c r="B2266" s="259"/>
      <c r="C2266" s="258" t="s">
        <v>407</v>
      </c>
      <c r="D2266" s="260">
        <v>1</v>
      </c>
      <c r="E2266" s="260">
        <v>940</v>
      </c>
      <c r="F2266" s="260">
        <v>940</v>
      </c>
      <c r="G2266" s="258"/>
    </row>
    <row r="2267" spans="1:7" ht="12" customHeight="1" x14ac:dyDescent="0.2">
      <c r="A2267" s="259"/>
      <c r="B2267" s="259"/>
      <c r="C2267" s="258" t="s">
        <v>2178</v>
      </c>
      <c r="D2267" s="260">
        <v>1</v>
      </c>
      <c r="E2267" s="262"/>
      <c r="F2267" s="262"/>
      <c r="G2267" s="258" t="s">
        <v>1147</v>
      </c>
    </row>
    <row r="2268" spans="1:7" ht="12" customHeight="1" x14ac:dyDescent="0.2">
      <c r="A2268" s="259"/>
      <c r="B2268" s="259"/>
      <c r="C2268" s="258" t="s">
        <v>2174</v>
      </c>
      <c r="D2268" s="260">
        <v>1</v>
      </c>
      <c r="E2268" s="262"/>
      <c r="F2268" s="262"/>
      <c r="G2268" s="258" t="s">
        <v>1147</v>
      </c>
    </row>
    <row r="2269" spans="1:7" ht="12" customHeight="1" x14ac:dyDescent="0.2">
      <c r="A2269" s="259"/>
      <c r="B2269" s="259"/>
      <c r="C2269" s="258" t="s">
        <v>2179</v>
      </c>
      <c r="D2269" s="260">
        <v>1</v>
      </c>
      <c r="E2269" s="262"/>
      <c r="F2269" s="262"/>
      <c r="G2269" s="258" t="s">
        <v>1147</v>
      </c>
    </row>
    <row r="2270" spans="1:7" ht="12.95" customHeight="1" x14ac:dyDescent="0.2">
      <c r="E2270" s="265">
        <v>3321.49</v>
      </c>
      <c r="F2270" s="265">
        <v>3321.49</v>
      </c>
    </row>
    <row r="2271" spans="1:7" ht="12" customHeight="1" x14ac:dyDescent="0.2">
      <c r="A2271" s="254">
        <v>140</v>
      </c>
      <c r="B2271" s="255" t="s">
        <v>1270</v>
      </c>
      <c r="C2271" s="256"/>
      <c r="D2271" s="254">
        <v>1</v>
      </c>
      <c r="E2271" s="267">
        <v>7462.8</v>
      </c>
      <c r="F2271" s="267">
        <v>7462.8</v>
      </c>
      <c r="G2271" s="258"/>
    </row>
    <row r="2272" spans="1:7" ht="12" customHeight="1" x14ac:dyDescent="0.2">
      <c r="A2272" s="259"/>
      <c r="B2272" s="259"/>
      <c r="C2272" s="258" t="s">
        <v>862</v>
      </c>
      <c r="D2272" s="260">
        <v>1</v>
      </c>
      <c r="E2272" s="263">
        <v>6660</v>
      </c>
      <c r="F2272" s="263">
        <v>6660</v>
      </c>
      <c r="G2272" s="258"/>
    </row>
    <row r="2273" spans="1:7" ht="12" customHeight="1" x14ac:dyDescent="0.2">
      <c r="A2273" s="259"/>
      <c r="B2273" s="259"/>
      <c r="C2273" s="258" t="s">
        <v>857</v>
      </c>
      <c r="D2273" s="260">
        <v>5</v>
      </c>
      <c r="E2273" s="261">
        <v>0.01</v>
      </c>
      <c r="F2273" s="261">
        <v>0.05</v>
      </c>
      <c r="G2273" s="258"/>
    </row>
    <row r="2274" spans="1:7" ht="12" customHeight="1" x14ac:dyDescent="0.2">
      <c r="A2274" s="259"/>
      <c r="B2274" s="259"/>
      <c r="C2274" s="258" t="s">
        <v>858</v>
      </c>
      <c r="D2274" s="260">
        <v>1</v>
      </c>
      <c r="E2274" s="261">
        <v>0.01</v>
      </c>
      <c r="F2274" s="261">
        <v>0.01</v>
      </c>
      <c r="G2274" s="258"/>
    </row>
    <row r="2275" spans="1:7" ht="12" customHeight="1" x14ac:dyDescent="0.2">
      <c r="A2275" s="259"/>
      <c r="B2275" s="259"/>
      <c r="C2275" s="258" t="s">
        <v>426</v>
      </c>
      <c r="D2275" s="260">
        <v>2</v>
      </c>
      <c r="E2275" s="260">
        <v>620</v>
      </c>
      <c r="F2275" s="263">
        <v>1240</v>
      </c>
      <c r="G2275" s="258"/>
    </row>
    <row r="2276" spans="1:7" ht="12" customHeight="1" x14ac:dyDescent="0.2">
      <c r="A2276" s="259"/>
      <c r="B2276" s="259"/>
      <c r="C2276" s="258" t="s">
        <v>1241</v>
      </c>
      <c r="D2276" s="260">
        <v>1</v>
      </c>
      <c r="E2276" s="262"/>
      <c r="F2276" s="262"/>
      <c r="G2276" s="258" t="s">
        <v>1147</v>
      </c>
    </row>
    <row r="2277" spans="1:7" ht="12" customHeight="1" x14ac:dyDescent="0.2">
      <c r="A2277" s="259"/>
      <c r="B2277" s="259"/>
      <c r="C2277" s="258" t="s">
        <v>859</v>
      </c>
      <c r="D2277" s="260">
        <v>4</v>
      </c>
      <c r="E2277" s="262"/>
      <c r="F2277" s="262"/>
      <c r="G2277" s="258" t="s">
        <v>1147</v>
      </c>
    </row>
    <row r="2278" spans="1:7" ht="12" customHeight="1" x14ac:dyDescent="0.2">
      <c r="A2278" s="259"/>
      <c r="B2278" s="259"/>
      <c r="C2278" s="258" t="s">
        <v>860</v>
      </c>
      <c r="D2278" s="260">
        <v>1</v>
      </c>
      <c r="E2278" s="262"/>
      <c r="F2278" s="262"/>
      <c r="G2278" s="258" t="s">
        <v>1147</v>
      </c>
    </row>
    <row r="2279" spans="1:7" ht="12" customHeight="1" x14ac:dyDescent="0.2">
      <c r="A2279" s="259"/>
      <c r="B2279" s="259"/>
      <c r="C2279" s="258" t="s">
        <v>1243</v>
      </c>
      <c r="D2279" s="260">
        <v>1</v>
      </c>
      <c r="E2279" s="262"/>
      <c r="F2279" s="262"/>
      <c r="G2279" s="258" t="s">
        <v>1147</v>
      </c>
    </row>
    <row r="2280" spans="1:7" ht="12" customHeight="1" x14ac:dyDescent="0.2">
      <c r="A2280" s="259"/>
      <c r="B2280" s="259"/>
      <c r="C2280" s="258" t="s">
        <v>1271</v>
      </c>
      <c r="D2280" s="260">
        <v>1</v>
      </c>
      <c r="E2280" s="262"/>
      <c r="F2280" s="262"/>
      <c r="G2280" s="258" t="s">
        <v>1147</v>
      </c>
    </row>
    <row r="2281" spans="1:7" ht="12" customHeight="1" x14ac:dyDescent="0.2">
      <c r="A2281" s="259"/>
      <c r="B2281" s="259"/>
      <c r="C2281" s="258" t="s">
        <v>861</v>
      </c>
      <c r="D2281" s="260">
        <v>1</v>
      </c>
      <c r="E2281" s="262"/>
      <c r="F2281" s="262"/>
      <c r="G2281" s="258" t="s">
        <v>1147</v>
      </c>
    </row>
    <row r="2282" spans="1:7" ht="12" customHeight="1" x14ac:dyDescent="0.2">
      <c r="A2282" s="259"/>
      <c r="B2282" s="259"/>
      <c r="C2282" s="258" t="s">
        <v>1172</v>
      </c>
      <c r="D2282" s="260">
        <v>1</v>
      </c>
      <c r="E2282" s="262"/>
      <c r="F2282" s="262"/>
      <c r="G2282" s="258" t="s">
        <v>1147</v>
      </c>
    </row>
    <row r="2283" spans="1:7" ht="12" customHeight="1" x14ac:dyDescent="0.2">
      <c r="A2283" s="259"/>
      <c r="B2283" s="259"/>
      <c r="C2283" s="258" t="s">
        <v>1174</v>
      </c>
      <c r="D2283" s="260">
        <v>1</v>
      </c>
      <c r="E2283" s="262"/>
      <c r="F2283" s="262"/>
      <c r="G2283" s="258" t="s">
        <v>1147</v>
      </c>
    </row>
    <row r="2284" spans="1:7" ht="12" customHeight="1" x14ac:dyDescent="0.2">
      <c r="A2284" s="259"/>
      <c r="B2284" s="259"/>
      <c r="C2284" s="258" t="s">
        <v>1272</v>
      </c>
      <c r="D2284" s="260">
        <v>1</v>
      </c>
      <c r="E2284" s="262"/>
      <c r="F2284" s="262"/>
      <c r="G2284" s="258" t="s">
        <v>1147</v>
      </c>
    </row>
    <row r="2285" spans="1:7" ht="12" customHeight="1" x14ac:dyDescent="0.2">
      <c r="A2285" s="259"/>
      <c r="B2285" s="259"/>
      <c r="C2285" s="258" t="s">
        <v>1273</v>
      </c>
      <c r="D2285" s="260">
        <v>1</v>
      </c>
      <c r="E2285" s="262"/>
      <c r="F2285" s="262"/>
      <c r="G2285" s="258" t="s">
        <v>1147</v>
      </c>
    </row>
    <row r="2286" spans="1:7" ht="12" customHeight="1" x14ac:dyDescent="0.2">
      <c r="A2286" s="259"/>
      <c r="B2286" s="259"/>
      <c r="C2286" s="258" t="s">
        <v>657</v>
      </c>
      <c r="D2286" s="260">
        <v>1</v>
      </c>
      <c r="E2286" s="261">
        <v>0.01</v>
      </c>
      <c r="F2286" s="261">
        <v>0.01</v>
      </c>
      <c r="G2286" s="258"/>
    </row>
    <row r="2287" spans="1:7" ht="12" customHeight="1" x14ac:dyDescent="0.2">
      <c r="A2287" s="259"/>
      <c r="B2287" s="259"/>
      <c r="C2287" s="258" t="s">
        <v>1274</v>
      </c>
      <c r="D2287" s="260">
        <v>1</v>
      </c>
      <c r="E2287" s="263">
        <v>1130</v>
      </c>
      <c r="F2287" s="263">
        <v>1130</v>
      </c>
      <c r="G2287" s="258"/>
    </row>
    <row r="2288" spans="1:7" ht="12" customHeight="1" x14ac:dyDescent="0.2">
      <c r="A2288" s="259"/>
      <c r="B2288" s="259"/>
      <c r="C2288" s="258" t="s">
        <v>391</v>
      </c>
      <c r="D2288" s="260">
        <v>2</v>
      </c>
      <c r="E2288" s="260">
        <v>270</v>
      </c>
      <c r="F2288" s="260">
        <v>540</v>
      </c>
      <c r="G2288" s="258"/>
    </row>
    <row r="2289" spans="1:7" ht="12" customHeight="1" x14ac:dyDescent="0.2">
      <c r="A2289" s="259"/>
      <c r="B2289" s="259"/>
      <c r="C2289" s="258" t="s">
        <v>1275</v>
      </c>
      <c r="D2289" s="260">
        <v>1</v>
      </c>
      <c r="E2289" s="261">
        <v>530.71</v>
      </c>
      <c r="F2289" s="261">
        <v>530.71</v>
      </c>
      <c r="G2289" s="258"/>
    </row>
    <row r="2290" spans="1:7" ht="12" customHeight="1" x14ac:dyDescent="0.2">
      <c r="A2290" s="259"/>
      <c r="B2290" s="259"/>
      <c r="C2290" s="258" t="s">
        <v>1242</v>
      </c>
      <c r="D2290" s="260">
        <v>1</v>
      </c>
      <c r="E2290" s="262"/>
      <c r="F2290" s="262"/>
      <c r="G2290" s="258" t="s">
        <v>1147</v>
      </c>
    </row>
    <row r="2291" spans="1:7" ht="12" customHeight="1" x14ac:dyDescent="0.2">
      <c r="A2291" s="259"/>
      <c r="B2291" s="259"/>
      <c r="C2291" s="258" t="s">
        <v>473</v>
      </c>
      <c r="D2291" s="260">
        <v>4</v>
      </c>
      <c r="E2291" s="260">
        <v>290</v>
      </c>
      <c r="F2291" s="263">
        <v>1160</v>
      </c>
      <c r="G2291" s="258"/>
    </row>
    <row r="2292" spans="1:7" ht="12" customHeight="1" x14ac:dyDescent="0.2">
      <c r="A2292" s="259"/>
      <c r="B2292" s="259"/>
      <c r="C2292" s="258" t="s">
        <v>863</v>
      </c>
      <c r="D2292" s="260">
        <v>1</v>
      </c>
      <c r="E2292" s="261">
        <v>0.01</v>
      </c>
      <c r="F2292" s="261">
        <v>0.01</v>
      </c>
      <c r="G2292" s="258"/>
    </row>
    <row r="2293" spans="1:7" ht="12.95" customHeight="1" x14ac:dyDescent="0.2">
      <c r="E2293" s="265">
        <v>18723.88</v>
      </c>
      <c r="F2293" s="265">
        <v>18723.88</v>
      </c>
    </row>
    <row r="2294" spans="1:7" ht="12" customHeight="1" x14ac:dyDescent="0.2">
      <c r="A2294" s="254">
        <v>141</v>
      </c>
      <c r="B2294" s="255" t="s">
        <v>1276</v>
      </c>
      <c r="C2294" s="256"/>
      <c r="D2294" s="254">
        <v>1</v>
      </c>
      <c r="E2294" s="266">
        <v>7344</v>
      </c>
      <c r="F2294" s="266">
        <v>7344</v>
      </c>
      <c r="G2294" s="258"/>
    </row>
    <row r="2295" spans="1:7" ht="12" customHeight="1" x14ac:dyDescent="0.2">
      <c r="A2295" s="259"/>
      <c r="B2295" s="259"/>
      <c r="C2295" s="258" t="s">
        <v>857</v>
      </c>
      <c r="D2295" s="260">
        <v>4</v>
      </c>
      <c r="E2295" s="261">
        <v>0.01</v>
      </c>
      <c r="F2295" s="261">
        <v>0.04</v>
      </c>
      <c r="G2295" s="258"/>
    </row>
    <row r="2296" spans="1:7" ht="12" customHeight="1" x14ac:dyDescent="0.2">
      <c r="A2296" s="259"/>
      <c r="B2296" s="259"/>
      <c r="C2296" s="258" t="s">
        <v>858</v>
      </c>
      <c r="D2296" s="260">
        <v>3</v>
      </c>
      <c r="E2296" s="261">
        <v>0.01</v>
      </c>
      <c r="F2296" s="261">
        <v>0.03</v>
      </c>
      <c r="G2296" s="258"/>
    </row>
    <row r="2297" spans="1:7" ht="12" customHeight="1" x14ac:dyDescent="0.2">
      <c r="A2297" s="259"/>
      <c r="B2297" s="259"/>
      <c r="C2297" s="258" t="s">
        <v>426</v>
      </c>
      <c r="D2297" s="260">
        <v>4</v>
      </c>
      <c r="E2297" s="260">
        <v>620</v>
      </c>
      <c r="F2297" s="263">
        <v>2480</v>
      </c>
      <c r="G2297" s="258"/>
    </row>
    <row r="2298" spans="1:7" ht="12" customHeight="1" x14ac:dyDescent="0.2">
      <c r="A2298" s="259"/>
      <c r="B2298" s="259"/>
      <c r="C2298" s="258" t="s">
        <v>1241</v>
      </c>
      <c r="D2298" s="260">
        <v>1</v>
      </c>
      <c r="E2298" s="262"/>
      <c r="F2298" s="262"/>
      <c r="G2298" s="258" t="s">
        <v>1147</v>
      </c>
    </row>
    <row r="2299" spans="1:7" ht="12" customHeight="1" x14ac:dyDescent="0.2">
      <c r="A2299" s="259"/>
      <c r="B2299" s="259"/>
      <c r="C2299" s="258" t="s">
        <v>859</v>
      </c>
      <c r="D2299" s="260">
        <v>3</v>
      </c>
      <c r="E2299" s="262"/>
      <c r="F2299" s="262"/>
      <c r="G2299" s="258" t="s">
        <v>1147</v>
      </c>
    </row>
    <row r="2300" spans="1:7" ht="12" customHeight="1" x14ac:dyDescent="0.2">
      <c r="A2300" s="259"/>
      <c r="B2300" s="259"/>
      <c r="C2300" s="258" t="s">
        <v>860</v>
      </c>
      <c r="D2300" s="260">
        <v>1</v>
      </c>
      <c r="E2300" s="262"/>
      <c r="F2300" s="262"/>
      <c r="G2300" s="258" t="s">
        <v>1147</v>
      </c>
    </row>
    <row r="2301" spans="1:7" ht="12" customHeight="1" x14ac:dyDescent="0.2">
      <c r="A2301" s="259"/>
      <c r="B2301" s="259"/>
      <c r="C2301" s="258" t="s">
        <v>1243</v>
      </c>
      <c r="D2301" s="260">
        <v>1</v>
      </c>
      <c r="E2301" s="262"/>
      <c r="F2301" s="262"/>
      <c r="G2301" s="258" t="s">
        <v>1147</v>
      </c>
    </row>
    <row r="2302" spans="1:7" ht="12" customHeight="1" x14ac:dyDescent="0.2">
      <c r="A2302" s="259"/>
      <c r="B2302" s="259"/>
      <c r="C2302" s="258" t="s">
        <v>1277</v>
      </c>
      <c r="D2302" s="260">
        <v>1</v>
      </c>
      <c r="E2302" s="262"/>
      <c r="F2302" s="262"/>
      <c r="G2302" s="258" t="s">
        <v>1147</v>
      </c>
    </row>
    <row r="2303" spans="1:7" ht="12" customHeight="1" x14ac:dyDescent="0.2">
      <c r="A2303" s="259"/>
      <c r="B2303" s="259"/>
      <c r="C2303" s="258" t="s">
        <v>861</v>
      </c>
      <c r="D2303" s="260">
        <v>1</v>
      </c>
      <c r="E2303" s="262"/>
      <c r="F2303" s="262"/>
      <c r="G2303" s="258" t="s">
        <v>1147</v>
      </c>
    </row>
    <row r="2304" spans="1:7" ht="12" customHeight="1" x14ac:dyDescent="0.2">
      <c r="A2304" s="259"/>
      <c r="B2304" s="259"/>
      <c r="C2304" s="258" t="s">
        <v>1278</v>
      </c>
      <c r="D2304" s="260">
        <v>1</v>
      </c>
      <c r="E2304" s="262"/>
      <c r="F2304" s="262"/>
      <c r="G2304" s="258" t="s">
        <v>1147</v>
      </c>
    </row>
    <row r="2305" spans="1:7" ht="12" customHeight="1" x14ac:dyDescent="0.2">
      <c r="A2305" s="259"/>
      <c r="B2305" s="259"/>
      <c r="C2305" s="258" t="s">
        <v>1279</v>
      </c>
      <c r="D2305" s="260">
        <v>1</v>
      </c>
      <c r="E2305" s="262"/>
      <c r="F2305" s="262"/>
      <c r="G2305" s="258" t="s">
        <v>1147</v>
      </c>
    </row>
    <row r="2306" spans="1:7" ht="12" customHeight="1" x14ac:dyDescent="0.2">
      <c r="A2306" s="259"/>
      <c r="B2306" s="259"/>
      <c r="C2306" s="258" t="s">
        <v>657</v>
      </c>
      <c r="D2306" s="260">
        <v>2</v>
      </c>
      <c r="E2306" s="261">
        <v>0.01</v>
      </c>
      <c r="F2306" s="261">
        <v>0.02</v>
      </c>
      <c r="G2306" s="258"/>
    </row>
    <row r="2307" spans="1:7" ht="12" customHeight="1" x14ac:dyDescent="0.2">
      <c r="A2307" s="259"/>
      <c r="B2307" s="259"/>
      <c r="C2307" s="258" t="s">
        <v>1280</v>
      </c>
      <c r="D2307" s="260">
        <v>1</v>
      </c>
      <c r="E2307" s="260">
        <v>930</v>
      </c>
      <c r="F2307" s="260">
        <v>930</v>
      </c>
      <c r="G2307" s="258"/>
    </row>
    <row r="2308" spans="1:7" ht="12" customHeight="1" x14ac:dyDescent="0.2">
      <c r="A2308" s="259"/>
      <c r="B2308" s="259"/>
      <c r="C2308" s="258" t="s">
        <v>391</v>
      </c>
      <c r="D2308" s="260">
        <v>2</v>
      </c>
      <c r="E2308" s="260">
        <v>270</v>
      </c>
      <c r="F2308" s="260">
        <v>540</v>
      </c>
      <c r="G2308" s="258"/>
    </row>
    <row r="2309" spans="1:7" ht="12" customHeight="1" x14ac:dyDescent="0.2">
      <c r="A2309" s="259"/>
      <c r="B2309" s="259"/>
      <c r="C2309" s="258" t="s">
        <v>1275</v>
      </c>
      <c r="D2309" s="260">
        <v>2</v>
      </c>
      <c r="E2309" s="261">
        <v>530.71</v>
      </c>
      <c r="F2309" s="397">
        <v>1061.42</v>
      </c>
      <c r="G2309" s="258"/>
    </row>
    <row r="2310" spans="1:7" ht="12" customHeight="1" x14ac:dyDescent="0.2">
      <c r="A2310" s="259"/>
      <c r="B2310" s="259"/>
      <c r="C2310" s="258" t="s">
        <v>1242</v>
      </c>
      <c r="D2310" s="260">
        <v>1</v>
      </c>
      <c r="E2310" s="262"/>
      <c r="F2310" s="262"/>
      <c r="G2310" s="258" t="s">
        <v>1147</v>
      </c>
    </row>
    <row r="2311" spans="1:7" ht="12" customHeight="1" x14ac:dyDescent="0.2">
      <c r="A2311" s="259"/>
      <c r="B2311" s="259"/>
      <c r="C2311" s="258" t="s">
        <v>473</v>
      </c>
      <c r="D2311" s="260">
        <v>4</v>
      </c>
      <c r="E2311" s="260">
        <v>290</v>
      </c>
      <c r="F2311" s="263">
        <v>1160</v>
      </c>
      <c r="G2311" s="258"/>
    </row>
    <row r="2312" spans="1:7" ht="12.95" customHeight="1" x14ac:dyDescent="0.2">
      <c r="E2312" s="265">
        <v>13515.09</v>
      </c>
      <c r="F2312" s="265">
        <v>13515.09</v>
      </c>
    </row>
    <row r="2313" spans="1:7" ht="12" customHeight="1" x14ac:dyDescent="0.2">
      <c r="A2313" s="254">
        <v>142</v>
      </c>
      <c r="B2313" s="255" t="s">
        <v>1281</v>
      </c>
      <c r="C2313" s="256"/>
      <c r="D2313" s="254">
        <v>1</v>
      </c>
      <c r="E2313" s="257">
        <v>8754.0499999999993</v>
      </c>
      <c r="F2313" s="257">
        <v>8754.0499999999993</v>
      </c>
      <c r="G2313" s="258"/>
    </row>
    <row r="2314" spans="1:7" ht="12" customHeight="1" x14ac:dyDescent="0.2">
      <c r="A2314" s="259"/>
      <c r="B2314" s="259"/>
      <c r="C2314" s="258" t="s">
        <v>857</v>
      </c>
      <c r="D2314" s="260">
        <v>4</v>
      </c>
      <c r="E2314" s="261">
        <v>0.01</v>
      </c>
      <c r="F2314" s="261">
        <v>0.04</v>
      </c>
      <c r="G2314" s="258"/>
    </row>
    <row r="2315" spans="1:7" ht="12" customHeight="1" x14ac:dyDescent="0.2">
      <c r="A2315" s="259"/>
      <c r="B2315" s="259"/>
      <c r="C2315" s="258" t="s">
        <v>858</v>
      </c>
      <c r="D2315" s="260">
        <v>3</v>
      </c>
      <c r="E2315" s="261">
        <v>0.01</v>
      </c>
      <c r="F2315" s="261">
        <v>0.03</v>
      </c>
      <c r="G2315" s="258"/>
    </row>
    <row r="2316" spans="1:7" ht="12" customHeight="1" x14ac:dyDescent="0.2">
      <c r="A2316" s="259"/>
      <c r="B2316" s="259"/>
      <c r="C2316" s="258" t="s">
        <v>426</v>
      </c>
      <c r="D2316" s="260">
        <v>5</v>
      </c>
      <c r="E2316" s="260">
        <v>620</v>
      </c>
      <c r="F2316" s="263">
        <v>3100</v>
      </c>
      <c r="G2316" s="258"/>
    </row>
    <row r="2317" spans="1:7" ht="12" customHeight="1" x14ac:dyDescent="0.2">
      <c r="A2317" s="259"/>
      <c r="B2317" s="259"/>
      <c r="C2317" s="258" t="s">
        <v>1282</v>
      </c>
      <c r="D2317" s="260">
        <v>1</v>
      </c>
      <c r="E2317" s="262"/>
      <c r="F2317" s="262"/>
      <c r="G2317" s="258" t="s">
        <v>1147</v>
      </c>
    </row>
    <row r="2318" spans="1:7" ht="12" customHeight="1" x14ac:dyDescent="0.2">
      <c r="A2318" s="259"/>
      <c r="B2318" s="259"/>
      <c r="C2318" s="258" t="s">
        <v>859</v>
      </c>
      <c r="D2318" s="260">
        <v>3</v>
      </c>
      <c r="E2318" s="262"/>
      <c r="F2318" s="262"/>
      <c r="G2318" s="258" t="s">
        <v>1147</v>
      </c>
    </row>
    <row r="2319" spans="1:7" ht="12" customHeight="1" x14ac:dyDescent="0.2">
      <c r="A2319" s="259"/>
      <c r="B2319" s="259"/>
      <c r="C2319" s="258" t="s">
        <v>860</v>
      </c>
      <c r="D2319" s="260">
        <v>1</v>
      </c>
      <c r="E2319" s="262"/>
      <c r="F2319" s="262"/>
      <c r="G2319" s="258" t="s">
        <v>1147</v>
      </c>
    </row>
    <row r="2320" spans="1:7" ht="12" customHeight="1" x14ac:dyDescent="0.2">
      <c r="A2320" s="259"/>
      <c r="B2320" s="259"/>
      <c r="C2320" s="258" t="s">
        <v>1283</v>
      </c>
      <c r="D2320" s="260">
        <v>1</v>
      </c>
      <c r="E2320" s="262"/>
      <c r="F2320" s="262"/>
      <c r="G2320" s="258" t="s">
        <v>1147</v>
      </c>
    </row>
    <row r="2321" spans="1:7" ht="12" customHeight="1" x14ac:dyDescent="0.2">
      <c r="A2321" s="259"/>
      <c r="B2321" s="259"/>
      <c r="C2321" s="258" t="s">
        <v>1277</v>
      </c>
      <c r="D2321" s="260">
        <v>1</v>
      </c>
      <c r="E2321" s="262"/>
      <c r="F2321" s="262"/>
      <c r="G2321" s="258" t="s">
        <v>1147</v>
      </c>
    </row>
    <row r="2322" spans="1:7" ht="12" customHeight="1" x14ac:dyDescent="0.2">
      <c r="A2322" s="259"/>
      <c r="B2322" s="259"/>
      <c r="C2322" s="258" t="s">
        <v>861</v>
      </c>
      <c r="D2322" s="260">
        <v>1</v>
      </c>
      <c r="E2322" s="262"/>
      <c r="F2322" s="262"/>
      <c r="G2322" s="258" t="s">
        <v>1147</v>
      </c>
    </row>
    <row r="2323" spans="1:7" ht="12" customHeight="1" x14ac:dyDescent="0.2">
      <c r="A2323" s="259"/>
      <c r="B2323" s="259"/>
      <c r="C2323" s="258" t="s">
        <v>1284</v>
      </c>
      <c r="D2323" s="260">
        <v>1</v>
      </c>
      <c r="E2323" s="262"/>
      <c r="F2323" s="262"/>
      <c r="G2323" s="258" t="s">
        <v>1147</v>
      </c>
    </row>
    <row r="2324" spans="1:7" ht="12" customHeight="1" x14ac:dyDescent="0.2">
      <c r="A2324" s="259"/>
      <c r="B2324" s="259"/>
      <c r="C2324" s="258" t="s">
        <v>1279</v>
      </c>
      <c r="D2324" s="260">
        <v>1</v>
      </c>
      <c r="E2324" s="262"/>
      <c r="F2324" s="262"/>
      <c r="G2324" s="258" t="s">
        <v>1147</v>
      </c>
    </row>
    <row r="2325" spans="1:7" ht="12" customHeight="1" x14ac:dyDescent="0.2">
      <c r="A2325" s="259"/>
      <c r="B2325" s="259"/>
      <c r="C2325" s="258" t="s">
        <v>657</v>
      </c>
      <c r="D2325" s="260">
        <v>3</v>
      </c>
      <c r="E2325" s="261">
        <v>0.01</v>
      </c>
      <c r="F2325" s="261">
        <v>0.03</v>
      </c>
      <c r="G2325" s="258"/>
    </row>
    <row r="2326" spans="1:7" ht="12" customHeight="1" x14ac:dyDescent="0.2">
      <c r="A2326" s="259"/>
      <c r="B2326" s="259"/>
      <c r="C2326" s="258" t="s">
        <v>1280</v>
      </c>
      <c r="D2326" s="260">
        <v>1</v>
      </c>
      <c r="E2326" s="260">
        <v>930</v>
      </c>
      <c r="F2326" s="260">
        <v>930</v>
      </c>
      <c r="G2326" s="258"/>
    </row>
    <row r="2327" spans="1:7" ht="12" customHeight="1" x14ac:dyDescent="0.2">
      <c r="A2327" s="259"/>
      <c r="B2327" s="259"/>
      <c r="C2327" s="258" t="s">
        <v>391</v>
      </c>
      <c r="D2327" s="260">
        <v>2</v>
      </c>
      <c r="E2327" s="260">
        <v>270</v>
      </c>
      <c r="F2327" s="260">
        <v>540</v>
      </c>
      <c r="G2327" s="258"/>
    </row>
    <row r="2328" spans="1:7" ht="12" customHeight="1" x14ac:dyDescent="0.2">
      <c r="A2328" s="259"/>
      <c r="B2328" s="259"/>
      <c r="C2328" s="258" t="s">
        <v>1275</v>
      </c>
      <c r="D2328" s="260">
        <v>3</v>
      </c>
      <c r="E2328" s="261">
        <v>530.71</v>
      </c>
      <c r="F2328" s="397">
        <v>1592.13</v>
      </c>
      <c r="G2328" s="258"/>
    </row>
    <row r="2329" spans="1:7" ht="12" customHeight="1" x14ac:dyDescent="0.2">
      <c r="A2329" s="259"/>
      <c r="B2329" s="259"/>
      <c r="C2329" s="258" t="s">
        <v>1285</v>
      </c>
      <c r="D2329" s="260">
        <v>1</v>
      </c>
      <c r="E2329" s="262"/>
      <c r="F2329" s="262"/>
      <c r="G2329" s="258" t="s">
        <v>1147</v>
      </c>
    </row>
    <row r="2330" spans="1:7" ht="12" customHeight="1" x14ac:dyDescent="0.2">
      <c r="A2330" s="259"/>
      <c r="B2330" s="259"/>
      <c r="C2330" s="258" t="s">
        <v>473</v>
      </c>
      <c r="D2330" s="260">
        <v>4</v>
      </c>
      <c r="E2330" s="260">
        <v>290</v>
      </c>
      <c r="F2330" s="263">
        <v>1160</v>
      </c>
      <c r="G2330" s="258"/>
    </row>
    <row r="2331" spans="1:7" ht="12.95" customHeight="1" x14ac:dyDescent="0.2">
      <c r="E2331" s="265">
        <v>16076.15</v>
      </c>
      <c r="F2331" s="265">
        <v>16076.15</v>
      </c>
    </row>
    <row r="2332" spans="1:7" ht="12" customHeight="1" x14ac:dyDescent="0.2">
      <c r="A2332" s="254">
        <v>143</v>
      </c>
      <c r="B2332" s="255" t="s">
        <v>1281</v>
      </c>
      <c r="C2332" s="256"/>
      <c r="D2332" s="254">
        <v>1</v>
      </c>
      <c r="E2332" s="257">
        <v>8754.0499999999993</v>
      </c>
      <c r="F2332" s="257">
        <v>8754.0499999999993</v>
      </c>
      <c r="G2332" s="258"/>
    </row>
    <row r="2333" spans="1:7" ht="12" customHeight="1" x14ac:dyDescent="0.2">
      <c r="A2333" s="259"/>
      <c r="B2333" s="259"/>
      <c r="C2333" s="258" t="s">
        <v>857</v>
      </c>
      <c r="D2333" s="260">
        <v>4</v>
      </c>
      <c r="E2333" s="261">
        <v>0.01</v>
      </c>
      <c r="F2333" s="261">
        <v>0.04</v>
      </c>
      <c r="G2333" s="258"/>
    </row>
    <row r="2334" spans="1:7" ht="12" customHeight="1" x14ac:dyDescent="0.2">
      <c r="A2334" s="259"/>
      <c r="B2334" s="259"/>
      <c r="C2334" s="258" t="s">
        <v>858</v>
      </c>
      <c r="D2334" s="260">
        <v>3</v>
      </c>
      <c r="E2334" s="261">
        <v>0.01</v>
      </c>
      <c r="F2334" s="261">
        <v>0.03</v>
      </c>
      <c r="G2334" s="258"/>
    </row>
    <row r="2335" spans="1:7" ht="12" customHeight="1" x14ac:dyDescent="0.2">
      <c r="A2335" s="259"/>
      <c r="B2335" s="259"/>
      <c r="C2335" s="258" t="s">
        <v>426</v>
      </c>
      <c r="D2335" s="260">
        <v>5</v>
      </c>
      <c r="E2335" s="260">
        <v>620</v>
      </c>
      <c r="F2335" s="263">
        <v>3100</v>
      </c>
      <c r="G2335" s="258"/>
    </row>
    <row r="2336" spans="1:7" ht="12" customHeight="1" x14ac:dyDescent="0.2">
      <c r="A2336" s="259"/>
      <c r="B2336" s="259"/>
      <c r="C2336" s="258" t="s">
        <v>1282</v>
      </c>
      <c r="D2336" s="260">
        <v>1</v>
      </c>
      <c r="E2336" s="262"/>
      <c r="F2336" s="262"/>
      <c r="G2336" s="258" t="s">
        <v>1147</v>
      </c>
    </row>
    <row r="2337" spans="1:7" ht="12" customHeight="1" x14ac:dyDescent="0.2">
      <c r="A2337" s="259"/>
      <c r="B2337" s="259"/>
      <c r="C2337" s="258" t="s">
        <v>859</v>
      </c>
      <c r="D2337" s="260">
        <v>3</v>
      </c>
      <c r="E2337" s="262"/>
      <c r="F2337" s="262"/>
      <c r="G2337" s="258" t="s">
        <v>1147</v>
      </c>
    </row>
    <row r="2338" spans="1:7" ht="12" customHeight="1" x14ac:dyDescent="0.2">
      <c r="A2338" s="259"/>
      <c r="B2338" s="259"/>
      <c r="C2338" s="258" t="s">
        <v>860</v>
      </c>
      <c r="D2338" s="260">
        <v>1</v>
      </c>
      <c r="E2338" s="262"/>
      <c r="F2338" s="262"/>
      <c r="G2338" s="258" t="s">
        <v>1147</v>
      </c>
    </row>
    <row r="2339" spans="1:7" ht="12" customHeight="1" x14ac:dyDescent="0.2">
      <c r="A2339" s="259"/>
      <c r="B2339" s="259"/>
      <c r="C2339" s="258" t="s">
        <v>1283</v>
      </c>
      <c r="D2339" s="260">
        <v>1</v>
      </c>
      <c r="E2339" s="262"/>
      <c r="F2339" s="262"/>
      <c r="G2339" s="258" t="s">
        <v>1147</v>
      </c>
    </row>
    <row r="2340" spans="1:7" ht="12" customHeight="1" x14ac:dyDescent="0.2">
      <c r="A2340" s="259"/>
      <c r="B2340" s="259"/>
      <c r="C2340" s="258" t="s">
        <v>1277</v>
      </c>
      <c r="D2340" s="260">
        <v>1</v>
      </c>
      <c r="E2340" s="262"/>
      <c r="F2340" s="262"/>
      <c r="G2340" s="258" t="s">
        <v>1147</v>
      </c>
    </row>
    <row r="2341" spans="1:7" ht="12" customHeight="1" x14ac:dyDescent="0.2">
      <c r="A2341" s="259"/>
      <c r="B2341" s="259"/>
      <c r="C2341" s="258" t="s">
        <v>861</v>
      </c>
      <c r="D2341" s="260">
        <v>1</v>
      </c>
      <c r="E2341" s="262"/>
      <c r="F2341" s="262"/>
      <c r="G2341" s="258" t="s">
        <v>1147</v>
      </c>
    </row>
    <row r="2342" spans="1:7" ht="12" customHeight="1" x14ac:dyDescent="0.2">
      <c r="A2342" s="259"/>
      <c r="B2342" s="259"/>
      <c r="C2342" s="258" t="s">
        <v>1284</v>
      </c>
      <c r="D2342" s="260">
        <v>1</v>
      </c>
      <c r="E2342" s="262"/>
      <c r="F2342" s="262"/>
      <c r="G2342" s="258" t="s">
        <v>1147</v>
      </c>
    </row>
    <row r="2343" spans="1:7" ht="12" customHeight="1" x14ac:dyDescent="0.2">
      <c r="A2343" s="259"/>
      <c r="B2343" s="259"/>
      <c r="C2343" s="258" t="s">
        <v>1279</v>
      </c>
      <c r="D2343" s="260">
        <v>1</v>
      </c>
      <c r="E2343" s="262"/>
      <c r="F2343" s="262"/>
      <c r="G2343" s="258" t="s">
        <v>1147</v>
      </c>
    </row>
    <row r="2344" spans="1:7" ht="12" customHeight="1" x14ac:dyDescent="0.2">
      <c r="A2344" s="259"/>
      <c r="B2344" s="259"/>
      <c r="C2344" s="258" t="s">
        <v>657</v>
      </c>
      <c r="D2344" s="260">
        <v>3</v>
      </c>
      <c r="E2344" s="261">
        <v>0.01</v>
      </c>
      <c r="F2344" s="261">
        <v>0.03</v>
      </c>
      <c r="G2344" s="258"/>
    </row>
    <row r="2345" spans="1:7" ht="12" customHeight="1" x14ac:dyDescent="0.2">
      <c r="A2345" s="259"/>
      <c r="B2345" s="259"/>
      <c r="C2345" s="258" t="s">
        <v>1280</v>
      </c>
      <c r="D2345" s="260">
        <v>1</v>
      </c>
      <c r="E2345" s="260">
        <v>930</v>
      </c>
      <c r="F2345" s="260">
        <v>930</v>
      </c>
      <c r="G2345" s="258"/>
    </row>
    <row r="2346" spans="1:7" ht="12" customHeight="1" x14ac:dyDescent="0.2">
      <c r="A2346" s="259"/>
      <c r="B2346" s="259"/>
      <c r="C2346" s="258" t="s">
        <v>391</v>
      </c>
      <c r="D2346" s="260">
        <v>2</v>
      </c>
      <c r="E2346" s="260">
        <v>270</v>
      </c>
      <c r="F2346" s="260">
        <v>540</v>
      </c>
      <c r="G2346" s="258"/>
    </row>
    <row r="2347" spans="1:7" ht="12" customHeight="1" x14ac:dyDescent="0.2">
      <c r="A2347" s="259"/>
      <c r="B2347" s="259"/>
      <c r="C2347" s="258" t="s">
        <v>1275</v>
      </c>
      <c r="D2347" s="260">
        <v>3</v>
      </c>
      <c r="E2347" s="261">
        <v>530.71</v>
      </c>
      <c r="F2347" s="397">
        <v>1592.13</v>
      </c>
      <c r="G2347" s="258"/>
    </row>
    <row r="2348" spans="1:7" ht="12" customHeight="1" x14ac:dyDescent="0.2">
      <c r="A2348" s="259"/>
      <c r="B2348" s="259"/>
      <c r="C2348" s="258" t="s">
        <v>1285</v>
      </c>
      <c r="D2348" s="260">
        <v>1</v>
      </c>
      <c r="E2348" s="262"/>
      <c r="F2348" s="262"/>
      <c r="G2348" s="258" t="s">
        <v>1147</v>
      </c>
    </row>
    <row r="2349" spans="1:7" ht="12" customHeight="1" x14ac:dyDescent="0.2">
      <c r="A2349" s="259"/>
      <c r="B2349" s="259"/>
      <c r="C2349" s="258" t="s">
        <v>473</v>
      </c>
      <c r="D2349" s="260">
        <v>4</v>
      </c>
      <c r="E2349" s="260">
        <v>290</v>
      </c>
      <c r="F2349" s="263">
        <v>1160</v>
      </c>
      <c r="G2349" s="258"/>
    </row>
    <row r="2350" spans="1:7" ht="12.95" customHeight="1" x14ac:dyDescent="0.2">
      <c r="E2350" s="265">
        <v>16076.15</v>
      </c>
      <c r="F2350" s="265">
        <v>16076.15</v>
      </c>
    </row>
    <row r="2351" spans="1:7" ht="12" customHeight="1" x14ac:dyDescent="0.2">
      <c r="A2351" s="254">
        <v>144</v>
      </c>
      <c r="B2351" s="255" t="s">
        <v>1286</v>
      </c>
      <c r="C2351" s="256"/>
      <c r="D2351" s="254">
        <v>1</v>
      </c>
      <c r="E2351" s="257">
        <v>8754.0499999999993</v>
      </c>
      <c r="F2351" s="257">
        <v>8754.0499999999993</v>
      </c>
      <c r="G2351" s="258"/>
    </row>
    <row r="2352" spans="1:7" ht="12" customHeight="1" x14ac:dyDescent="0.2">
      <c r="A2352" s="259"/>
      <c r="B2352" s="259"/>
      <c r="C2352" s="258" t="s">
        <v>857</v>
      </c>
      <c r="D2352" s="260">
        <v>4</v>
      </c>
      <c r="E2352" s="261">
        <v>0.01</v>
      </c>
      <c r="F2352" s="261">
        <v>0.04</v>
      </c>
      <c r="G2352" s="258"/>
    </row>
    <row r="2353" spans="1:7" ht="12" customHeight="1" x14ac:dyDescent="0.2">
      <c r="A2353" s="259"/>
      <c r="B2353" s="259"/>
      <c r="C2353" s="258" t="s">
        <v>858</v>
      </c>
      <c r="D2353" s="260">
        <v>3</v>
      </c>
      <c r="E2353" s="261">
        <v>0.01</v>
      </c>
      <c r="F2353" s="261">
        <v>0.03</v>
      </c>
      <c r="G2353" s="258"/>
    </row>
    <row r="2354" spans="1:7" ht="12" customHeight="1" x14ac:dyDescent="0.2">
      <c r="A2354" s="259"/>
      <c r="B2354" s="259"/>
      <c r="C2354" s="258" t="s">
        <v>426</v>
      </c>
      <c r="D2354" s="260">
        <v>5</v>
      </c>
      <c r="E2354" s="260">
        <v>620</v>
      </c>
      <c r="F2354" s="263">
        <v>3100</v>
      </c>
      <c r="G2354" s="258"/>
    </row>
    <row r="2355" spans="1:7" ht="12" customHeight="1" x14ac:dyDescent="0.2">
      <c r="A2355" s="259"/>
      <c r="B2355" s="259"/>
      <c r="C2355" s="258" t="s">
        <v>1282</v>
      </c>
      <c r="D2355" s="260">
        <v>1</v>
      </c>
      <c r="E2355" s="262"/>
      <c r="F2355" s="262"/>
      <c r="G2355" s="258" t="s">
        <v>1147</v>
      </c>
    </row>
    <row r="2356" spans="1:7" ht="12" customHeight="1" x14ac:dyDescent="0.2">
      <c r="A2356" s="259"/>
      <c r="B2356" s="259"/>
      <c r="C2356" s="258" t="s">
        <v>859</v>
      </c>
      <c r="D2356" s="260">
        <v>3</v>
      </c>
      <c r="E2356" s="262"/>
      <c r="F2356" s="262"/>
      <c r="G2356" s="258" t="s">
        <v>1147</v>
      </c>
    </row>
    <row r="2357" spans="1:7" ht="12" customHeight="1" x14ac:dyDescent="0.2">
      <c r="A2357" s="259"/>
      <c r="B2357" s="259"/>
      <c r="C2357" s="258" t="s">
        <v>860</v>
      </c>
      <c r="D2357" s="260">
        <v>1</v>
      </c>
      <c r="E2357" s="262"/>
      <c r="F2357" s="262"/>
      <c r="G2357" s="258" t="s">
        <v>1147</v>
      </c>
    </row>
    <row r="2358" spans="1:7" ht="12" customHeight="1" x14ac:dyDescent="0.2">
      <c r="A2358" s="259"/>
      <c r="B2358" s="259"/>
      <c r="C2358" s="258" t="s">
        <v>1283</v>
      </c>
      <c r="D2358" s="260">
        <v>1</v>
      </c>
      <c r="E2358" s="262"/>
      <c r="F2358" s="262"/>
      <c r="G2358" s="258" t="s">
        <v>1147</v>
      </c>
    </row>
    <row r="2359" spans="1:7" ht="12" customHeight="1" x14ac:dyDescent="0.2">
      <c r="A2359" s="259"/>
      <c r="B2359" s="259"/>
      <c r="C2359" s="258" t="s">
        <v>1277</v>
      </c>
      <c r="D2359" s="260">
        <v>1</v>
      </c>
      <c r="E2359" s="262"/>
      <c r="F2359" s="262"/>
      <c r="G2359" s="258" t="s">
        <v>1147</v>
      </c>
    </row>
    <row r="2360" spans="1:7" ht="12" customHeight="1" x14ac:dyDescent="0.2">
      <c r="A2360" s="259"/>
      <c r="B2360" s="259"/>
      <c r="C2360" s="258" t="s">
        <v>861</v>
      </c>
      <c r="D2360" s="260">
        <v>1</v>
      </c>
      <c r="E2360" s="262"/>
      <c r="F2360" s="262"/>
      <c r="G2360" s="258" t="s">
        <v>1147</v>
      </c>
    </row>
    <row r="2361" spans="1:7" ht="12" customHeight="1" x14ac:dyDescent="0.2">
      <c r="A2361" s="259"/>
      <c r="B2361" s="259"/>
      <c r="C2361" s="258" t="s">
        <v>2180</v>
      </c>
      <c r="D2361" s="260">
        <v>1</v>
      </c>
      <c r="E2361" s="262"/>
      <c r="F2361" s="262"/>
      <c r="G2361" s="258" t="s">
        <v>1147</v>
      </c>
    </row>
    <row r="2362" spans="1:7" ht="12" customHeight="1" x14ac:dyDescent="0.2">
      <c r="A2362" s="259"/>
      <c r="B2362" s="259"/>
      <c r="C2362" s="258" t="s">
        <v>1279</v>
      </c>
      <c r="D2362" s="260">
        <v>1</v>
      </c>
      <c r="E2362" s="262"/>
      <c r="F2362" s="262"/>
      <c r="G2362" s="258" t="s">
        <v>1147</v>
      </c>
    </row>
    <row r="2363" spans="1:7" ht="12" customHeight="1" x14ac:dyDescent="0.2">
      <c r="A2363" s="259"/>
      <c r="B2363" s="259"/>
      <c r="C2363" s="258" t="s">
        <v>657</v>
      </c>
      <c r="D2363" s="260">
        <v>3</v>
      </c>
      <c r="E2363" s="261">
        <v>0.01</v>
      </c>
      <c r="F2363" s="261">
        <v>0.03</v>
      </c>
      <c r="G2363" s="258"/>
    </row>
    <row r="2364" spans="1:7" ht="12" customHeight="1" x14ac:dyDescent="0.2">
      <c r="A2364" s="259"/>
      <c r="B2364" s="259"/>
      <c r="C2364" s="258" t="s">
        <v>1280</v>
      </c>
      <c r="D2364" s="260">
        <v>1</v>
      </c>
      <c r="E2364" s="260">
        <v>930</v>
      </c>
      <c r="F2364" s="260">
        <v>930</v>
      </c>
      <c r="G2364" s="258"/>
    </row>
    <row r="2365" spans="1:7" ht="12" customHeight="1" x14ac:dyDescent="0.2">
      <c r="A2365" s="259"/>
      <c r="B2365" s="259"/>
      <c r="C2365" s="258" t="s">
        <v>391</v>
      </c>
      <c r="D2365" s="260">
        <v>2</v>
      </c>
      <c r="E2365" s="260">
        <v>270</v>
      </c>
      <c r="F2365" s="260">
        <v>540</v>
      </c>
      <c r="G2365" s="258"/>
    </row>
    <row r="2366" spans="1:7" ht="12" customHeight="1" x14ac:dyDescent="0.2">
      <c r="A2366" s="259"/>
      <c r="B2366" s="259"/>
      <c r="C2366" s="258" t="s">
        <v>1275</v>
      </c>
      <c r="D2366" s="260">
        <v>3</v>
      </c>
      <c r="E2366" s="261">
        <v>530.71</v>
      </c>
      <c r="F2366" s="397">
        <v>1592.13</v>
      </c>
      <c r="G2366" s="258"/>
    </row>
    <row r="2367" spans="1:7" ht="12" customHeight="1" x14ac:dyDescent="0.2">
      <c r="A2367" s="259"/>
      <c r="B2367" s="259"/>
      <c r="C2367" s="258" t="s">
        <v>1285</v>
      </c>
      <c r="D2367" s="260">
        <v>1</v>
      </c>
      <c r="E2367" s="262"/>
      <c r="F2367" s="262"/>
      <c r="G2367" s="258" t="s">
        <v>1147</v>
      </c>
    </row>
    <row r="2368" spans="1:7" ht="12" customHeight="1" x14ac:dyDescent="0.2">
      <c r="A2368" s="259"/>
      <c r="B2368" s="259"/>
      <c r="C2368" s="258" t="s">
        <v>473</v>
      </c>
      <c r="D2368" s="260">
        <v>4</v>
      </c>
      <c r="E2368" s="260">
        <v>290</v>
      </c>
      <c r="F2368" s="263">
        <v>1160</v>
      </c>
      <c r="G2368" s="258"/>
    </row>
    <row r="2369" spans="1:7" ht="12.95" customHeight="1" x14ac:dyDescent="0.2">
      <c r="E2369" s="265">
        <v>16076.15</v>
      </c>
      <c r="F2369" s="265">
        <v>16076.15</v>
      </c>
    </row>
    <row r="2370" spans="1:7" ht="12" customHeight="1" x14ac:dyDescent="0.2">
      <c r="A2370" s="254">
        <v>145</v>
      </c>
      <c r="B2370" s="255" t="s">
        <v>1287</v>
      </c>
      <c r="C2370" s="256"/>
      <c r="D2370" s="254">
        <v>1</v>
      </c>
      <c r="E2370" s="266">
        <v>7344</v>
      </c>
      <c r="F2370" s="266">
        <v>7344</v>
      </c>
      <c r="G2370" s="258"/>
    </row>
    <row r="2371" spans="1:7" ht="12" customHeight="1" x14ac:dyDescent="0.2">
      <c r="A2371" s="259"/>
      <c r="B2371" s="259"/>
      <c r="C2371" s="258" t="s">
        <v>857</v>
      </c>
      <c r="D2371" s="260">
        <v>4</v>
      </c>
      <c r="E2371" s="261">
        <v>0.01</v>
      </c>
      <c r="F2371" s="261">
        <v>0.04</v>
      </c>
      <c r="G2371" s="258"/>
    </row>
    <row r="2372" spans="1:7" ht="12" customHeight="1" x14ac:dyDescent="0.2">
      <c r="A2372" s="259"/>
      <c r="B2372" s="259"/>
      <c r="C2372" s="258" t="s">
        <v>858</v>
      </c>
      <c r="D2372" s="260">
        <v>3</v>
      </c>
      <c r="E2372" s="261">
        <v>0.01</v>
      </c>
      <c r="F2372" s="261">
        <v>0.03</v>
      </c>
      <c r="G2372" s="258"/>
    </row>
    <row r="2373" spans="1:7" ht="12" customHeight="1" x14ac:dyDescent="0.2">
      <c r="A2373" s="259"/>
      <c r="B2373" s="259"/>
      <c r="C2373" s="258" t="s">
        <v>426</v>
      </c>
      <c r="D2373" s="260">
        <v>4</v>
      </c>
      <c r="E2373" s="260">
        <v>620</v>
      </c>
      <c r="F2373" s="263">
        <v>2480</v>
      </c>
      <c r="G2373" s="258"/>
    </row>
    <row r="2374" spans="1:7" ht="12" customHeight="1" x14ac:dyDescent="0.2">
      <c r="A2374" s="259"/>
      <c r="B2374" s="259"/>
      <c r="C2374" s="258" t="s">
        <v>1241</v>
      </c>
      <c r="D2374" s="260">
        <v>1</v>
      </c>
      <c r="E2374" s="262"/>
      <c r="F2374" s="262"/>
      <c r="G2374" s="258" t="s">
        <v>1147</v>
      </c>
    </row>
    <row r="2375" spans="1:7" ht="12" customHeight="1" x14ac:dyDescent="0.2">
      <c r="A2375" s="259"/>
      <c r="B2375" s="259"/>
      <c r="C2375" s="258" t="s">
        <v>859</v>
      </c>
      <c r="D2375" s="260">
        <v>3</v>
      </c>
      <c r="E2375" s="262"/>
      <c r="F2375" s="262"/>
      <c r="G2375" s="258" t="s">
        <v>1147</v>
      </c>
    </row>
    <row r="2376" spans="1:7" ht="12" customHeight="1" x14ac:dyDescent="0.2">
      <c r="A2376" s="259"/>
      <c r="B2376" s="259"/>
      <c r="C2376" s="258" t="s">
        <v>860</v>
      </c>
      <c r="D2376" s="260">
        <v>1</v>
      </c>
      <c r="E2376" s="262"/>
      <c r="F2376" s="262"/>
      <c r="G2376" s="258" t="s">
        <v>1147</v>
      </c>
    </row>
    <row r="2377" spans="1:7" ht="12" customHeight="1" x14ac:dyDescent="0.2">
      <c r="A2377" s="259"/>
      <c r="B2377" s="259"/>
      <c r="C2377" s="258" t="s">
        <v>1243</v>
      </c>
      <c r="D2377" s="260">
        <v>1</v>
      </c>
      <c r="E2377" s="262"/>
      <c r="F2377" s="262"/>
      <c r="G2377" s="258" t="s">
        <v>1147</v>
      </c>
    </row>
    <row r="2378" spans="1:7" ht="12" customHeight="1" x14ac:dyDescent="0.2">
      <c r="A2378" s="259"/>
      <c r="B2378" s="259"/>
      <c r="C2378" s="258" t="s">
        <v>1277</v>
      </c>
      <c r="D2378" s="260">
        <v>1</v>
      </c>
      <c r="E2378" s="262"/>
      <c r="F2378" s="262"/>
      <c r="G2378" s="258" t="s">
        <v>1147</v>
      </c>
    </row>
    <row r="2379" spans="1:7" ht="12" customHeight="1" x14ac:dyDescent="0.2">
      <c r="A2379" s="259"/>
      <c r="B2379" s="259"/>
      <c r="C2379" s="258" t="s">
        <v>861</v>
      </c>
      <c r="D2379" s="260">
        <v>1</v>
      </c>
      <c r="E2379" s="262"/>
      <c r="F2379" s="262"/>
      <c r="G2379" s="258" t="s">
        <v>1147</v>
      </c>
    </row>
    <row r="2380" spans="1:7" ht="12" customHeight="1" x14ac:dyDescent="0.2">
      <c r="A2380" s="259"/>
      <c r="B2380" s="259"/>
      <c r="C2380" s="258" t="s">
        <v>1288</v>
      </c>
      <c r="D2380" s="260">
        <v>1</v>
      </c>
      <c r="E2380" s="262"/>
      <c r="F2380" s="262"/>
      <c r="G2380" s="258" t="s">
        <v>1147</v>
      </c>
    </row>
    <row r="2381" spans="1:7" ht="12" customHeight="1" x14ac:dyDescent="0.2">
      <c r="A2381" s="259"/>
      <c r="B2381" s="259"/>
      <c r="C2381" s="258" t="s">
        <v>1279</v>
      </c>
      <c r="D2381" s="260">
        <v>1</v>
      </c>
      <c r="E2381" s="262"/>
      <c r="F2381" s="262"/>
      <c r="G2381" s="258" t="s">
        <v>1147</v>
      </c>
    </row>
    <row r="2382" spans="1:7" ht="12" customHeight="1" x14ac:dyDescent="0.2">
      <c r="A2382" s="259"/>
      <c r="B2382" s="259"/>
      <c r="C2382" s="258" t="s">
        <v>657</v>
      </c>
      <c r="D2382" s="260">
        <v>2</v>
      </c>
      <c r="E2382" s="261">
        <v>0.01</v>
      </c>
      <c r="F2382" s="261">
        <v>0.02</v>
      </c>
      <c r="G2382" s="258"/>
    </row>
    <row r="2383" spans="1:7" ht="12" customHeight="1" x14ac:dyDescent="0.2">
      <c r="A2383" s="259"/>
      <c r="B2383" s="259"/>
      <c r="C2383" s="258" t="s">
        <v>1280</v>
      </c>
      <c r="D2383" s="260">
        <v>1</v>
      </c>
      <c r="E2383" s="260">
        <v>930</v>
      </c>
      <c r="F2383" s="260">
        <v>930</v>
      </c>
      <c r="G2383" s="258"/>
    </row>
    <row r="2384" spans="1:7" ht="12" customHeight="1" x14ac:dyDescent="0.2">
      <c r="A2384" s="259"/>
      <c r="B2384" s="259"/>
      <c r="C2384" s="258" t="s">
        <v>391</v>
      </c>
      <c r="D2384" s="260">
        <v>2</v>
      </c>
      <c r="E2384" s="260">
        <v>270</v>
      </c>
      <c r="F2384" s="260">
        <v>540</v>
      </c>
      <c r="G2384" s="258"/>
    </row>
    <row r="2385" spans="1:7" ht="12" customHeight="1" x14ac:dyDescent="0.2">
      <c r="A2385" s="259"/>
      <c r="B2385" s="259"/>
      <c r="C2385" s="258" t="s">
        <v>1275</v>
      </c>
      <c r="D2385" s="260">
        <v>2</v>
      </c>
      <c r="E2385" s="261">
        <v>530.71</v>
      </c>
      <c r="F2385" s="397">
        <v>1061.42</v>
      </c>
      <c r="G2385" s="258"/>
    </row>
    <row r="2386" spans="1:7" ht="12" customHeight="1" x14ac:dyDescent="0.2">
      <c r="A2386" s="259"/>
      <c r="B2386" s="259"/>
      <c r="C2386" s="258" t="s">
        <v>1242</v>
      </c>
      <c r="D2386" s="260">
        <v>1</v>
      </c>
      <c r="E2386" s="262"/>
      <c r="F2386" s="262"/>
      <c r="G2386" s="258" t="s">
        <v>1147</v>
      </c>
    </row>
    <row r="2387" spans="1:7" ht="12" customHeight="1" x14ac:dyDescent="0.2">
      <c r="A2387" s="259"/>
      <c r="B2387" s="259"/>
      <c r="C2387" s="258" t="s">
        <v>473</v>
      </c>
      <c r="D2387" s="260">
        <v>4</v>
      </c>
      <c r="E2387" s="260">
        <v>290</v>
      </c>
      <c r="F2387" s="263">
        <v>1160</v>
      </c>
      <c r="G2387" s="258"/>
    </row>
    <row r="2388" spans="1:7" ht="12.95" customHeight="1" x14ac:dyDescent="0.2">
      <c r="E2388" s="265">
        <v>13515.09</v>
      </c>
      <c r="F2388" s="265">
        <v>13515.09</v>
      </c>
    </row>
    <row r="2389" spans="1:7" ht="12" customHeight="1" x14ac:dyDescent="0.2">
      <c r="A2389" s="254">
        <v>146</v>
      </c>
      <c r="B2389" s="255" t="s">
        <v>1164</v>
      </c>
      <c r="C2389" s="256"/>
      <c r="D2389" s="254">
        <v>35</v>
      </c>
      <c r="E2389" s="254">
        <v>625</v>
      </c>
      <c r="F2389" s="266">
        <v>21875</v>
      </c>
      <c r="G2389" s="258"/>
    </row>
    <row r="2390" spans="1:7" ht="12.95" customHeight="1" x14ac:dyDescent="0.2">
      <c r="E2390" s="269"/>
      <c r="F2390" s="269"/>
    </row>
    <row r="2391" spans="1:7" ht="12" customHeight="1" x14ac:dyDescent="0.2">
      <c r="A2391" s="254">
        <v>147</v>
      </c>
      <c r="B2391" s="255" t="s">
        <v>2181</v>
      </c>
      <c r="C2391" s="256"/>
      <c r="D2391" s="254">
        <v>1</v>
      </c>
      <c r="E2391" s="257">
        <v>4524.66</v>
      </c>
      <c r="F2391" s="257">
        <v>4524.66</v>
      </c>
      <c r="G2391" s="258"/>
    </row>
    <row r="2392" spans="1:7" ht="12" customHeight="1" x14ac:dyDescent="0.2">
      <c r="A2392" s="259"/>
      <c r="B2392" s="259"/>
      <c r="C2392" s="258" t="s">
        <v>2182</v>
      </c>
      <c r="D2392" s="261">
        <v>1.05</v>
      </c>
      <c r="E2392" s="262"/>
      <c r="F2392" s="262"/>
      <c r="G2392" s="258" t="s">
        <v>1147</v>
      </c>
    </row>
    <row r="2393" spans="1:7" ht="12" customHeight="1" x14ac:dyDescent="0.2">
      <c r="A2393" s="259"/>
      <c r="B2393" s="259"/>
      <c r="C2393" s="258" t="s">
        <v>2183</v>
      </c>
      <c r="D2393" s="261">
        <v>2.62</v>
      </c>
      <c r="E2393" s="262"/>
      <c r="F2393" s="262"/>
      <c r="G2393" s="258" t="s">
        <v>1147</v>
      </c>
    </row>
    <row r="2394" spans="1:7" ht="12" customHeight="1" x14ac:dyDescent="0.2">
      <c r="A2394" s="259"/>
      <c r="B2394" s="259"/>
      <c r="C2394" s="258" t="s">
        <v>2184</v>
      </c>
      <c r="D2394" s="260">
        <v>1</v>
      </c>
      <c r="E2394" s="260">
        <v>625</v>
      </c>
      <c r="F2394" s="260">
        <v>625</v>
      </c>
      <c r="G2394" s="258"/>
    </row>
    <row r="2395" spans="1:7" ht="12" customHeight="1" x14ac:dyDescent="0.2">
      <c r="A2395" s="259"/>
      <c r="B2395" s="259"/>
      <c r="C2395" s="258" t="s">
        <v>2185</v>
      </c>
      <c r="D2395" s="261">
        <v>0.11</v>
      </c>
      <c r="E2395" s="262"/>
      <c r="F2395" s="262"/>
      <c r="G2395" s="258" t="s">
        <v>1147</v>
      </c>
    </row>
    <row r="2396" spans="1:7" ht="12" customHeight="1" x14ac:dyDescent="0.2">
      <c r="A2396" s="259"/>
      <c r="B2396" s="259"/>
      <c r="C2396" s="258" t="s">
        <v>2186</v>
      </c>
      <c r="D2396" s="261">
        <v>0.01</v>
      </c>
      <c r="E2396" s="262"/>
      <c r="F2396" s="262"/>
      <c r="G2396" s="258" t="s">
        <v>1147</v>
      </c>
    </row>
    <row r="2397" spans="1:7" ht="12.95" customHeight="1" x14ac:dyDescent="0.2">
      <c r="E2397" s="265">
        <v>5149.66</v>
      </c>
      <c r="F2397" s="265">
        <v>5149.66</v>
      </c>
    </row>
    <row r="2398" spans="1:7" ht="12" customHeight="1" x14ac:dyDescent="0.2">
      <c r="A2398" s="254">
        <v>148</v>
      </c>
      <c r="B2398" s="255" t="s">
        <v>2187</v>
      </c>
      <c r="C2398" s="256"/>
      <c r="D2398" s="254">
        <v>1</v>
      </c>
      <c r="E2398" s="257">
        <v>1238.83</v>
      </c>
      <c r="F2398" s="257">
        <v>1238.83</v>
      </c>
      <c r="G2398" s="258"/>
    </row>
    <row r="2399" spans="1:7" ht="12.95" customHeight="1" x14ac:dyDescent="0.2">
      <c r="E2399" s="269"/>
      <c r="F2399" s="269"/>
    </row>
    <row r="2400" spans="1:7" ht="12" customHeight="1" x14ac:dyDescent="0.2">
      <c r="A2400" s="254">
        <v>149</v>
      </c>
      <c r="B2400" s="255" t="s">
        <v>2188</v>
      </c>
      <c r="C2400" s="256"/>
      <c r="D2400" s="254">
        <v>1</v>
      </c>
      <c r="E2400" s="257">
        <v>1267.46</v>
      </c>
      <c r="F2400" s="257">
        <v>1267.46</v>
      </c>
      <c r="G2400" s="258"/>
    </row>
    <row r="2401" spans="1:7" ht="12.95" customHeight="1" x14ac:dyDescent="0.2">
      <c r="E2401" s="269"/>
      <c r="F2401" s="269"/>
    </row>
    <row r="2402" spans="1:7" ht="12" customHeight="1" x14ac:dyDescent="0.2">
      <c r="A2402" s="254">
        <v>150</v>
      </c>
      <c r="B2402" s="255" t="s">
        <v>2189</v>
      </c>
      <c r="C2402" s="256"/>
      <c r="D2402" s="254">
        <v>1</v>
      </c>
      <c r="E2402" s="257">
        <v>1693.73</v>
      </c>
      <c r="F2402" s="257">
        <v>1693.73</v>
      </c>
      <c r="G2402" s="258"/>
    </row>
    <row r="2403" spans="1:7" ht="12" customHeight="1" x14ac:dyDescent="0.2">
      <c r="A2403" s="259"/>
      <c r="B2403" s="259"/>
      <c r="C2403" s="258" t="s">
        <v>2182</v>
      </c>
      <c r="D2403" s="261">
        <v>0.47</v>
      </c>
      <c r="E2403" s="262"/>
      <c r="F2403" s="262"/>
      <c r="G2403" s="258" t="s">
        <v>1147</v>
      </c>
    </row>
    <row r="2404" spans="1:7" ht="12" customHeight="1" x14ac:dyDescent="0.2">
      <c r="A2404" s="259"/>
      <c r="B2404" s="259"/>
      <c r="C2404" s="258" t="s">
        <v>2183</v>
      </c>
      <c r="D2404" s="261">
        <v>1.18</v>
      </c>
      <c r="E2404" s="262"/>
      <c r="F2404" s="262"/>
      <c r="G2404" s="258" t="s">
        <v>1147</v>
      </c>
    </row>
    <row r="2405" spans="1:7" ht="12" customHeight="1" x14ac:dyDescent="0.2">
      <c r="A2405" s="259"/>
      <c r="B2405" s="259"/>
      <c r="C2405" s="258" t="s">
        <v>2190</v>
      </c>
      <c r="D2405" s="260">
        <v>1</v>
      </c>
      <c r="E2405" s="260">
        <v>625</v>
      </c>
      <c r="F2405" s="260">
        <v>625</v>
      </c>
      <c r="G2405" s="258"/>
    </row>
    <row r="2406" spans="1:7" ht="12" customHeight="1" x14ac:dyDescent="0.2">
      <c r="A2406" s="259"/>
      <c r="B2406" s="259"/>
      <c r="C2406" s="258" t="s">
        <v>2185</v>
      </c>
      <c r="D2406" s="261">
        <v>0.05</v>
      </c>
      <c r="E2406" s="262"/>
      <c r="F2406" s="262"/>
      <c r="G2406" s="258" t="s">
        <v>1147</v>
      </c>
    </row>
    <row r="2407" spans="1:7" ht="12" customHeight="1" x14ac:dyDescent="0.2">
      <c r="A2407" s="259"/>
      <c r="B2407" s="259"/>
      <c r="C2407" s="258" t="s">
        <v>2186</v>
      </c>
      <c r="D2407" s="262"/>
      <c r="E2407" s="262"/>
      <c r="F2407" s="262"/>
      <c r="G2407" s="258" t="s">
        <v>1147</v>
      </c>
    </row>
    <row r="2408" spans="1:7" ht="12.95" customHeight="1" x14ac:dyDescent="0.2">
      <c r="E2408" s="265">
        <v>2318.73</v>
      </c>
      <c r="F2408" s="265">
        <v>2318.73</v>
      </c>
    </row>
    <row r="2409" spans="1:7" ht="12" customHeight="1" x14ac:dyDescent="0.2">
      <c r="A2409" s="254">
        <v>151</v>
      </c>
      <c r="B2409" s="255" t="s">
        <v>2191</v>
      </c>
      <c r="C2409" s="256"/>
      <c r="D2409" s="254">
        <v>1</v>
      </c>
      <c r="E2409" s="257">
        <v>1261.05</v>
      </c>
      <c r="F2409" s="257">
        <v>1261.05</v>
      </c>
      <c r="G2409" s="258"/>
    </row>
    <row r="2410" spans="1:7" ht="12.95" customHeight="1" x14ac:dyDescent="0.2">
      <c r="E2410" s="269"/>
      <c r="F2410" s="269"/>
    </row>
    <row r="2411" spans="1:7" ht="12" customHeight="1" x14ac:dyDescent="0.2">
      <c r="A2411" s="254">
        <v>152</v>
      </c>
      <c r="B2411" s="255" t="s">
        <v>1335</v>
      </c>
      <c r="C2411" s="256"/>
      <c r="D2411" s="254">
        <v>1</v>
      </c>
      <c r="E2411" s="266">
        <v>6990</v>
      </c>
      <c r="F2411" s="266">
        <v>6990</v>
      </c>
      <c r="G2411" s="258"/>
    </row>
    <row r="2412" spans="1:7" ht="12" customHeight="1" x14ac:dyDescent="0.2">
      <c r="A2412" s="259"/>
      <c r="B2412" s="259"/>
      <c r="C2412" s="258" t="s">
        <v>857</v>
      </c>
      <c r="D2412" s="260">
        <v>5</v>
      </c>
      <c r="E2412" s="261">
        <v>0.01</v>
      </c>
      <c r="F2412" s="261">
        <v>0.05</v>
      </c>
      <c r="G2412" s="258"/>
    </row>
    <row r="2413" spans="1:7" ht="12" customHeight="1" x14ac:dyDescent="0.2">
      <c r="A2413" s="259"/>
      <c r="B2413" s="259"/>
      <c r="C2413" s="258" t="s">
        <v>858</v>
      </c>
      <c r="D2413" s="260">
        <v>2</v>
      </c>
      <c r="E2413" s="261">
        <v>0.01</v>
      </c>
      <c r="F2413" s="261">
        <v>0.02</v>
      </c>
      <c r="G2413" s="258"/>
    </row>
    <row r="2414" spans="1:7" ht="12" customHeight="1" x14ac:dyDescent="0.2">
      <c r="A2414" s="259"/>
      <c r="B2414" s="259"/>
      <c r="C2414" s="258" t="s">
        <v>1241</v>
      </c>
      <c r="D2414" s="260">
        <v>1</v>
      </c>
      <c r="E2414" s="262"/>
      <c r="F2414" s="262"/>
      <c r="G2414" s="258" t="s">
        <v>1147</v>
      </c>
    </row>
    <row r="2415" spans="1:7" ht="12" customHeight="1" x14ac:dyDescent="0.2">
      <c r="A2415" s="259"/>
      <c r="B2415" s="259"/>
      <c r="C2415" s="258" t="s">
        <v>1247</v>
      </c>
      <c r="D2415" s="260">
        <v>1</v>
      </c>
      <c r="E2415" s="262"/>
      <c r="F2415" s="262"/>
      <c r="G2415" s="258" t="s">
        <v>1147</v>
      </c>
    </row>
    <row r="2416" spans="1:7" ht="12" customHeight="1" x14ac:dyDescent="0.2">
      <c r="A2416" s="259"/>
      <c r="B2416" s="259"/>
      <c r="C2416" s="258" t="s">
        <v>859</v>
      </c>
      <c r="D2416" s="260">
        <v>4</v>
      </c>
      <c r="E2416" s="262"/>
      <c r="F2416" s="262"/>
      <c r="G2416" s="258" t="s">
        <v>1147</v>
      </c>
    </row>
    <row r="2417" spans="1:7" ht="12" customHeight="1" x14ac:dyDescent="0.2">
      <c r="A2417" s="259"/>
      <c r="B2417" s="259"/>
      <c r="C2417" s="258" t="s">
        <v>860</v>
      </c>
      <c r="D2417" s="260">
        <v>1</v>
      </c>
      <c r="E2417" s="262"/>
      <c r="F2417" s="262"/>
      <c r="G2417" s="258" t="s">
        <v>1147</v>
      </c>
    </row>
    <row r="2418" spans="1:7" ht="12" customHeight="1" x14ac:dyDescent="0.2">
      <c r="A2418" s="259"/>
      <c r="B2418" s="259"/>
      <c r="C2418" s="258" t="s">
        <v>1362</v>
      </c>
      <c r="D2418" s="260">
        <v>1</v>
      </c>
      <c r="E2418" s="262"/>
      <c r="F2418" s="262"/>
      <c r="G2418" s="258" t="s">
        <v>1147</v>
      </c>
    </row>
    <row r="2419" spans="1:7" ht="12" customHeight="1" x14ac:dyDescent="0.2">
      <c r="A2419" s="259"/>
      <c r="B2419" s="259"/>
      <c r="C2419" s="258" t="s">
        <v>1363</v>
      </c>
      <c r="D2419" s="260">
        <v>1</v>
      </c>
      <c r="E2419" s="262"/>
      <c r="F2419" s="262"/>
      <c r="G2419" s="258" t="s">
        <v>1147</v>
      </c>
    </row>
    <row r="2420" spans="1:7" ht="12" customHeight="1" x14ac:dyDescent="0.2">
      <c r="A2420" s="259"/>
      <c r="B2420" s="259"/>
      <c r="C2420" s="258" t="s">
        <v>657</v>
      </c>
      <c r="D2420" s="260">
        <v>1</v>
      </c>
      <c r="E2420" s="261">
        <v>0.01</v>
      </c>
      <c r="F2420" s="261">
        <v>0.01</v>
      </c>
      <c r="G2420" s="258"/>
    </row>
    <row r="2421" spans="1:7" ht="12" customHeight="1" x14ac:dyDescent="0.2">
      <c r="A2421" s="259"/>
      <c r="B2421" s="259"/>
      <c r="C2421" s="258" t="s">
        <v>438</v>
      </c>
      <c r="D2421" s="260">
        <v>1</v>
      </c>
      <c r="E2421" s="263">
        <v>1130</v>
      </c>
      <c r="F2421" s="263">
        <v>1130</v>
      </c>
      <c r="G2421" s="258"/>
    </row>
    <row r="2422" spans="1:7" ht="12" customHeight="1" x14ac:dyDescent="0.2">
      <c r="A2422" s="259"/>
      <c r="B2422" s="259"/>
      <c r="C2422" s="258" t="s">
        <v>391</v>
      </c>
      <c r="D2422" s="260">
        <v>2</v>
      </c>
      <c r="E2422" s="260">
        <v>270</v>
      </c>
      <c r="F2422" s="260">
        <v>540</v>
      </c>
      <c r="G2422" s="258"/>
    </row>
    <row r="2423" spans="1:7" ht="12" customHeight="1" x14ac:dyDescent="0.2">
      <c r="A2423" s="259"/>
      <c r="B2423" s="259"/>
      <c r="C2423" s="258" t="s">
        <v>1275</v>
      </c>
      <c r="D2423" s="260">
        <v>1</v>
      </c>
      <c r="E2423" s="261">
        <v>530.71</v>
      </c>
      <c r="F2423" s="261">
        <v>530.71</v>
      </c>
      <c r="G2423" s="258"/>
    </row>
    <row r="2424" spans="1:7" ht="12" customHeight="1" x14ac:dyDescent="0.2">
      <c r="A2424" s="259"/>
      <c r="B2424" s="259"/>
      <c r="C2424" s="258" t="s">
        <v>861</v>
      </c>
      <c r="D2424" s="260">
        <v>1</v>
      </c>
      <c r="E2424" s="262"/>
      <c r="F2424" s="262"/>
      <c r="G2424" s="258" t="s">
        <v>1147</v>
      </c>
    </row>
    <row r="2425" spans="1:7" ht="12" customHeight="1" x14ac:dyDescent="0.2">
      <c r="A2425" s="259"/>
      <c r="B2425" s="259"/>
      <c r="C2425" s="258" t="s">
        <v>1243</v>
      </c>
      <c r="D2425" s="260">
        <v>1</v>
      </c>
      <c r="E2425" s="262"/>
      <c r="F2425" s="262"/>
      <c r="G2425" s="258" t="s">
        <v>1147</v>
      </c>
    </row>
    <row r="2426" spans="1:7" ht="12" customHeight="1" x14ac:dyDescent="0.2">
      <c r="A2426" s="259"/>
      <c r="B2426" s="259"/>
      <c r="C2426" s="258" t="s">
        <v>1364</v>
      </c>
      <c r="D2426" s="260">
        <v>1</v>
      </c>
      <c r="E2426" s="262"/>
      <c r="F2426" s="262"/>
      <c r="G2426" s="258" t="s">
        <v>1147</v>
      </c>
    </row>
    <row r="2427" spans="1:7" ht="12" customHeight="1" x14ac:dyDescent="0.2">
      <c r="A2427" s="259"/>
      <c r="B2427" s="259"/>
      <c r="C2427" s="258" t="s">
        <v>426</v>
      </c>
      <c r="D2427" s="260">
        <v>2</v>
      </c>
      <c r="E2427" s="260">
        <v>620</v>
      </c>
      <c r="F2427" s="263">
        <v>1240</v>
      </c>
      <c r="G2427" s="258"/>
    </row>
    <row r="2428" spans="1:7" ht="12" customHeight="1" x14ac:dyDescent="0.2">
      <c r="A2428" s="259"/>
      <c r="B2428" s="259"/>
      <c r="C2428" s="258" t="s">
        <v>485</v>
      </c>
      <c r="D2428" s="260">
        <v>1</v>
      </c>
      <c r="E2428" s="263">
        <v>6080</v>
      </c>
      <c r="F2428" s="263">
        <v>6080</v>
      </c>
      <c r="G2428" s="258"/>
    </row>
    <row r="2429" spans="1:7" ht="12.95" customHeight="1" x14ac:dyDescent="0.2">
      <c r="E2429" s="265">
        <v>16511.080000000002</v>
      </c>
      <c r="F2429" s="265">
        <v>16511.080000000002</v>
      </c>
    </row>
    <row r="2430" spans="1:7" ht="12" customHeight="1" x14ac:dyDescent="0.2">
      <c r="A2430" s="254">
        <v>153</v>
      </c>
      <c r="B2430" s="255" t="s">
        <v>1647</v>
      </c>
      <c r="C2430" s="256"/>
      <c r="D2430" s="254">
        <v>1</v>
      </c>
      <c r="E2430" s="266">
        <v>6990</v>
      </c>
      <c r="F2430" s="266">
        <v>6990</v>
      </c>
      <c r="G2430" s="258"/>
    </row>
    <row r="2431" spans="1:7" ht="12" customHeight="1" x14ac:dyDescent="0.2">
      <c r="A2431" s="259"/>
      <c r="B2431" s="259"/>
      <c r="C2431" s="258" t="s">
        <v>857</v>
      </c>
      <c r="D2431" s="260">
        <v>5</v>
      </c>
      <c r="E2431" s="261">
        <v>0.01</v>
      </c>
      <c r="F2431" s="261">
        <v>0.05</v>
      </c>
      <c r="G2431" s="258"/>
    </row>
    <row r="2432" spans="1:7" ht="12" customHeight="1" x14ac:dyDescent="0.2">
      <c r="A2432" s="259"/>
      <c r="B2432" s="259"/>
      <c r="C2432" s="258" t="s">
        <v>858</v>
      </c>
      <c r="D2432" s="260">
        <v>2</v>
      </c>
      <c r="E2432" s="261">
        <v>0.01</v>
      </c>
      <c r="F2432" s="261">
        <v>0.02</v>
      </c>
      <c r="G2432" s="258"/>
    </row>
    <row r="2433" spans="1:7" ht="12" customHeight="1" x14ac:dyDescent="0.2">
      <c r="A2433" s="259"/>
      <c r="B2433" s="259"/>
      <c r="C2433" s="258" t="s">
        <v>1241</v>
      </c>
      <c r="D2433" s="260">
        <v>1</v>
      </c>
      <c r="E2433" s="262"/>
      <c r="F2433" s="262"/>
      <c r="G2433" s="258" t="s">
        <v>1147</v>
      </c>
    </row>
    <row r="2434" spans="1:7" ht="12" customHeight="1" x14ac:dyDescent="0.2">
      <c r="A2434" s="259"/>
      <c r="B2434" s="259"/>
      <c r="C2434" s="258" t="s">
        <v>1247</v>
      </c>
      <c r="D2434" s="260">
        <v>1</v>
      </c>
      <c r="E2434" s="262"/>
      <c r="F2434" s="262"/>
      <c r="G2434" s="258" t="s">
        <v>1147</v>
      </c>
    </row>
    <row r="2435" spans="1:7" ht="12" customHeight="1" x14ac:dyDescent="0.2">
      <c r="A2435" s="259"/>
      <c r="B2435" s="259"/>
      <c r="C2435" s="258" t="s">
        <v>860</v>
      </c>
      <c r="D2435" s="260">
        <v>1</v>
      </c>
      <c r="E2435" s="262"/>
      <c r="F2435" s="262"/>
      <c r="G2435" s="258" t="s">
        <v>1147</v>
      </c>
    </row>
    <row r="2436" spans="1:7" ht="12" customHeight="1" x14ac:dyDescent="0.2">
      <c r="A2436" s="259"/>
      <c r="B2436" s="259"/>
      <c r="C2436" s="258" t="s">
        <v>1362</v>
      </c>
      <c r="D2436" s="260">
        <v>1</v>
      </c>
      <c r="E2436" s="262"/>
      <c r="F2436" s="262"/>
      <c r="G2436" s="258" t="s">
        <v>1147</v>
      </c>
    </row>
    <row r="2437" spans="1:7" ht="12" customHeight="1" x14ac:dyDescent="0.2">
      <c r="A2437" s="259"/>
      <c r="B2437" s="259"/>
      <c r="C2437" s="258" t="s">
        <v>1363</v>
      </c>
      <c r="D2437" s="260">
        <v>1</v>
      </c>
      <c r="E2437" s="262"/>
      <c r="F2437" s="262"/>
      <c r="G2437" s="258" t="s">
        <v>1147</v>
      </c>
    </row>
    <row r="2438" spans="1:7" ht="12" customHeight="1" x14ac:dyDescent="0.2">
      <c r="A2438" s="259"/>
      <c r="B2438" s="259"/>
      <c r="C2438" s="258" t="s">
        <v>657</v>
      </c>
      <c r="D2438" s="260">
        <v>1</v>
      </c>
      <c r="E2438" s="261">
        <v>0.01</v>
      </c>
      <c r="F2438" s="261">
        <v>0.01</v>
      </c>
      <c r="G2438" s="258"/>
    </row>
    <row r="2439" spans="1:7" ht="12" customHeight="1" x14ac:dyDescent="0.2">
      <c r="A2439" s="259"/>
      <c r="B2439" s="259"/>
      <c r="C2439" s="258" t="s">
        <v>438</v>
      </c>
      <c r="D2439" s="260">
        <v>1</v>
      </c>
      <c r="E2439" s="263">
        <v>1130</v>
      </c>
      <c r="F2439" s="263">
        <v>1130</v>
      </c>
      <c r="G2439" s="258"/>
    </row>
    <row r="2440" spans="1:7" ht="12" customHeight="1" x14ac:dyDescent="0.2">
      <c r="A2440" s="259"/>
      <c r="B2440" s="259"/>
      <c r="C2440" s="258" t="s">
        <v>391</v>
      </c>
      <c r="D2440" s="260">
        <v>2</v>
      </c>
      <c r="E2440" s="260">
        <v>270</v>
      </c>
      <c r="F2440" s="260">
        <v>540</v>
      </c>
      <c r="G2440" s="258"/>
    </row>
    <row r="2441" spans="1:7" ht="12" customHeight="1" x14ac:dyDescent="0.2">
      <c r="A2441" s="259"/>
      <c r="B2441" s="259"/>
      <c r="C2441" s="258" t="s">
        <v>1275</v>
      </c>
      <c r="D2441" s="260">
        <v>1</v>
      </c>
      <c r="E2441" s="261">
        <v>530.71</v>
      </c>
      <c r="F2441" s="261">
        <v>530.71</v>
      </c>
      <c r="G2441" s="258"/>
    </row>
    <row r="2442" spans="1:7" ht="12" customHeight="1" x14ac:dyDescent="0.2">
      <c r="A2442" s="259"/>
      <c r="B2442" s="259"/>
      <c r="C2442" s="258" t="s">
        <v>861</v>
      </c>
      <c r="D2442" s="260">
        <v>1</v>
      </c>
      <c r="E2442" s="262"/>
      <c r="F2442" s="262"/>
      <c r="G2442" s="258" t="s">
        <v>1147</v>
      </c>
    </row>
    <row r="2443" spans="1:7" ht="12" customHeight="1" x14ac:dyDescent="0.2">
      <c r="A2443" s="259"/>
      <c r="B2443" s="259"/>
      <c r="C2443" s="258" t="s">
        <v>1243</v>
      </c>
      <c r="D2443" s="260">
        <v>1</v>
      </c>
      <c r="E2443" s="262"/>
      <c r="F2443" s="262"/>
      <c r="G2443" s="258" t="s">
        <v>1147</v>
      </c>
    </row>
    <row r="2444" spans="1:7" ht="12" customHeight="1" x14ac:dyDescent="0.2">
      <c r="A2444" s="259"/>
      <c r="B2444" s="259"/>
      <c r="C2444" s="258" t="s">
        <v>1364</v>
      </c>
      <c r="D2444" s="260">
        <v>1</v>
      </c>
      <c r="E2444" s="262"/>
      <c r="F2444" s="262"/>
      <c r="G2444" s="258" t="s">
        <v>1147</v>
      </c>
    </row>
    <row r="2445" spans="1:7" ht="12" customHeight="1" x14ac:dyDescent="0.2">
      <c r="A2445" s="259"/>
      <c r="B2445" s="259"/>
      <c r="C2445" s="258" t="s">
        <v>435</v>
      </c>
      <c r="D2445" s="260">
        <v>1</v>
      </c>
      <c r="E2445" s="263">
        <v>2290</v>
      </c>
      <c r="F2445" s="263">
        <v>2290</v>
      </c>
      <c r="G2445" s="258"/>
    </row>
    <row r="2446" spans="1:7" ht="12" customHeight="1" x14ac:dyDescent="0.2">
      <c r="A2446" s="259"/>
      <c r="B2446" s="259"/>
      <c r="C2446" s="258" t="s">
        <v>393</v>
      </c>
      <c r="D2446" s="260">
        <v>4</v>
      </c>
      <c r="E2446" s="260">
        <v>130</v>
      </c>
      <c r="F2446" s="260">
        <v>520</v>
      </c>
      <c r="G2446" s="258"/>
    </row>
    <row r="2447" spans="1:7" ht="12" customHeight="1" x14ac:dyDescent="0.2">
      <c r="A2447" s="259"/>
      <c r="B2447" s="259"/>
      <c r="C2447" s="258" t="s">
        <v>1359</v>
      </c>
      <c r="D2447" s="260">
        <v>3</v>
      </c>
      <c r="E2447" s="262"/>
      <c r="F2447" s="262"/>
      <c r="G2447" s="258" t="s">
        <v>1147</v>
      </c>
    </row>
    <row r="2448" spans="1:7" ht="12" customHeight="1" x14ac:dyDescent="0.2">
      <c r="A2448" s="259"/>
      <c r="B2448" s="259"/>
      <c r="C2448" s="258" t="s">
        <v>859</v>
      </c>
      <c r="D2448" s="260">
        <v>1</v>
      </c>
      <c r="E2448" s="262"/>
      <c r="F2448" s="262"/>
      <c r="G2448" s="258" t="s">
        <v>1147</v>
      </c>
    </row>
    <row r="2449" spans="1:7" ht="12.95" customHeight="1" x14ac:dyDescent="0.2">
      <c r="E2449" s="265">
        <v>12001.08</v>
      </c>
      <c r="F2449" s="265">
        <v>12001.08</v>
      </c>
    </row>
    <row r="2450" spans="1:7" ht="12" customHeight="1" x14ac:dyDescent="0.2">
      <c r="A2450" s="254">
        <v>154</v>
      </c>
      <c r="B2450" s="255" t="s">
        <v>1648</v>
      </c>
      <c r="C2450" s="256"/>
      <c r="D2450" s="254">
        <v>1</v>
      </c>
      <c r="E2450" s="257">
        <v>8332.08</v>
      </c>
      <c r="F2450" s="257">
        <v>8332.08</v>
      </c>
      <c r="G2450" s="258"/>
    </row>
    <row r="2451" spans="1:7" ht="12" customHeight="1" x14ac:dyDescent="0.2">
      <c r="A2451" s="259"/>
      <c r="B2451" s="259"/>
      <c r="C2451" s="258" t="s">
        <v>857</v>
      </c>
      <c r="D2451" s="260">
        <v>5</v>
      </c>
      <c r="E2451" s="261">
        <v>0.01</v>
      </c>
      <c r="F2451" s="261">
        <v>0.05</v>
      </c>
      <c r="G2451" s="258"/>
    </row>
    <row r="2452" spans="1:7" ht="12" customHeight="1" x14ac:dyDescent="0.2">
      <c r="A2452" s="259"/>
      <c r="B2452" s="259"/>
      <c r="C2452" s="258" t="s">
        <v>858</v>
      </c>
      <c r="D2452" s="260">
        <v>2</v>
      </c>
      <c r="E2452" s="261">
        <v>0.01</v>
      </c>
      <c r="F2452" s="261">
        <v>0.02</v>
      </c>
      <c r="G2452" s="258"/>
    </row>
    <row r="2453" spans="1:7" ht="12" customHeight="1" x14ac:dyDescent="0.2">
      <c r="A2453" s="259"/>
      <c r="B2453" s="259"/>
      <c r="C2453" s="258" t="s">
        <v>1282</v>
      </c>
      <c r="D2453" s="260">
        <v>1</v>
      </c>
      <c r="E2453" s="262"/>
      <c r="F2453" s="262"/>
      <c r="G2453" s="258" t="s">
        <v>1147</v>
      </c>
    </row>
    <row r="2454" spans="1:7" ht="12" customHeight="1" x14ac:dyDescent="0.2">
      <c r="A2454" s="259"/>
      <c r="B2454" s="259"/>
      <c r="C2454" s="258" t="s">
        <v>1358</v>
      </c>
      <c r="D2454" s="260">
        <v>1</v>
      </c>
      <c r="E2454" s="262"/>
      <c r="F2454" s="262"/>
      <c r="G2454" s="258" t="s">
        <v>1147</v>
      </c>
    </row>
    <row r="2455" spans="1:7" ht="12" customHeight="1" x14ac:dyDescent="0.2">
      <c r="A2455" s="259"/>
      <c r="B2455" s="259"/>
      <c r="C2455" s="258" t="s">
        <v>860</v>
      </c>
      <c r="D2455" s="260">
        <v>1</v>
      </c>
      <c r="E2455" s="262"/>
      <c r="F2455" s="262"/>
      <c r="G2455" s="258" t="s">
        <v>1147</v>
      </c>
    </row>
    <row r="2456" spans="1:7" ht="12" customHeight="1" x14ac:dyDescent="0.2">
      <c r="A2456" s="259"/>
      <c r="B2456" s="259"/>
      <c r="C2456" s="258" t="s">
        <v>1362</v>
      </c>
      <c r="D2456" s="260">
        <v>1</v>
      </c>
      <c r="E2456" s="262"/>
      <c r="F2456" s="262"/>
      <c r="G2456" s="258" t="s">
        <v>1147</v>
      </c>
    </row>
    <row r="2457" spans="1:7" ht="12" customHeight="1" x14ac:dyDescent="0.2">
      <c r="A2457" s="259"/>
      <c r="B2457" s="259"/>
      <c r="C2457" s="258" t="s">
        <v>1365</v>
      </c>
      <c r="D2457" s="260">
        <v>1</v>
      </c>
      <c r="E2457" s="262"/>
      <c r="F2457" s="262"/>
      <c r="G2457" s="258" t="s">
        <v>1147</v>
      </c>
    </row>
    <row r="2458" spans="1:7" ht="12" customHeight="1" x14ac:dyDescent="0.2">
      <c r="A2458" s="259"/>
      <c r="B2458" s="259"/>
      <c r="C2458" s="258" t="s">
        <v>438</v>
      </c>
      <c r="D2458" s="260">
        <v>1</v>
      </c>
      <c r="E2458" s="263">
        <v>1130</v>
      </c>
      <c r="F2458" s="263">
        <v>1130</v>
      </c>
      <c r="G2458" s="258"/>
    </row>
    <row r="2459" spans="1:7" ht="12" customHeight="1" x14ac:dyDescent="0.2">
      <c r="A2459" s="259"/>
      <c r="B2459" s="259"/>
      <c r="C2459" s="258" t="s">
        <v>391</v>
      </c>
      <c r="D2459" s="260">
        <v>2</v>
      </c>
      <c r="E2459" s="260">
        <v>270</v>
      </c>
      <c r="F2459" s="260">
        <v>540</v>
      </c>
      <c r="G2459" s="258"/>
    </row>
    <row r="2460" spans="1:7" ht="12" customHeight="1" x14ac:dyDescent="0.2">
      <c r="A2460" s="259"/>
      <c r="B2460" s="259"/>
      <c r="C2460" s="258" t="s">
        <v>861</v>
      </c>
      <c r="D2460" s="260">
        <v>1</v>
      </c>
      <c r="E2460" s="262"/>
      <c r="F2460" s="262"/>
      <c r="G2460" s="258" t="s">
        <v>1147</v>
      </c>
    </row>
    <row r="2461" spans="1:7" ht="12" customHeight="1" x14ac:dyDescent="0.2">
      <c r="A2461" s="259"/>
      <c r="B2461" s="259"/>
      <c r="C2461" s="258" t="s">
        <v>1283</v>
      </c>
      <c r="D2461" s="260">
        <v>1</v>
      </c>
      <c r="E2461" s="262"/>
      <c r="F2461" s="262"/>
      <c r="G2461" s="258" t="s">
        <v>1147</v>
      </c>
    </row>
    <row r="2462" spans="1:7" ht="12" customHeight="1" x14ac:dyDescent="0.2">
      <c r="A2462" s="259"/>
      <c r="B2462" s="259"/>
      <c r="C2462" s="258" t="s">
        <v>1364</v>
      </c>
      <c r="D2462" s="260">
        <v>1</v>
      </c>
      <c r="E2462" s="262"/>
      <c r="F2462" s="262"/>
      <c r="G2462" s="258" t="s">
        <v>1147</v>
      </c>
    </row>
    <row r="2463" spans="1:7" ht="12" customHeight="1" x14ac:dyDescent="0.2">
      <c r="A2463" s="259"/>
      <c r="B2463" s="259"/>
      <c r="C2463" s="258" t="s">
        <v>1275</v>
      </c>
      <c r="D2463" s="260">
        <v>2</v>
      </c>
      <c r="E2463" s="261">
        <v>530.71</v>
      </c>
      <c r="F2463" s="397">
        <v>1061.42</v>
      </c>
      <c r="G2463" s="258"/>
    </row>
    <row r="2464" spans="1:7" ht="12" customHeight="1" x14ac:dyDescent="0.2">
      <c r="A2464" s="259"/>
      <c r="B2464" s="259"/>
      <c r="C2464" s="258" t="s">
        <v>657</v>
      </c>
      <c r="D2464" s="260">
        <v>2</v>
      </c>
      <c r="E2464" s="261">
        <v>0.01</v>
      </c>
      <c r="F2464" s="261">
        <v>0.02</v>
      </c>
      <c r="G2464" s="258"/>
    </row>
    <row r="2465" spans="1:7" ht="12" customHeight="1" x14ac:dyDescent="0.2">
      <c r="A2465" s="259"/>
      <c r="B2465" s="259"/>
      <c r="C2465" s="258" t="s">
        <v>435</v>
      </c>
      <c r="D2465" s="260">
        <v>1</v>
      </c>
      <c r="E2465" s="263">
        <v>2290</v>
      </c>
      <c r="F2465" s="263">
        <v>2290</v>
      </c>
      <c r="G2465" s="258"/>
    </row>
    <row r="2466" spans="1:7" ht="12" customHeight="1" x14ac:dyDescent="0.2">
      <c r="A2466" s="259"/>
      <c r="B2466" s="259"/>
      <c r="C2466" s="258" t="s">
        <v>393</v>
      </c>
      <c r="D2466" s="260">
        <v>4</v>
      </c>
      <c r="E2466" s="260">
        <v>130</v>
      </c>
      <c r="F2466" s="260">
        <v>520</v>
      </c>
      <c r="G2466" s="258"/>
    </row>
    <row r="2467" spans="1:7" ht="12" customHeight="1" x14ac:dyDescent="0.2">
      <c r="A2467" s="259"/>
      <c r="B2467" s="259"/>
      <c r="C2467" s="258" t="s">
        <v>1359</v>
      </c>
      <c r="D2467" s="260">
        <v>3</v>
      </c>
      <c r="E2467" s="262"/>
      <c r="F2467" s="262"/>
      <c r="G2467" s="258" t="s">
        <v>1147</v>
      </c>
    </row>
    <row r="2468" spans="1:7" ht="12" customHeight="1" x14ac:dyDescent="0.2">
      <c r="A2468" s="259"/>
      <c r="B2468" s="259"/>
      <c r="C2468" s="258" t="s">
        <v>859</v>
      </c>
      <c r="D2468" s="260">
        <v>1</v>
      </c>
      <c r="E2468" s="262"/>
      <c r="F2468" s="262"/>
      <c r="G2468" s="258" t="s">
        <v>1147</v>
      </c>
    </row>
    <row r="2469" spans="1:7" ht="12.95" customHeight="1" x14ac:dyDescent="0.2">
      <c r="E2469" s="265">
        <v>13873.17</v>
      </c>
      <c r="F2469" s="265">
        <v>13873.17</v>
      </c>
    </row>
    <row r="2470" spans="1:7" ht="12" customHeight="1" x14ac:dyDescent="0.2">
      <c r="A2470" s="254">
        <v>155</v>
      </c>
      <c r="B2470" s="255" t="s">
        <v>1335</v>
      </c>
      <c r="C2470" s="256"/>
      <c r="D2470" s="254">
        <v>1</v>
      </c>
      <c r="E2470" s="266">
        <v>6990</v>
      </c>
      <c r="F2470" s="266">
        <v>6990</v>
      </c>
      <c r="G2470" s="258"/>
    </row>
    <row r="2471" spans="1:7" ht="12" customHeight="1" x14ac:dyDescent="0.2">
      <c r="A2471" s="259"/>
      <c r="B2471" s="259"/>
      <c r="C2471" s="258" t="s">
        <v>857</v>
      </c>
      <c r="D2471" s="260">
        <v>5</v>
      </c>
      <c r="E2471" s="261">
        <v>0.01</v>
      </c>
      <c r="F2471" s="261">
        <v>0.05</v>
      </c>
      <c r="G2471" s="258"/>
    </row>
    <row r="2472" spans="1:7" ht="12" customHeight="1" x14ac:dyDescent="0.2">
      <c r="A2472" s="259"/>
      <c r="B2472" s="259"/>
      <c r="C2472" s="258" t="s">
        <v>858</v>
      </c>
      <c r="D2472" s="260">
        <v>2</v>
      </c>
      <c r="E2472" s="261">
        <v>0.01</v>
      </c>
      <c r="F2472" s="261">
        <v>0.02</v>
      </c>
      <c r="G2472" s="258"/>
    </row>
    <row r="2473" spans="1:7" ht="12" customHeight="1" x14ac:dyDescent="0.2">
      <c r="A2473" s="259"/>
      <c r="B2473" s="259"/>
      <c r="C2473" s="258" t="s">
        <v>1241</v>
      </c>
      <c r="D2473" s="260">
        <v>1</v>
      </c>
      <c r="E2473" s="262"/>
      <c r="F2473" s="262"/>
      <c r="G2473" s="258" t="s">
        <v>1147</v>
      </c>
    </row>
    <row r="2474" spans="1:7" ht="12" customHeight="1" x14ac:dyDescent="0.2">
      <c r="A2474" s="259"/>
      <c r="B2474" s="259"/>
      <c r="C2474" s="258" t="s">
        <v>1247</v>
      </c>
      <c r="D2474" s="260">
        <v>1</v>
      </c>
      <c r="E2474" s="262"/>
      <c r="F2474" s="262"/>
      <c r="G2474" s="258" t="s">
        <v>1147</v>
      </c>
    </row>
    <row r="2475" spans="1:7" ht="12" customHeight="1" x14ac:dyDescent="0.2">
      <c r="A2475" s="259"/>
      <c r="B2475" s="259"/>
      <c r="C2475" s="258" t="s">
        <v>859</v>
      </c>
      <c r="D2475" s="260">
        <v>4</v>
      </c>
      <c r="E2475" s="262"/>
      <c r="F2475" s="262"/>
      <c r="G2475" s="258" t="s">
        <v>1147</v>
      </c>
    </row>
    <row r="2476" spans="1:7" ht="12" customHeight="1" x14ac:dyDescent="0.2">
      <c r="A2476" s="259"/>
      <c r="B2476" s="259"/>
      <c r="C2476" s="258" t="s">
        <v>860</v>
      </c>
      <c r="D2476" s="260">
        <v>1</v>
      </c>
      <c r="E2476" s="262"/>
      <c r="F2476" s="262"/>
      <c r="G2476" s="258" t="s">
        <v>1147</v>
      </c>
    </row>
    <row r="2477" spans="1:7" ht="12" customHeight="1" x14ac:dyDescent="0.2">
      <c r="A2477" s="259"/>
      <c r="B2477" s="259"/>
      <c r="C2477" s="258" t="s">
        <v>1362</v>
      </c>
      <c r="D2477" s="260">
        <v>1</v>
      </c>
      <c r="E2477" s="262"/>
      <c r="F2477" s="262"/>
      <c r="G2477" s="258" t="s">
        <v>1147</v>
      </c>
    </row>
    <row r="2478" spans="1:7" ht="12" customHeight="1" x14ac:dyDescent="0.2">
      <c r="A2478" s="259"/>
      <c r="B2478" s="259"/>
      <c r="C2478" s="258" t="s">
        <v>1363</v>
      </c>
      <c r="D2478" s="260">
        <v>1</v>
      </c>
      <c r="E2478" s="262"/>
      <c r="F2478" s="262"/>
      <c r="G2478" s="258" t="s">
        <v>1147</v>
      </c>
    </row>
    <row r="2479" spans="1:7" ht="12" customHeight="1" x14ac:dyDescent="0.2">
      <c r="A2479" s="259"/>
      <c r="B2479" s="259"/>
      <c r="C2479" s="258" t="s">
        <v>657</v>
      </c>
      <c r="D2479" s="260">
        <v>1</v>
      </c>
      <c r="E2479" s="261">
        <v>0.01</v>
      </c>
      <c r="F2479" s="261">
        <v>0.01</v>
      </c>
      <c r="G2479" s="258"/>
    </row>
    <row r="2480" spans="1:7" ht="12" customHeight="1" x14ac:dyDescent="0.2">
      <c r="A2480" s="259"/>
      <c r="B2480" s="259"/>
      <c r="C2480" s="258" t="s">
        <v>438</v>
      </c>
      <c r="D2480" s="260">
        <v>1</v>
      </c>
      <c r="E2480" s="263">
        <v>1130</v>
      </c>
      <c r="F2480" s="263">
        <v>1130</v>
      </c>
      <c r="G2480" s="258"/>
    </row>
    <row r="2481" spans="1:7" ht="12" customHeight="1" x14ac:dyDescent="0.2">
      <c r="A2481" s="259"/>
      <c r="B2481" s="259"/>
      <c r="C2481" s="258" t="s">
        <v>391</v>
      </c>
      <c r="D2481" s="260">
        <v>2</v>
      </c>
      <c r="E2481" s="260">
        <v>270</v>
      </c>
      <c r="F2481" s="260">
        <v>540</v>
      </c>
      <c r="G2481" s="258"/>
    </row>
    <row r="2482" spans="1:7" ht="12" customHeight="1" x14ac:dyDescent="0.2">
      <c r="A2482" s="259"/>
      <c r="B2482" s="259"/>
      <c r="C2482" s="258" t="s">
        <v>1275</v>
      </c>
      <c r="D2482" s="260">
        <v>1</v>
      </c>
      <c r="E2482" s="261">
        <v>530.71</v>
      </c>
      <c r="F2482" s="261">
        <v>530.71</v>
      </c>
      <c r="G2482" s="258"/>
    </row>
    <row r="2483" spans="1:7" ht="12" customHeight="1" x14ac:dyDescent="0.2">
      <c r="A2483" s="259"/>
      <c r="B2483" s="259"/>
      <c r="C2483" s="258" t="s">
        <v>861</v>
      </c>
      <c r="D2483" s="260">
        <v>1</v>
      </c>
      <c r="E2483" s="262"/>
      <c r="F2483" s="262"/>
      <c r="G2483" s="258" t="s">
        <v>1147</v>
      </c>
    </row>
    <row r="2484" spans="1:7" ht="12" customHeight="1" x14ac:dyDescent="0.2">
      <c r="A2484" s="259"/>
      <c r="B2484" s="259"/>
      <c r="C2484" s="258" t="s">
        <v>1243</v>
      </c>
      <c r="D2484" s="260">
        <v>1</v>
      </c>
      <c r="E2484" s="262"/>
      <c r="F2484" s="262"/>
      <c r="G2484" s="258" t="s">
        <v>1147</v>
      </c>
    </row>
    <row r="2485" spans="1:7" ht="12" customHeight="1" x14ac:dyDescent="0.2">
      <c r="A2485" s="259"/>
      <c r="B2485" s="259"/>
      <c r="C2485" s="258" t="s">
        <v>1364</v>
      </c>
      <c r="D2485" s="260">
        <v>1</v>
      </c>
      <c r="E2485" s="262"/>
      <c r="F2485" s="262"/>
      <c r="G2485" s="258" t="s">
        <v>1147</v>
      </c>
    </row>
    <row r="2486" spans="1:7" ht="12" customHeight="1" x14ac:dyDescent="0.2">
      <c r="A2486" s="259"/>
      <c r="B2486" s="259"/>
      <c r="C2486" s="258" t="s">
        <v>426</v>
      </c>
      <c r="D2486" s="260">
        <v>2</v>
      </c>
      <c r="E2486" s="260">
        <v>620</v>
      </c>
      <c r="F2486" s="263">
        <v>1240</v>
      </c>
      <c r="G2486" s="258"/>
    </row>
    <row r="2487" spans="1:7" ht="12" customHeight="1" x14ac:dyDescent="0.2">
      <c r="A2487" s="259"/>
      <c r="B2487" s="259"/>
      <c r="C2487" s="258" t="s">
        <v>485</v>
      </c>
      <c r="D2487" s="260">
        <v>1</v>
      </c>
      <c r="E2487" s="263">
        <v>6080</v>
      </c>
      <c r="F2487" s="263">
        <v>6080</v>
      </c>
      <c r="G2487" s="258"/>
    </row>
    <row r="2488" spans="1:7" ht="12.95" customHeight="1" x14ac:dyDescent="0.2">
      <c r="E2488" s="265">
        <v>16511.080000000002</v>
      </c>
      <c r="F2488" s="265">
        <v>16511.080000000002</v>
      </c>
    </row>
    <row r="2489" spans="1:7" ht="12" customHeight="1" x14ac:dyDescent="0.2">
      <c r="A2489" s="254">
        <v>156</v>
      </c>
      <c r="B2489" s="255" t="s">
        <v>1276</v>
      </c>
      <c r="C2489" s="256"/>
      <c r="D2489" s="254">
        <v>1</v>
      </c>
      <c r="E2489" s="266">
        <v>7344</v>
      </c>
      <c r="F2489" s="266">
        <v>7344</v>
      </c>
      <c r="G2489" s="258"/>
    </row>
    <row r="2490" spans="1:7" ht="12" customHeight="1" x14ac:dyDescent="0.2">
      <c r="A2490" s="259"/>
      <c r="B2490" s="259"/>
      <c r="C2490" s="258" t="s">
        <v>857</v>
      </c>
      <c r="D2490" s="260">
        <v>4</v>
      </c>
      <c r="E2490" s="261">
        <v>0.01</v>
      </c>
      <c r="F2490" s="261">
        <v>0.04</v>
      </c>
      <c r="G2490" s="258"/>
    </row>
    <row r="2491" spans="1:7" ht="12" customHeight="1" x14ac:dyDescent="0.2">
      <c r="A2491" s="259"/>
      <c r="B2491" s="259"/>
      <c r="C2491" s="258" t="s">
        <v>858</v>
      </c>
      <c r="D2491" s="260">
        <v>3</v>
      </c>
      <c r="E2491" s="261">
        <v>0.01</v>
      </c>
      <c r="F2491" s="261">
        <v>0.03</v>
      </c>
      <c r="G2491" s="258"/>
    </row>
    <row r="2492" spans="1:7" ht="12" customHeight="1" x14ac:dyDescent="0.2">
      <c r="A2492" s="259"/>
      <c r="B2492" s="259"/>
      <c r="C2492" s="258" t="s">
        <v>426</v>
      </c>
      <c r="D2492" s="260">
        <v>4</v>
      </c>
      <c r="E2492" s="260">
        <v>620</v>
      </c>
      <c r="F2492" s="263">
        <v>2480</v>
      </c>
      <c r="G2492" s="258"/>
    </row>
    <row r="2493" spans="1:7" ht="12" customHeight="1" x14ac:dyDescent="0.2">
      <c r="A2493" s="259"/>
      <c r="B2493" s="259"/>
      <c r="C2493" s="258" t="s">
        <v>1241</v>
      </c>
      <c r="D2493" s="260">
        <v>1</v>
      </c>
      <c r="E2493" s="262"/>
      <c r="F2493" s="262"/>
      <c r="G2493" s="258" t="s">
        <v>1147</v>
      </c>
    </row>
    <row r="2494" spans="1:7" ht="12" customHeight="1" x14ac:dyDescent="0.2">
      <c r="A2494" s="259"/>
      <c r="B2494" s="259"/>
      <c r="C2494" s="258" t="s">
        <v>859</v>
      </c>
      <c r="D2494" s="260">
        <v>3</v>
      </c>
      <c r="E2494" s="262"/>
      <c r="F2494" s="262"/>
      <c r="G2494" s="258" t="s">
        <v>1147</v>
      </c>
    </row>
    <row r="2495" spans="1:7" ht="12" customHeight="1" x14ac:dyDescent="0.2">
      <c r="A2495" s="259"/>
      <c r="B2495" s="259"/>
      <c r="C2495" s="258" t="s">
        <v>860</v>
      </c>
      <c r="D2495" s="260">
        <v>1</v>
      </c>
      <c r="E2495" s="262"/>
      <c r="F2495" s="262"/>
      <c r="G2495" s="258" t="s">
        <v>1147</v>
      </c>
    </row>
    <row r="2496" spans="1:7" ht="12" customHeight="1" x14ac:dyDescent="0.2">
      <c r="A2496" s="259"/>
      <c r="B2496" s="259"/>
      <c r="C2496" s="258" t="s">
        <v>1243</v>
      </c>
      <c r="D2496" s="260">
        <v>1</v>
      </c>
      <c r="E2496" s="262"/>
      <c r="F2496" s="262"/>
      <c r="G2496" s="258" t="s">
        <v>1147</v>
      </c>
    </row>
    <row r="2497" spans="1:7" ht="12" customHeight="1" x14ac:dyDescent="0.2">
      <c r="A2497" s="259"/>
      <c r="B2497" s="259"/>
      <c r="C2497" s="258" t="s">
        <v>1277</v>
      </c>
      <c r="D2497" s="260">
        <v>1</v>
      </c>
      <c r="E2497" s="262"/>
      <c r="F2497" s="262"/>
      <c r="G2497" s="258" t="s">
        <v>1147</v>
      </c>
    </row>
    <row r="2498" spans="1:7" ht="12" customHeight="1" x14ac:dyDescent="0.2">
      <c r="A2498" s="259"/>
      <c r="B2498" s="259"/>
      <c r="C2498" s="258" t="s">
        <v>861</v>
      </c>
      <c r="D2498" s="260">
        <v>1</v>
      </c>
      <c r="E2498" s="262"/>
      <c r="F2498" s="262"/>
      <c r="G2498" s="258" t="s">
        <v>1147</v>
      </c>
    </row>
    <row r="2499" spans="1:7" ht="12" customHeight="1" x14ac:dyDescent="0.2">
      <c r="A2499" s="259"/>
      <c r="B2499" s="259"/>
      <c r="C2499" s="258" t="s">
        <v>1278</v>
      </c>
      <c r="D2499" s="260">
        <v>1</v>
      </c>
      <c r="E2499" s="262"/>
      <c r="F2499" s="262"/>
      <c r="G2499" s="258" t="s">
        <v>1147</v>
      </c>
    </row>
    <row r="2500" spans="1:7" ht="12" customHeight="1" x14ac:dyDescent="0.2">
      <c r="A2500" s="259"/>
      <c r="B2500" s="259"/>
      <c r="C2500" s="258" t="s">
        <v>1279</v>
      </c>
      <c r="D2500" s="260">
        <v>1</v>
      </c>
      <c r="E2500" s="262"/>
      <c r="F2500" s="262"/>
      <c r="G2500" s="258" t="s">
        <v>1147</v>
      </c>
    </row>
    <row r="2501" spans="1:7" ht="12" customHeight="1" x14ac:dyDescent="0.2">
      <c r="A2501" s="259"/>
      <c r="B2501" s="259"/>
      <c r="C2501" s="258" t="s">
        <v>657</v>
      </c>
      <c r="D2501" s="260">
        <v>2</v>
      </c>
      <c r="E2501" s="261">
        <v>0.01</v>
      </c>
      <c r="F2501" s="261">
        <v>0.02</v>
      </c>
      <c r="G2501" s="258"/>
    </row>
    <row r="2502" spans="1:7" ht="12" customHeight="1" x14ac:dyDescent="0.2">
      <c r="A2502" s="259"/>
      <c r="B2502" s="259"/>
      <c r="C2502" s="258" t="s">
        <v>1280</v>
      </c>
      <c r="D2502" s="260">
        <v>1</v>
      </c>
      <c r="E2502" s="260">
        <v>930</v>
      </c>
      <c r="F2502" s="260">
        <v>930</v>
      </c>
      <c r="G2502" s="258"/>
    </row>
    <row r="2503" spans="1:7" ht="12" customHeight="1" x14ac:dyDescent="0.2">
      <c r="A2503" s="259"/>
      <c r="B2503" s="259"/>
      <c r="C2503" s="258" t="s">
        <v>391</v>
      </c>
      <c r="D2503" s="260">
        <v>2</v>
      </c>
      <c r="E2503" s="260">
        <v>270</v>
      </c>
      <c r="F2503" s="260">
        <v>540</v>
      </c>
      <c r="G2503" s="258"/>
    </row>
    <row r="2504" spans="1:7" ht="12" customHeight="1" x14ac:dyDescent="0.2">
      <c r="A2504" s="259"/>
      <c r="B2504" s="259"/>
      <c r="C2504" s="258" t="s">
        <v>1275</v>
      </c>
      <c r="D2504" s="260">
        <v>2</v>
      </c>
      <c r="E2504" s="261">
        <v>530.71</v>
      </c>
      <c r="F2504" s="397">
        <v>1061.42</v>
      </c>
      <c r="G2504" s="258"/>
    </row>
    <row r="2505" spans="1:7" ht="12" customHeight="1" x14ac:dyDescent="0.2">
      <c r="A2505" s="259"/>
      <c r="B2505" s="259"/>
      <c r="C2505" s="258" t="s">
        <v>1242</v>
      </c>
      <c r="D2505" s="260">
        <v>1</v>
      </c>
      <c r="E2505" s="262"/>
      <c r="F2505" s="262"/>
      <c r="G2505" s="258" t="s">
        <v>1147</v>
      </c>
    </row>
    <row r="2506" spans="1:7" ht="12" customHeight="1" x14ac:dyDescent="0.2">
      <c r="A2506" s="259"/>
      <c r="B2506" s="259"/>
      <c r="C2506" s="258" t="s">
        <v>473</v>
      </c>
      <c r="D2506" s="260">
        <v>4</v>
      </c>
      <c r="E2506" s="260">
        <v>290</v>
      </c>
      <c r="F2506" s="263">
        <v>1160</v>
      </c>
      <c r="G2506" s="258"/>
    </row>
    <row r="2507" spans="1:7" ht="12.95" customHeight="1" x14ac:dyDescent="0.2">
      <c r="E2507" s="265">
        <v>13515.09</v>
      </c>
      <c r="F2507" s="265">
        <v>13515.09</v>
      </c>
    </row>
    <row r="2508" spans="1:7" ht="12" customHeight="1" x14ac:dyDescent="0.2">
      <c r="A2508" s="254">
        <v>157</v>
      </c>
      <c r="B2508" s="255" t="s">
        <v>1287</v>
      </c>
      <c r="C2508" s="256"/>
      <c r="D2508" s="254">
        <v>1</v>
      </c>
      <c r="E2508" s="266">
        <v>7344</v>
      </c>
      <c r="F2508" s="266">
        <v>7344</v>
      </c>
      <c r="G2508" s="258"/>
    </row>
    <row r="2509" spans="1:7" ht="12" customHeight="1" x14ac:dyDescent="0.2">
      <c r="A2509" s="259"/>
      <c r="B2509" s="259"/>
      <c r="C2509" s="258" t="s">
        <v>857</v>
      </c>
      <c r="D2509" s="260">
        <v>4</v>
      </c>
      <c r="E2509" s="261">
        <v>0.01</v>
      </c>
      <c r="F2509" s="261">
        <v>0.04</v>
      </c>
      <c r="G2509" s="258"/>
    </row>
    <row r="2510" spans="1:7" ht="12" customHeight="1" x14ac:dyDescent="0.2">
      <c r="A2510" s="259"/>
      <c r="B2510" s="259"/>
      <c r="C2510" s="258" t="s">
        <v>858</v>
      </c>
      <c r="D2510" s="260">
        <v>3</v>
      </c>
      <c r="E2510" s="261">
        <v>0.01</v>
      </c>
      <c r="F2510" s="261">
        <v>0.03</v>
      </c>
      <c r="G2510" s="258"/>
    </row>
    <row r="2511" spans="1:7" ht="12" customHeight="1" x14ac:dyDescent="0.2">
      <c r="A2511" s="259"/>
      <c r="B2511" s="259"/>
      <c r="C2511" s="258" t="s">
        <v>426</v>
      </c>
      <c r="D2511" s="260">
        <v>4</v>
      </c>
      <c r="E2511" s="260">
        <v>620</v>
      </c>
      <c r="F2511" s="263">
        <v>2480</v>
      </c>
      <c r="G2511" s="258"/>
    </row>
    <row r="2512" spans="1:7" ht="12" customHeight="1" x14ac:dyDescent="0.2">
      <c r="A2512" s="259"/>
      <c r="B2512" s="259"/>
      <c r="C2512" s="258" t="s">
        <v>1241</v>
      </c>
      <c r="D2512" s="260">
        <v>1</v>
      </c>
      <c r="E2512" s="262"/>
      <c r="F2512" s="262"/>
      <c r="G2512" s="258" t="s">
        <v>1147</v>
      </c>
    </row>
    <row r="2513" spans="1:7" ht="12" customHeight="1" x14ac:dyDescent="0.2">
      <c r="A2513" s="259"/>
      <c r="B2513" s="259"/>
      <c r="C2513" s="258" t="s">
        <v>859</v>
      </c>
      <c r="D2513" s="260">
        <v>3</v>
      </c>
      <c r="E2513" s="262"/>
      <c r="F2513" s="262"/>
      <c r="G2513" s="258" t="s">
        <v>1147</v>
      </c>
    </row>
    <row r="2514" spans="1:7" ht="12" customHeight="1" x14ac:dyDescent="0.2">
      <c r="A2514" s="259"/>
      <c r="B2514" s="259"/>
      <c r="C2514" s="258" t="s">
        <v>860</v>
      </c>
      <c r="D2514" s="260">
        <v>1</v>
      </c>
      <c r="E2514" s="262"/>
      <c r="F2514" s="262"/>
      <c r="G2514" s="258" t="s">
        <v>1147</v>
      </c>
    </row>
    <row r="2515" spans="1:7" ht="12" customHeight="1" x14ac:dyDescent="0.2">
      <c r="A2515" s="259"/>
      <c r="B2515" s="259"/>
      <c r="C2515" s="258" t="s">
        <v>1243</v>
      </c>
      <c r="D2515" s="260">
        <v>1</v>
      </c>
      <c r="E2515" s="262"/>
      <c r="F2515" s="262"/>
      <c r="G2515" s="258" t="s">
        <v>1147</v>
      </c>
    </row>
    <row r="2516" spans="1:7" ht="12" customHeight="1" x14ac:dyDescent="0.2">
      <c r="A2516" s="259"/>
      <c r="B2516" s="259"/>
      <c r="C2516" s="258" t="s">
        <v>1277</v>
      </c>
      <c r="D2516" s="260">
        <v>1</v>
      </c>
      <c r="E2516" s="262"/>
      <c r="F2516" s="262"/>
      <c r="G2516" s="258" t="s">
        <v>1147</v>
      </c>
    </row>
    <row r="2517" spans="1:7" ht="12" customHeight="1" x14ac:dyDescent="0.2">
      <c r="A2517" s="259"/>
      <c r="B2517" s="259"/>
      <c r="C2517" s="258" t="s">
        <v>861</v>
      </c>
      <c r="D2517" s="260">
        <v>1</v>
      </c>
      <c r="E2517" s="262"/>
      <c r="F2517" s="262"/>
      <c r="G2517" s="258" t="s">
        <v>1147</v>
      </c>
    </row>
    <row r="2518" spans="1:7" ht="12" customHeight="1" x14ac:dyDescent="0.2">
      <c r="A2518" s="259"/>
      <c r="B2518" s="259"/>
      <c r="C2518" s="258" t="s">
        <v>1288</v>
      </c>
      <c r="D2518" s="260">
        <v>1</v>
      </c>
      <c r="E2518" s="262"/>
      <c r="F2518" s="262"/>
      <c r="G2518" s="258" t="s">
        <v>1147</v>
      </c>
    </row>
    <row r="2519" spans="1:7" ht="12" customHeight="1" x14ac:dyDescent="0.2">
      <c r="A2519" s="259"/>
      <c r="B2519" s="259"/>
      <c r="C2519" s="258" t="s">
        <v>1279</v>
      </c>
      <c r="D2519" s="260">
        <v>1</v>
      </c>
      <c r="E2519" s="262"/>
      <c r="F2519" s="262"/>
      <c r="G2519" s="258" t="s">
        <v>1147</v>
      </c>
    </row>
    <row r="2520" spans="1:7" ht="12" customHeight="1" x14ac:dyDescent="0.2">
      <c r="A2520" s="259"/>
      <c r="B2520" s="259"/>
      <c r="C2520" s="258" t="s">
        <v>657</v>
      </c>
      <c r="D2520" s="260">
        <v>2</v>
      </c>
      <c r="E2520" s="261">
        <v>0.01</v>
      </c>
      <c r="F2520" s="261">
        <v>0.02</v>
      </c>
      <c r="G2520" s="258"/>
    </row>
    <row r="2521" spans="1:7" ht="12" customHeight="1" x14ac:dyDescent="0.2">
      <c r="A2521" s="259"/>
      <c r="B2521" s="259"/>
      <c r="C2521" s="258" t="s">
        <v>1280</v>
      </c>
      <c r="D2521" s="260">
        <v>1</v>
      </c>
      <c r="E2521" s="260">
        <v>930</v>
      </c>
      <c r="F2521" s="260">
        <v>930</v>
      </c>
      <c r="G2521" s="258"/>
    </row>
    <row r="2522" spans="1:7" ht="12" customHeight="1" x14ac:dyDescent="0.2">
      <c r="A2522" s="259"/>
      <c r="B2522" s="259"/>
      <c r="C2522" s="258" t="s">
        <v>391</v>
      </c>
      <c r="D2522" s="260">
        <v>2</v>
      </c>
      <c r="E2522" s="260">
        <v>270</v>
      </c>
      <c r="F2522" s="260">
        <v>540</v>
      </c>
      <c r="G2522" s="258"/>
    </row>
    <row r="2523" spans="1:7" ht="12" customHeight="1" x14ac:dyDescent="0.2">
      <c r="A2523" s="259"/>
      <c r="B2523" s="259"/>
      <c r="C2523" s="258" t="s">
        <v>1275</v>
      </c>
      <c r="D2523" s="260">
        <v>2</v>
      </c>
      <c r="E2523" s="261">
        <v>530.71</v>
      </c>
      <c r="F2523" s="397">
        <v>1061.42</v>
      </c>
      <c r="G2523" s="258"/>
    </row>
    <row r="2524" spans="1:7" ht="12" customHeight="1" x14ac:dyDescent="0.2">
      <c r="A2524" s="259"/>
      <c r="B2524" s="259"/>
      <c r="C2524" s="258" t="s">
        <v>1242</v>
      </c>
      <c r="D2524" s="260">
        <v>1</v>
      </c>
      <c r="E2524" s="262"/>
      <c r="F2524" s="262"/>
      <c r="G2524" s="258" t="s">
        <v>1147</v>
      </c>
    </row>
    <row r="2525" spans="1:7" ht="12" customHeight="1" x14ac:dyDescent="0.2">
      <c r="A2525" s="259"/>
      <c r="B2525" s="259"/>
      <c r="C2525" s="258" t="s">
        <v>473</v>
      </c>
      <c r="D2525" s="260">
        <v>4</v>
      </c>
      <c r="E2525" s="260">
        <v>290</v>
      </c>
      <c r="F2525" s="263">
        <v>1160</v>
      </c>
      <c r="G2525" s="258"/>
    </row>
    <row r="2526" spans="1:7" ht="12.95" customHeight="1" x14ac:dyDescent="0.2">
      <c r="E2526" s="265">
        <v>13515.09</v>
      </c>
      <c r="F2526" s="265">
        <v>13515.09</v>
      </c>
    </row>
    <row r="2527" spans="1:7" ht="12" customHeight="1" x14ac:dyDescent="0.2">
      <c r="A2527" s="254">
        <v>158</v>
      </c>
      <c r="B2527" s="255" t="s">
        <v>1286</v>
      </c>
      <c r="C2527" s="256"/>
      <c r="D2527" s="254">
        <v>1</v>
      </c>
      <c r="E2527" s="257">
        <v>8754.0499999999993</v>
      </c>
      <c r="F2527" s="257">
        <v>8754.0499999999993</v>
      </c>
      <c r="G2527" s="258"/>
    </row>
    <row r="2528" spans="1:7" ht="12" customHeight="1" x14ac:dyDescent="0.2">
      <c r="A2528" s="259"/>
      <c r="B2528" s="259"/>
      <c r="C2528" s="258" t="s">
        <v>857</v>
      </c>
      <c r="D2528" s="260">
        <v>4</v>
      </c>
      <c r="E2528" s="261">
        <v>0.01</v>
      </c>
      <c r="F2528" s="261">
        <v>0.04</v>
      </c>
      <c r="G2528" s="258"/>
    </row>
    <row r="2529" spans="1:7" ht="12" customHeight="1" x14ac:dyDescent="0.2">
      <c r="A2529" s="259"/>
      <c r="B2529" s="259"/>
      <c r="C2529" s="258" t="s">
        <v>858</v>
      </c>
      <c r="D2529" s="260">
        <v>3</v>
      </c>
      <c r="E2529" s="261">
        <v>0.01</v>
      </c>
      <c r="F2529" s="261">
        <v>0.03</v>
      </c>
      <c r="G2529" s="258"/>
    </row>
    <row r="2530" spans="1:7" ht="12" customHeight="1" x14ac:dyDescent="0.2">
      <c r="A2530" s="259"/>
      <c r="B2530" s="259"/>
      <c r="C2530" s="258" t="s">
        <v>426</v>
      </c>
      <c r="D2530" s="260">
        <v>5</v>
      </c>
      <c r="E2530" s="260">
        <v>620</v>
      </c>
      <c r="F2530" s="263">
        <v>3100</v>
      </c>
      <c r="G2530" s="258"/>
    </row>
    <row r="2531" spans="1:7" ht="12" customHeight="1" x14ac:dyDescent="0.2">
      <c r="A2531" s="259"/>
      <c r="B2531" s="259"/>
      <c r="C2531" s="258" t="s">
        <v>1282</v>
      </c>
      <c r="D2531" s="260">
        <v>1</v>
      </c>
      <c r="E2531" s="262"/>
      <c r="F2531" s="262"/>
      <c r="G2531" s="258" t="s">
        <v>1147</v>
      </c>
    </row>
    <row r="2532" spans="1:7" ht="12" customHeight="1" x14ac:dyDescent="0.2">
      <c r="A2532" s="259"/>
      <c r="B2532" s="259"/>
      <c r="C2532" s="258" t="s">
        <v>859</v>
      </c>
      <c r="D2532" s="260">
        <v>3</v>
      </c>
      <c r="E2532" s="262"/>
      <c r="F2532" s="262"/>
      <c r="G2532" s="258" t="s">
        <v>1147</v>
      </c>
    </row>
    <row r="2533" spans="1:7" ht="12" customHeight="1" x14ac:dyDescent="0.2">
      <c r="A2533" s="259"/>
      <c r="B2533" s="259"/>
      <c r="C2533" s="258" t="s">
        <v>860</v>
      </c>
      <c r="D2533" s="260">
        <v>1</v>
      </c>
      <c r="E2533" s="262"/>
      <c r="F2533" s="262"/>
      <c r="G2533" s="258" t="s">
        <v>1147</v>
      </c>
    </row>
    <row r="2534" spans="1:7" ht="12" customHeight="1" x14ac:dyDescent="0.2">
      <c r="A2534" s="259"/>
      <c r="B2534" s="259"/>
      <c r="C2534" s="258" t="s">
        <v>1283</v>
      </c>
      <c r="D2534" s="260">
        <v>1</v>
      </c>
      <c r="E2534" s="262"/>
      <c r="F2534" s="262"/>
      <c r="G2534" s="258" t="s">
        <v>1147</v>
      </c>
    </row>
    <row r="2535" spans="1:7" ht="12" customHeight="1" x14ac:dyDescent="0.2">
      <c r="A2535" s="259"/>
      <c r="B2535" s="259"/>
      <c r="C2535" s="258" t="s">
        <v>1277</v>
      </c>
      <c r="D2535" s="260">
        <v>1</v>
      </c>
      <c r="E2535" s="262"/>
      <c r="F2535" s="262"/>
      <c r="G2535" s="258" t="s">
        <v>1147</v>
      </c>
    </row>
    <row r="2536" spans="1:7" ht="12" customHeight="1" x14ac:dyDescent="0.2">
      <c r="A2536" s="259"/>
      <c r="B2536" s="259"/>
      <c r="C2536" s="258" t="s">
        <v>861</v>
      </c>
      <c r="D2536" s="260">
        <v>1</v>
      </c>
      <c r="E2536" s="262"/>
      <c r="F2536" s="262"/>
      <c r="G2536" s="258" t="s">
        <v>1147</v>
      </c>
    </row>
    <row r="2537" spans="1:7" ht="12" customHeight="1" x14ac:dyDescent="0.2">
      <c r="A2537" s="259"/>
      <c r="B2537" s="259"/>
      <c r="C2537" s="258" t="s">
        <v>2180</v>
      </c>
      <c r="D2537" s="260">
        <v>1</v>
      </c>
      <c r="E2537" s="262"/>
      <c r="F2537" s="262"/>
      <c r="G2537" s="258" t="s">
        <v>1147</v>
      </c>
    </row>
    <row r="2538" spans="1:7" ht="12" customHeight="1" x14ac:dyDescent="0.2">
      <c r="A2538" s="259"/>
      <c r="B2538" s="259"/>
      <c r="C2538" s="258" t="s">
        <v>1279</v>
      </c>
      <c r="D2538" s="260">
        <v>1</v>
      </c>
      <c r="E2538" s="262"/>
      <c r="F2538" s="262"/>
      <c r="G2538" s="258" t="s">
        <v>1147</v>
      </c>
    </row>
    <row r="2539" spans="1:7" ht="12" customHeight="1" x14ac:dyDescent="0.2">
      <c r="A2539" s="259"/>
      <c r="B2539" s="259"/>
      <c r="C2539" s="258" t="s">
        <v>657</v>
      </c>
      <c r="D2539" s="260">
        <v>3</v>
      </c>
      <c r="E2539" s="261">
        <v>0.01</v>
      </c>
      <c r="F2539" s="261">
        <v>0.03</v>
      </c>
      <c r="G2539" s="258"/>
    </row>
    <row r="2540" spans="1:7" ht="12" customHeight="1" x14ac:dyDescent="0.2">
      <c r="A2540" s="259"/>
      <c r="B2540" s="259"/>
      <c r="C2540" s="258" t="s">
        <v>1280</v>
      </c>
      <c r="D2540" s="260">
        <v>1</v>
      </c>
      <c r="E2540" s="260">
        <v>930</v>
      </c>
      <c r="F2540" s="260">
        <v>930</v>
      </c>
      <c r="G2540" s="258"/>
    </row>
    <row r="2541" spans="1:7" ht="12" customHeight="1" x14ac:dyDescent="0.2">
      <c r="A2541" s="259"/>
      <c r="B2541" s="259"/>
      <c r="C2541" s="258" t="s">
        <v>391</v>
      </c>
      <c r="D2541" s="260">
        <v>2</v>
      </c>
      <c r="E2541" s="260">
        <v>270</v>
      </c>
      <c r="F2541" s="260">
        <v>540</v>
      </c>
      <c r="G2541" s="258"/>
    </row>
    <row r="2542" spans="1:7" ht="12" customHeight="1" x14ac:dyDescent="0.2">
      <c r="A2542" s="259"/>
      <c r="B2542" s="259"/>
      <c r="C2542" s="258" t="s">
        <v>1275</v>
      </c>
      <c r="D2542" s="260">
        <v>3</v>
      </c>
      <c r="E2542" s="261">
        <v>530.71</v>
      </c>
      <c r="F2542" s="397">
        <v>1592.13</v>
      </c>
      <c r="G2542" s="258"/>
    </row>
    <row r="2543" spans="1:7" ht="12" customHeight="1" x14ac:dyDescent="0.2">
      <c r="A2543" s="259"/>
      <c r="B2543" s="259"/>
      <c r="C2543" s="258" t="s">
        <v>1285</v>
      </c>
      <c r="D2543" s="260">
        <v>1</v>
      </c>
      <c r="E2543" s="262"/>
      <c r="F2543" s="262"/>
      <c r="G2543" s="258" t="s">
        <v>1147</v>
      </c>
    </row>
    <row r="2544" spans="1:7" ht="12" customHeight="1" x14ac:dyDescent="0.2">
      <c r="A2544" s="259"/>
      <c r="B2544" s="259"/>
      <c r="C2544" s="258" t="s">
        <v>473</v>
      </c>
      <c r="D2544" s="260">
        <v>4</v>
      </c>
      <c r="E2544" s="260">
        <v>290</v>
      </c>
      <c r="F2544" s="263">
        <v>1160</v>
      </c>
      <c r="G2544" s="258"/>
    </row>
    <row r="2545" spans="1:7" ht="12.95" customHeight="1" x14ac:dyDescent="0.2">
      <c r="E2545" s="265">
        <v>16076.15</v>
      </c>
      <c r="F2545" s="265">
        <v>16076.15</v>
      </c>
    </row>
    <row r="2546" spans="1:7" ht="12" customHeight="1" x14ac:dyDescent="0.2">
      <c r="A2546" s="254">
        <v>159</v>
      </c>
      <c r="B2546" s="255" t="s">
        <v>1151</v>
      </c>
      <c r="C2546" s="256"/>
      <c r="D2546" s="254">
        <v>1</v>
      </c>
      <c r="E2546" s="267">
        <v>2461.6999999999998</v>
      </c>
      <c r="F2546" s="267">
        <v>2461.6999999999998</v>
      </c>
      <c r="G2546" s="258"/>
    </row>
    <row r="2547" spans="1:7" ht="12" customHeight="1" x14ac:dyDescent="0.2">
      <c r="A2547" s="259"/>
      <c r="B2547" s="259"/>
      <c r="C2547" s="258" t="s">
        <v>1805</v>
      </c>
      <c r="D2547" s="260">
        <v>1</v>
      </c>
      <c r="E2547" s="262"/>
      <c r="F2547" s="262"/>
      <c r="G2547" s="258" t="s">
        <v>1147</v>
      </c>
    </row>
    <row r="2548" spans="1:7" ht="12" customHeight="1" x14ac:dyDescent="0.2">
      <c r="A2548" s="259"/>
      <c r="B2548" s="259"/>
      <c r="C2548" s="258" t="s">
        <v>1806</v>
      </c>
      <c r="D2548" s="260">
        <v>1</v>
      </c>
      <c r="E2548" s="262"/>
      <c r="F2548" s="262"/>
      <c r="G2548" s="258" t="s">
        <v>1147</v>
      </c>
    </row>
    <row r="2549" spans="1:7" ht="12" customHeight="1" x14ac:dyDescent="0.2">
      <c r="A2549" s="259"/>
      <c r="B2549" s="259"/>
      <c r="C2549" s="258" t="s">
        <v>1148</v>
      </c>
      <c r="D2549" s="260">
        <v>1</v>
      </c>
      <c r="E2549" s="262"/>
      <c r="F2549" s="262"/>
      <c r="G2549" s="258" t="s">
        <v>1147</v>
      </c>
    </row>
    <row r="2550" spans="1:7" ht="12" customHeight="1" x14ac:dyDescent="0.2">
      <c r="A2550" s="259"/>
      <c r="B2550" s="259"/>
      <c r="C2550" s="258" t="s">
        <v>866</v>
      </c>
      <c r="D2550" s="260">
        <v>1</v>
      </c>
      <c r="E2550" s="262"/>
      <c r="F2550" s="262"/>
      <c r="G2550" s="258" t="s">
        <v>1147</v>
      </c>
    </row>
    <row r="2551" spans="1:7" ht="12" customHeight="1" x14ac:dyDescent="0.2">
      <c r="A2551" s="259"/>
      <c r="B2551" s="259"/>
      <c r="C2551" s="258" t="s">
        <v>1149</v>
      </c>
      <c r="D2551" s="260">
        <v>1</v>
      </c>
      <c r="E2551" s="261">
        <v>567.87</v>
      </c>
      <c r="F2551" s="261">
        <v>567.87</v>
      </c>
      <c r="G2551" s="258"/>
    </row>
    <row r="2552" spans="1:7" ht="12" customHeight="1" x14ac:dyDescent="0.2">
      <c r="A2552" s="259"/>
      <c r="B2552" s="259"/>
      <c r="C2552" s="258" t="s">
        <v>864</v>
      </c>
      <c r="D2552" s="260">
        <v>2</v>
      </c>
      <c r="E2552" s="262"/>
      <c r="F2552" s="262"/>
      <c r="G2552" s="258" t="s">
        <v>1147</v>
      </c>
    </row>
    <row r="2553" spans="1:7" ht="12" customHeight="1" x14ac:dyDescent="0.2">
      <c r="A2553" s="259"/>
      <c r="B2553" s="259"/>
      <c r="C2553" s="258" t="s">
        <v>391</v>
      </c>
      <c r="D2553" s="260">
        <v>2</v>
      </c>
      <c r="E2553" s="260">
        <v>270</v>
      </c>
      <c r="F2553" s="260">
        <v>540</v>
      </c>
      <c r="G2553" s="258"/>
    </row>
    <row r="2554" spans="1:7" ht="12" customHeight="1" x14ac:dyDescent="0.2">
      <c r="A2554" s="259"/>
      <c r="B2554" s="259"/>
      <c r="C2554" s="258" t="s">
        <v>871</v>
      </c>
      <c r="D2554" s="260">
        <v>1</v>
      </c>
      <c r="E2554" s="261">
        <v>0.01</v>
      </c>
      <c r="F2554" s="261">
        <v>0.01</v>
      </c>
      <c r="G2554" s="258"/>
    </row>
    <row r="2555" spans="1:7" ht="12" customHeight="1" x14ac:dyDescent="0.2">
      <c r="A2555" s="259"/>
      <c r="B2555" s="259"/>
      <c r="C2555" s="258" t="s">
        <v>1807</v>
      </c>
      <c r="D2555" s="260">
        <v>1</v>
      </c>
      <c r="E2555" s="262"/>
      <c r="F2555" s="262"/>
      <c r="G2555" s="258" t="s">
        <v>1147</v>
      </c>
    </row>
    <row r="2556" spans="1:7" ht="12" customHeight="1" x14ac:dyDescent="0.2">
      <c r="A2556" s="259"/>
      <c r="B2556" s="259"/>
      <c r="C2556" s="258" t="s">
        <v>431</v>
      </c>
      <c r="D2556" s="260">
        <v>1</v>
      </c>
      <c r="E2556" s="260">
        <v>540</v>
      </c>
      <c r="F2556" s="260">
        <v>540</v>
      </c>
      <c r="G2556" s="258"/>
    </row>
    <row r="2557" spans="1:7" ht="12" customHeight="1" x14ac:dyDescent="0.2">
      <c r="A2557" s="259"/>
      <c r="B2557" s="259"/>
      <c r="C2557" s="258" t="s">
        <v>657</v>
      </c>
      <c r="D2557" s="260">
        <v>1</v>
      </c>
      <c r="E2557" s="261">
        <v>0.01</v>
      </c>
      <c r="F2557" s="261">
        <v>0.01</v>
      </c>
      <c r="G2557" s="258"/>
    </row>
    <row r="2558" spans="1:7" ht="12" customHeight="1" x14ac:dyDescent="0.2">
      <c r="A2558" s="259"/>
      <c r="B2558" s="259"/>
      <c r="C2558" s="258" t="s">
        <v>861</v>
      </c>
      <c r="D2558" s="260">
        <v>1</v>
      </c>
      <c r="E2558" s="262"/>
      <c r="F2558" s="262"/>
      <c r="G2558" s="258" t="s">
        <v>1147</v>
      </c>
    </row>
    <row r="2559" spans="1:7" ht="12.95" customHeight="1" x14ac:dyDescent="0.2">
      <c r="E2559" s="265">
        <v>4109.72</v>
      </c>
      <c r="F2559" s="265">
        <v>4109.72</v>
      </c>
    </row>
    <row r="2560" spans="1:7" ht="12" customHeight="1" x14ac:dyDescent="0.2">
      <c r="A2560" s="254">
        <v>160</v>
      </c>
      <c r="B2560" s="255" t="s">
        <v>1639</v>
      </c>
      <c r="C2560" s="256"/>
      <c r="D2560" s="254">
        <v>1</v>
      </c>
      <c r="E2560" s="267">
        <v>2796.3</v>
      </c>
      <c r="F2560" s="267">
        <v>2796.3</v>
      </c>
      <c r="G2560" s="258"/>
    </row>
    <row r="2561" spans="1:7" ht="12" customHeight="1" x14ac:dyDescent="0.2">
      <c r="A2561" s="259"/>
      <c r="B2561" s="259"/>
      <c r="C2561" s="258" t="s">
        <v>2192</v>
      </c>
      <c r="D2561" s="260">
        <v>1</v>
      </c>
      <c r="E2561" s="262"/>
      <c r="F2561" s="262"/>
      <c r="G2561" s="258" t="s">
        <v>1147</v>
      </c>
    </row>
    <row r="2562" spans="1:7" ht="12" customHeight="1" x14ac:dyDescent="0.2">
      <c r="A2562" s="259"/>
      <c r="B2562" s="259"/>
      <c r="C2562" s="258" t="s">
        <v>2193</v>
      </c>
      <c r="D2562" s="260">
        <v>1</v>
      </c>
      <c r="E2562" s="262"/>
      <c r="F2562" s="262"/>
      <c r="G2562" s="258" t="s">
        <v>1147</v>
      </c>
    </row>
    <row r="2563" spans="1:7" ht="12" customHeight="1" x14ac:dyDescent="0.2">
      <c r="A2563" s="259"/>
      <c r="B2563" s="259"/>
      <c r="C2563" s="258" t="s">
        <v>2194</v>
      </c>
      <c r="D2563" s="260">
        <v>1</v>
      </c>
      <c r="E2563" s="262"/>
      <c r="F2563" s="262"/>
      <c r="G2563" s="258" t="s">
        <v>1147</v>
      </c>
    </row>
    <row r="2564" spans="1:7" ht="12" customHeight="1" x14ac:dyDescent="0.2">
      <c r="A2564" s="259"/>
      <c r="B2564" s="259"/>
      <c r="C2564" s="258" t="s">
        <v>2195</v>
      </c>
      <c r="D2564" s="260">
        <v>1</v>
      </c>
      <c r="E2564" s="262"/>
      <c r="F2564" s="262"/>
      <c r="G2564" s="258" t="s">
        <v>1147</v>
      </c>
    </row>
    <row r="2565" spans="1:7" ht="12" customHeight="1" x14ac:dyDescent="0.2">
      <c r="A2565" s="259"/>
      <c r="B2565" s="259"/>
      <c r="C2565" s="258" t="s">
        <v>2196</v>
      </c>
      <c r="D2565" s="260">
        <v>1</v>
      </c>
      <c r="E2565" s="261">
        <v>567.87</v>
      </c>
      <c r="F2565" s="261">
        <v>567.87</v>
      </c>
      <c r="G2565" s="258"/>
    </row>
    <row r="2566" spans="1:7" ht="12" customHeight="1" x14ac:dyDescent="0.2">
      <c r="A2566" s="259"/>
      <c r="B2566" s="259"/>
      <c r="C2566" s="258" t="s">
        <v>2197</v>
      </c>
      <c r="D2566" s="260">
        <v>2</v>
      </c>
      <c r="E2566" s="262"/>
      <c r="F2566" s="262"/>
      <c r="G2566" s="258" t="s">
        <v>1147</v>
      </c>
    </row>
    <row r="2567" spans="1:7" ht="12" customHeight="1" x14ac:dyDescent="0.2">
      <c r="A2567" s="259"/>
      <c r="B2567" s="259"/>
      <c r="C2567" s="258" t="s">
        <v>391</v>
      </c>
      <c r="D2567" s="260">
        <v>2</v>
      </c>
      <c r="E2567" s="260">
        <v>270</v>
      </c>
      <c r="F2567" s="260">
        <v>540</v>
      </c>
      <c r="G2567" s="258"/>
    </row>
    <row r="2568" spans="1:7" ht="12" customHeight="1" x14ac:dyDescent="0.2">
      <c r="A2568" s="259"/>
      <c r="B2568" s="259"/>
      <c r="C2568" s="258" t="s">
        <v>2198</v>
      </c>
      <c r="D2568" s="260">
        <v>1</v>
      </c>
      <c r="E2568" s="261">
        <v>0.01</v>
      </c>
      <c r="F2568" s="261">
        <v>0.01</v>
      </c>
      <c r="G2568" s="258"/>
    </row>
    <row r="2569" spans="1:7" ht="12" customHeight="1" x14ac:dyDescent="0.2">
      <c r="A2569" s="259"/>
      <c r="B2569" s="259"/>
      <c r="C2569" s="258" t="s">
        <v>1807</v>
      </c>
      <c r="D2569" s="260">
        <v>1</v>
      </c>
      <c r="E2569" s="262"/>
      <c r="F2569" s="262"/>
      <c r="G2569" s="258" t="s">
        <v>1147</v>
      </c>
    </row>
    <row r="2570" spans="1:7" ht="12" customHeight="1" x14ac:dyDescent="0.2">
      <c r="A2570" s="259"/>
      <c r="B2570" s="259"/>
      <c r="C2570" s="258" t="s">
        <v>431</v>
      </c>
      <c r="D2570" s="260">
        <v>1</v>
      </c>
      <c r="E2570" s="260">
        <v>540</v>
      </c>
      <c r="F2570" s="260">
        <v>540</v>
      </c>
      <c r="G2570" s="258"/>
    </row>
    <row r="2571" spans="1:7" ht="12" customHeight="1" x14ac:dyDescent="0.2">
      <c r="A2571" s="259"/>
      <c r="B2571" s="259"/>
      <c r="C2571" s="258" t="s">
        <v>657</v>
      </c>
      <c r="D2571" s="260">
        <v>1</v>
      </c>
      <c r="E2571" s="261">
        <v>0.01</v>
      </c>
      <c r="F2571" s="261">
        <v>0.01</v>
      </c>
      <c r="G2571" s="258"/>
    </row>
    <row r="2572" spans="1:7" ht="12" customHeight="1" x14ac:dyDescent="0.2">
      <c r="A2572" s="259"/>
      <c r="B2572" s="259"/>
      <c r="C2572" s="258" t="s">
        <v>861</v>
      </c>
      <c r="D2572" s="260">
        <v>1</v>
      </c>
      <c r="E2572" s="262"/>
      <c r="F2572" s="262"/>
      <c r="G2572" s="258" t="s">
        <v>1147</v>
      </c>
    </row>
    <row r="2573" spans="1:7" ht="12.95" customHeight="1" x14ac:dyDescent="0.2">
      <c r="E2573" s="265">
        <v>4444.32</v>
      </c>
      <c r="F2573" s="265">
        <v>4444.32</v>
      </c>
    </row>
    <row r="2574" spans="1:7" ht="12" customHeight="1" x14ac:dyDescent="0.2">
      <c r="A2574" s="254">
        <v>161</v>
      </c>
      <c r="B2574" s="255" t="s">
        <v>1640</v>
      </c>
      <c r="C2574" s="256"/>
      <c r="D2574" s="254">
        <v>1</v>
      </c>
      <c r="E2574" s="257">
        <v>3329.82</v>
      </c>
      <c r="F2574" s="257">
        <v>3329.82</v>
      </c>
      <c r="G2574" s="258"/>
    </row>
    <row r="2575" spans="1:7" ht="12" customHeight="1" x14ac:dyDescent="0.2">
      <c r="A2575" s="259"/>
      <c r="B2575" s="259"/>
      <c r="C2575" s="258" t="s">
        <v>2199</v>
      </c>
      <c r="D2575" s="260">
        <v>1</v>
      </c>
      <c r="E2575" s="262"/>
      <c r="F2575" s="262"/>
      <c r="G2575" s="258" t="s">
        <v>1147</v>
      </c>
    </row>
    <row r="2576" spans="1:7" ht="12" customHeight="1" x14ac:dyDescent="0.2">
      <c r="A2576" s="259"/>
      <c r="B2576" s="259"/>
      <c r="C2576" s="258" t="s">
        <v>2200</v>
      </c>
      <c r="D2576" s="260">
        <v>1</v>
      </c>
      <c r="E2576" s="262"/>
      <c r="F2576" s="262"/>
      <c r="G2576" s="258" t="s">
        <v>1147</v>
      </c>
    </row>
    <row r="2577" spans="1:7" ht="12" customHeight="1" x14ac:dyDescent="0.2">
      <c r="A2577" s="259"/>
      <c r="B2577" s="259"/>
      <c r="C2577" s="258" t="s">
        <v>2194</v>
      </c>
      <c r="D2577" s="260">
        <v>1</v>
      </c>
      <c r="E2577" s="262"/>
      <c r="F2577" s="262"/>
      <c r="G2577" s="258" t="s">
        <v>1147</v>
      </c>
    </row>
    <row r="2578" spans="1:7" ht="12" customHeight="1" x14ac:dyDescent="0.2">
      <c r="A2578" s="259"/>
      <c r="B2578" s="259"/>
      <c r="C2578" s="258" t="s">
        <v>2201</v>
      </c>
      <c r="D2578" s="260">
        <v>1</v>
      </c>
      <c r="E2578" s="262"/>
      <c r="F2578" s="262"/>
      <c r="G2578" s="258" t="s">
        <v>1147</v>
      </c>
    </row>
    <row r="2579" spans="1:7" ht="12" customHeight="1" x14ac:dyDescent="0.2">
      <c r="A2579" s="259"/>
      <c r="B2579" s="259"/>
      <c r="C2579" s="258" t="s">
        <v>2196</v>
      </c>
      <c r="D2579" s="260">
        <v>1</v>
      </c>
      <c r="E2579" s="261">
        <v>567.87</v>
      </c>
      <c r="F2579" s="261">
        <v>567.87</v>
      </c>
      <c r="G2579" s="258"/>
    </row>
    <row r="2580" spans="1:7" ht="12" customHeight="1" x14ac:dyDescent="0.2">
      <c r="A2580" s="259"/>
      <c r="B2580" s="259"/>
      <c r="C2580" s="258" t="s">
        <v>391</v>
      </c>
      <c r="D2580" s="260">
        <v>2</v>
      </c>
      <c r="E2580" s="260">
        <v>270</v>
      </c>
      <c r="F2580" s="260">
        <v>540</v>
      </c>
      <c r="G2580" s="258"/>
    </row>
    <row r="2581" spans="1:7" ht="12" customHeight="1" x14ac:dyDescent="0.2">
      <c r="A2581" s="259"/>
      <c r="B2581" s="259"/>
      <c r="C2581" s="258" t="s">
        <v>1150</v>
      </c>
      <c r="D2581" s="260">
        <v>1</v>
      </c>
      <c r="E2581" s="262"/>
      <c r="F2581" s="262"/>
      <c r="G2581" s="258" t="s">
        <v>1147</v>
      </c>
    </row>
    <row r="2582" spans="1:7" ht="12" customHeight="1" x14ac:dyDescent="0.2">
      <c r="A2582" s="259"/>
      <c r="B2582" s="259"/>
      <c r="C2582" s="258" t="s">
        <v>657</v>
      </c>
      <c r="D2582" s="260">
        <v>1</v>
      </c>
      <c r="E2582" s="261">
        <v>0.01</v>
      </c>
      <c r="F2582" s="261">
        <v>0.01</v>
      </c>
      <c r="G2582" s="258"/>
    </row>
    <row r="2583" spans="1:7" ht="12" customHeight="1" x14ac:dyDescent="0.2">
      <c r="A2583" s="259"/>
      <c r="B2583" s="259"/>
      <c r="C2583" s="258" t="s">
        <v>861</v>
      </c>
      <c r="D2583" s="260">
        <v>1</v>
      </c>
      <c r="E2583" s="262"/>
      <c r="F2583" s="262"/>
      <c r="G2583" s="258" t="s">
        <v>1147</v>
      </c>
    </row>
    <row r="2584" spans="1:7" ht="12" customHeight="1" x14ac:dyDescent="0.2">
      <c r="A2584" s="259"/>
      <c r="B2584" s="259"/>
      <c r="C2584" s="258" t="s">
        <v>2202</v>
      </c>
      <c r="D2584" s="260">
        <v>1</v>
      </c>
      <c r="E2584" s="262"/>
      <c r="F2584" s="262"/>
      <c r="G2584" s="258" t="s">
        <v>1147</v>
      </c>
    </row>
    <row r="2585" spans="1:7" ht="12" customHeight="1" x14ac:dyDescent="0.2">
      <c r="A2585" s="259"/>
      <c r="B2585" s="259"/>
      <c r="C2585" s="258" t="s">
        <v>2203</v>
      </c>
      <c r="D2585" s="260">
        <v>1</v>
      </c>
      <c r="E2585" s="262"/>
      <c r="F2585" s="262"/>
      <c r="G2585" s="258" t="s">
        <v>1147</v>
      </c>
    </row>
    <row r="2586" spans="1:7" ht="12" customHeight="1" x14ac:dyDescent="0.2">
      <c r="A2586" s="259"/>
      <c r="B2586" s="259"/>
      <c r="C2586" s="258" t="s">
        <v>1887</v>
      </c>
      <c r="D2586" s="260">
        <v>3</v>
      </c>
      <c r="E2586" s="261">
        <v>0.01</v>
      </c>
      <c r="F2586" s="261">
        <v>0.03</v>
      </c>
      <c r="G2586" s="258"/>
    </row>
    <row r="2587" spans="1:7" ht="12" customHeight="1" x14ac:dyDescent="0.2">
      <c r="A2587" s="259"/>
      <c r="B2587" s="259"/>
      <c r="C2587" s="258" t="s">
        <v>1804</v>
      </c>
      <c r="D2587" s="260">
        <v>1</v>
      </c>
      <c r="E2587" s="260">
        <v>540</v>
      </c>
      <c r="F2587" s="260">
        <v>540</v>
      </c>
      <c r="G2587" s="258"/>
    </row>
    <row r="2588" spans="1:7" ht="12.95" customHeight="1" x14ac:dyDescent="0.2">
      <c r="E2588" s="265">
        <v>4977.8599999999997</v>
      </c>
      <c r="F2588" s="265">
        <v>4977.8599999999997</v>
      </c>
    </row>
    <row r="2589" spans="1:7" ht="12" customHeight="1" x14ac:dyDescent="0.2">
      <c r="A2589" s="254">
        <v>162</v>
      </c>
      <c r="B2589" s="255" t="s">
        <v>1638</v>
      </c>
      <c r="C2589" s="256"/>
      <c r="D2589" s="254">
        <v>1</v>
      </c>
      <c r="E2589" s="257">
        <v>4041.18</v>
      </c>
      <c r="F2589" s="257">
        <v>4041.18</v>
      </c>
      <c r="G2589" s="258"/>
    </row>
    <row r="2590" spans="1:7" ht="12" customHeight="1" x14ac:dyDescent="0.2">
      <c r="A2590" s="259"/>
      <c r="B2590" s="259"/>
      <c r="C2590" s="258" t="s">
        <v>2204</v>
      </c>
      <c r="D2590" s="260">
        <v>1</v>
      </c>
      <c r="E2590" s="262"/>
      <c r="F2590" s="262"/>
      <c r="G2590" s="258" t="s">
        <v>1147</v>
      </c>
    </row>
    <row r="2591" spans="1:7" ht="12" customHeight="1" x14ac:dyDescent="0.2">
      <c r="A2591" s="259"/>
      <c r="B2591" s="259"/>
      <c r="C2591" s="258" t="s">
        <v>2205</v>
      </c>
      <c r="D2591" s="260">
        <v>1</v>
      </c>
      <c r="E2591" s="262"/>
      <c r="F2591" s="262"/>
      <c r="G2591" s="258" t="s">
        <v>1147</v>
      </c>
    </row>
    <row r="2592" spans="1:7" ht="12" customHeight="1" x14ac:dyDescent="0.2">
      <c r="A2592" s="259"/>
      <c r="B2592" s="259"/>
      <c r="C2592" s="258" t="s">
        <v>2194</v>
      </c>
      <c r="D2592" s="260">
        <v>1</v>
      </c>
      <c r="E2592" s="262"/>
      <c r="F2592" s="262"/>
      <c r="G2592" s="258" t="s">
        <v>1147</v>
      </c>
    </row>
    <row r="2593" spans="1:7" ht="12" customHeight="1" x14ac:dyDescent="0.2">
      <c r="A2593" s="259"/>
      <c r="B2593" s="259"/>
      <c r="C2593" s="258" t="s">
        <v>2206</v>
      </c>
      <c r="D2593" s="260">
        <v>1</v>
      </c>
      <c r="E2593" s="262"/>
      <c r="F2593" s="262"/>
      <c r="G2593" s="258" t="s">
        <v>1147</v>
      </c>
    </row>
    <row r="2594" spans="1:7" ht="12" customHeight="1" x14ac:dyDescent="0.2">
      <c r="A2594" s="259"/>
      <c r="B2594" s="259"/>
      <c r="C2594" s="258" t="s">
        <v>2196</v>
      </c>
      <c r="D2594" s="260">
        <v>1</v>
      </c>
      <c r="E2594" s="261">
        <v>567.87</v>
      </c>
      <c r="F2594" s="261">
        <v>567.87</v>
      </c>
      <c r="G2594" s="258"/>
    </row>
    <row r="2595" spans="1:7" ht="12" customHeight="1" x14ac:dyDescent="0.2">
      <c r="A2595" s="259"/>
      <c r="B2595" s="259"/>
      <c r="C2595" s="258" t="s">
        <v>391</v>
      </c>
      <c r="D2595" s="260">
        <v>2</v>
      </c>
      <c r="E2595" s="260">
        <v>270</v>
      </c>
      <c r="F2595" s="260">
        <v>540</v>
      </c>
      <c r="G2595" s="258"/>
    </row>
    <row r="2596" spans="1:7" ht="12" customHeight="1" x14ac:dyDescent="0.2">
      <c r="A2596" s="259"/>
      <c r="B2596" s="259"/>
      <c r="C2596" s="258" t="s">
        <v>2207</v>
      </c>
      <c r="D2596" s="260">
        <v>1</v>
      </c>
      <c r="E2596" s="262"/>
      <c r="F2596" s="262"/>
      <c r="G2596" s="258" t="s">
        <v>1147</v>
      </c>
    </row>
    <row r="2597" spans="1:7" ht="12" customHeight="1" x14ac:dyDescent="0.2">
      <c r="A2597" s="259"/>
      <c r="B2597" s="259"/>
      <c r="C2597" s="258" t="s">
        <v>657</v>
      </c>
      <c r="D2597" s="260">
        <v>1</v>
      </c>
      <c r="E2597" s="261">
        <v>0.01</v>
      </c>
      <c r="F2597" s="261">
        <v>0.01</v>
      </c>
      <c r="G2597" s="258"/>
    </row>
    <row r="2598" spans="1:7" ht="12" customHeight="1" x14ac:dyDescent="0.2">
      <c r="A2598" s="259"/>
      <c r="B2598" s="259"/>
      <c r="C2598" s="258" t="s">
        <v>861</v>
      </c>
      <c r="D2598" s="260">
        <v>1</v>
      </c>
      <c r="E2598" s="262"/>
      <c r="F2598" s="262"/>
      <c r="G2598" s="258" t="s">
        <v>1147</v>
      </c>
    </row>
    <row r="2599" spans="1:7" ht="12" customHeight="1" x14ac:dyDescent="0.2">
      <c r="A2599" s="259"/>
      <c r="B2599" s="259"/>
      <c r="C2599" s="258" t="s">
        <v>2202</v>
      </c>
      <c r="D2599" s="260">
        <v>1</v>
      </c>
      <c r="E2599" s="262"/>
      <c r="F2599" s="262"/>
      <c r="G2599" s="258" t="s">
        <v>1147</v>
      </c>
    </row>
    <row r="2600" spans="1:7" ht="12" customHeight="1" x14ac:dyDescent="0.2">
      <c r="A2600" s="259"/>
      <c r="B2600" s="259"/>
      <c r="C2600" s="258" t="s">
        <v>2203</v>
      </c>
      <c r="D2600" s="260">
        <v>1</v>
      </c>
      <c r="E2600" s="262"/>
      <c r="F2600" s="262"/>
      <c r="G2600" s="258" t="s">
        <v>1147</v>
      </c>
    </row>
    <row r="2601" spans="1:7" ht="12" customHeight="1" x14ac:dyDescent="0.2">
      <c r="A2601" s="259"/>
      <c r="B2601" s="259"/>
      <c r="C2601" s="258" t="s">
        <v>1887</v>
      </c>
      <c r="D2601" s="260">
        <v>3</v>
      </c>
      <c r="E2601" s="261">
        <v>0.01</v>
      </c>
      <c r="F2601" s="261">
        <v>0.03</v>
      </c>
      <c r="G2601" s="258"/>
    </row>
    <row r="2602" spans="1:7" ht="12" customHeight="1" x14ac:dyDescent="0.2">
      <c r="A2602" s="259"/>
      <c r="B2602" s="259"/>
      <c r="C2602" s="258" t="s">
        <v>1804</v>
      </c>
      <c r="D2602" s="260">
        <v>1</v>
      </c>
      <c r="E2602" s="260">
        <v>540</v>
      </c>
      <c r="F2602" s="260">
        <v>540</v>
      </c>
      <c r="G2602" s="258"/>
    </row>
    <row r="2603" spans="1:7" ht="12.95" customHeight="1" x14ac:dyDescent="0.2">
      <c r="E2603" s="265">
        <v>5689.22</v>
      </c>
      <c r="F2603" s="265">
        <v>5689.22</v>
      </c>
    </row>
    <row r="2604" spans="1:7" ht="12" customHeight="1" x14ac:dyDescent="0.2">
      <c r="A2604" s="254">
        <v>163</v>
      </c>
      <c r="B2604" s="255" t="s">
        <v>1620</v>
      </c>
      <c r="C2604" s="256"/>
      <c r="D2604" s="254">
        <v>1</v>
      </c>
      <c r="E2604" s="267">
        <v>2461.6999999999998</v>
      </c>
      <c r="F2604" s="267">
        <v>2461.6999999999998</v>
      </c>
      <c r="G2604" s="258"/>
    </row>
    <row r="2605" spans="1:7" ht="12" customHeight="1" x14ac:dyDescent="0.2">
      <c r="A2605" s="259"/>
      <c r="B2605" s="259"/>
      <c r="C2605" s="258" t="s">
        <v>871</v>
      </c>
      <c r="D2605" s="260">
        <v>1</v>
      </c>
      <c r="E2605" s="261">
        <v>0.01</v>
      </c>
      <c r="F2605" s="261">
        <v>0.01</v>
      </c>
      <c r="G2605" s="258"/>
    </row>
    <row r="2606" spans="1:7" ht="12" customHeight="1" x14ac:dyDescent="0.2">
      <c r="A2606" s="259"/>
      <c r="B2606" s="259"/>
      <c r="C2606" s="258" t="s">
        <v>858</v>
      </c>
      <c r="D2606" s="260">
        <v>3</v>
      </c>
      <c r="E2606" s="261">
        <v>0.01</v>
      </c>
      <c r="F2606" s="261">
        <v>0.03</v>
      </c>
      <c r="G2606" s="258"/>
    </row>
    <row r="2607" spans="1:7" ht="12" customHeight="1" x14ac:dyDescent="0.2">
      <c r="A2607" s="259"/>
      <c r="B2607" s="259"/>
      <c r="C2607" s="258" t="s">
        <v>426</v>
      </c>
      <c r="D2607" s="260">
        <v>2</v>
      </c>
      <c r="E2607" s="260">
        <v>620</v>
      </c>
      <c r="F2607" s="263">
        <v>1240</v>
      </c>
      <c r="G2607" s="258"/>
    </row>
    <row r="2608" spans="1:7" ht="12" customHeight="1" x14ac:dyDescent="0.2">
      <c r="A2608" s="259"/>
      <c r="B2608" s="259"/>
      <c r="C2608" s="258" t="s">
        <v>1805</v>
      </c>
      <c r="D2608" s="260">
        <v>1</v>
      </c>
      <c r="E2608" s="262"/>
      <c r="F2608" s="262"/>
      <c r="G2608" s="258" t="s">
        <v>1147</v>
      </c>
    </row>
    <row r="2609" spans="1:7" ht="12" customHeight="1" x14ac:dyDescent="0.2">
      <c r="A2609" s="259"/>
      <c r="B2609" s="259"/>
      <c r="C2609" s="258" t="s">
        <v>1806</v>
      </c>
      <c r="D2609" s="260">
        <v>1</v>
      </c>
      <c r="E2609" s="262"/>
      <c r="F2609" s="262"/>
      <c r="G2609" s="258" t="s">
        <v>1147</v>
      </c>
    </row>
    <row r="2610" spans="1:7" ht="12" customHeight="1" x14ac:dyDescent="0.2">
      <c r="A2610" s="259"/>
      <c r="B2610" s="259"/>
      <c r="C2610" s="258" t="s">
        <v>1148</v>
      </c>
      <c r="D2610" s="260">
        <v>1</v>
      </c>
      <c r="E2610" s="262"/>
      <c r="F2610" s="262"/>
      <c r="G2610" s="258" t="s">
        <v>1147</v>
      </c>
    </row>
    <row r="2611" spans="1:7" ht="12" customHeight="1" x14ac:dyDescent="0.2">
      <c r="A2611" s="259"/>
      <c r="B2611" s="259"/>
      <c r="C2611" s="258" t="s">
        <v>1807</v>
      </c>
      <c r="D2611" s="260">
        <v>1</v>
      </c>
      <c r="E2611" s="262"/>
      <c r="F2611" s="262"/>
      <c r="G2611" s="258" t="s">
        <v>1147</v>
      </c>
    </row>
    <row r="2612" spans="1:7" ht="12" customHeight="1" x14ac:dyDescent="0.2">
      <c r="A2612" s="259"/>
      <c r="B2612" s="259"/>
      <c r="C2612" s="258" t="s">
        <v>861</v>
      </c>
      <c r="D2612" s="260">
        <v>1</v>
      </c>
      <c r="E2612" s="262"/>
      <c r="F2612" s="262"/>
      <c r="G2612" s="258" t="s">
        <v>1147</v>
      </c>
    </row>
    <row r="2613" spans="1:7" ht="12" customHeight="1" x14ac:dyDescent="0.2">
      <c r="A2613" s="259"/>
      <c r="B2613" s="259"/>
      <c r="C2613" s="258" t="s">
        <v>866</v>
      </c>
      <c r="D2613" s="260">
        <v>1</v>
      </c>
      <c r="E2613" s="262"/>
      <c r="F2613" s="262"/>
      <c r="G2613" s="258" t="s">
        <v>1147</v>
      </c>
    </row>
    <row r="2614" spans="1:7" ht="12" customHeight="1" x14ac:dyDescent="0.2">
      <c r="A2614" s="259"/>
      <c r="B2614" s="259"/>
      <c r="C2614" s="258" t="s">
        <v>657</v>
      </c>
      <c r="D2614" s="260">
        <v>1</v>
      </c>
      <c r="E2614" s="261">
        <v>0.01</v>
      </c>
      <c r="F2614" s="261">
        <v>0.01</v>
      </c>
      <c r="G2614" s="258"/>
    </row>
    <row r="2615" spans="1:7" ht="12" customHeight="1" x14ac:dyDescent="0.2">
      <c r="A2615" s="259"/>
      <c r="B2615" s="259"/>
      <c r="C2615" s="258" t="s">
        <v>431</v>
      </c>
      <c r="D2615" s="260">
        <v>1</v>
      </c>
      <c r="E2615" s="260">
        <v>540</v>
      </c>
      <c r="F2615" s="260">
        <v>540</v>
      </c>
      <c r="G2615" s="258"/>
    </row>
    <row r="2616" spans="1:7" ht="12" customHeight="1" x14ac:dyDescent="0.2">
      <c r="A2616" s="259"/>
      <c r="B2616" s="259"/>
      <c r="C2616" s="258" t="s">
        <v>391</v>
      </c>
      <c r="D2616" s="260">
        <v>2</v>
      </c>
      <c r="E2616" s="260">
        <v>270</v>
      </c>
      <c r="F2616" s="260">
        <v>540</v>
      </c>
      <c r="G2616" s="258"/>
    </row>
    <row r="2617" spans="1:7" ht="12" customHeight="1" x14ac:dyDescent="0.2">
      <c r="A2617" s="259"/>
      <c r="B2617" s="259"/>
      <c r="C2617" s="258" t="s">
        <v>1149</v>
      </c>
      <c r="D2617" s="260">
        <v>1</v>
      </c>
      <c r="E2617" s="261">
        <v>567.87</v>
      </c>
      <c r="F2617" s="261">
        <v>567.87</v>
      </c>
      <c r="G2617" s="258"/>
    </row>
    <row r="2618" spans="1:7" ht="12" customHeight="1" x14ac:dyDescent="0.2">
      <c r="A2618" s="259"/>
      <c r="B2618" s="259"/>
      <c r="C2618" s="258" t="s">
        <v>864</v>
      </c>
      <c r="D2618" s="260">
        <v>2</v>
      </c>
      <c r="E2618" s="262"/>
      <c r="F2618" s="262"/>
      <c r="G2618" s="258" t="s">
        <v>1147</v>
      </c>
    </row>
    <row r="2619" spans="1:7" ht="12.95" customHeight="1" x14ac:dyDescent="0.2">
      <c r="E2619" s="265">
        <v>5349.75</v>
      </c>
      <c r="F2619" s="265">
        <v>5349.75</v>
      </c>
    </row>
    <row r="2620" spans="1:7" ht="12" customHeight="1" x14ac:dyDescent="0.2">
      <c r="A2620" s="254">
        <v>164</v>
      </c>
      <c r="B2620" s="255" t="s">
        <v>2208</v>
      </c>
      <c r="C2620" s="256"/>
      <c r="D2620" s="254">
        <v>1</v>
      </c>
      <c r="E2620" s="257">
        <v>1896.86</v>
      </c>
      <c r="F2620" s="257">
        <v>1896.86</v>
      </c>
      <c r="G2620" s="258"/>
    </row>
    <row r="2621" spans="1:7" ht="12.95" customHeight="1" x14ac:dyDescent="0.2">
      <c r="E2621" s="269"/>
      <c r="F2621" s="269"/>
    </row>
    <row r="2622" spans="1:7" ht="12" customHeight="1" x14ac:dyDescent="0.2">
      <c r="A2622" s="254">
        <v>165</v>
      </c>
      <c r="B2622" s="255" t="s">
        <v>1620</v>
      </c>
      <c r="C2622" s="256"/>
      <c r="D2622" s="254">
        <v>1</v>
      </c>
      <c r="E2622" s="267">
        <v>2461.6999999999998</v>
      </c>
      <c r="F2622" s="267">
        <v>2461.6999999999998</v>
      </c>
      <c r="G2622" s="258"/>
    </row>
    <row r="2623" spans="1:7" ht="12" customHeight="1" x14ac:dyDescent="0.2">
      <c r="A2623" s="259"/>
      <c r="B2623" s="259"/>
      <c r="C2623" s="258" t="s">
        <v>871</v>
      </c>
      <c r="D2623" s="260">
        <v>1</v>
      </c>
      <c r="E2623" s="261">
        <v>0.01</v>
      </c>
      <c r="F2623" s="261">
        <v>0.01</v>
      </c>
      <c r="G2623" s="258"/>
    </row>
    <row r="2624" spans="1:7" ht="12" customHeight="1" x14ac:dyDescent="0.2">
      <c r="A2624" s="259"/>
      <c r="B2624" s="259"/>
      <c r="C2624" s="258" t="s">
        <v>858</v>
      </c>
      <c r="D2624" s="260">
        <v>3</v>
      </c>
      <c r="E2624" s="261">
        <v>0.01</v>
      </c>
      <c r="F2624" s="261">
        <v>0.03</v>
      </c>
      <c r="G2624" s="258"/>
    </row>
    <row r="2625" spans="1:7" ht="12" customHeight="1" x14ac:dyDescent="0.2">
      <c r="A2625" s="259"/>
      <c r="B2625" s="259"/>
      <c r="C2625" s="258" t="s">
        <v>426</v>
      </c>
      <c r="D2625" s="260">
        <v>2</v>
      </c>
      <c r="E2625" s="260">
        <v>620</v>
      </c>
      <c r="F2625" s="263">
        <v>1240</v>
      </c>
      <c r="G2625" s="258"/>
    </row>
    <row r="2626" spans="1:7" ht="12" customHeight="1" x14ac:dyDescent="0.2">
      <c r="A2626" s="259"/>
      <c r="B2626" s="259"/>
      <c r="C2626" s="258" t="s">
        <v>1805</v>
      </c>
      <c r="D2626" s="260">
        <v>1</v>
      </c>
      <c r="E2626" s="262"/>
      <c r="F2626" s="262"/>
      <c r="G2626" s="258" t="s">
        <v>1147</v>
      </c>
    </row>
    <row r="2627" spans="1:7" ht="12" customHeight="1" x14ac:dyDescent="0.2">
      <c r="A2627" s="259"/>
      <c r="B2627" s="259"/>
      <c r="C2627" s="258" t="s">
        <v>1806</v>
      </c>
      <c r="D2627" s="260">
        <v>1</v>
      </c>
      <c r="E2627" s="262"/>
      <c r="F2627" s="262"/>
      <c r="G2627" s="258" t="s">
        <v>1147</v>
      </c>
    </row>
    <row r="2628" spans="1:7" ht="12" customHeight="1" x14ac:dyDescent="0.2">
      <c r="A2628" s="259"/>
      <c r="B2628" s="259"/>
      <c r="C2628" s="258" t="s">
        <v>1148</v>
      </c>
      <c r="D2628" s="260">
        <v>1</v>
      </c>
      <c r="E2628" s="262"/>
      <c r="F2628" s="262"/>
      <c r="G2628" s="258" t="s">
        <v>1147</v>
      </c>
    </row>
    <row r="2629" spans="1:7" ht="12" customHeight="1" x14ac:dyDescent="0.2">
      <c r="A2629" s="259"/>
      <c r="B2629" s="259"/>
      <c r="C2629" s="258" t="s">
        <v>1807</v>
      </c>
      <c r="D2629" s="260">
        <v>1</v>
      </c>
      <c r="E2629" s="262"/>
      <c r="F2629" s="262"/>
      <c r="G2629" s="258" t="s">
        <v>1147</v>
      </c>
    </row>
    <row r="2630" spans="1:7" ht="12" customHeight="1" x14ac:dyDescent="0.2">
      <c r="A2630" s="259"/>
      <c r="B2630" s="259"/>
      <c r="C2630" s="258" t="s">
        <v>861</v>
      </c>
      <c r="D2630" s="260">
        <v>1</v>
      </c>
      <c r="E2630" s="262"/>
      <c r="F2630" s="262"/>
      <c r="G2630" s="258" t="s">
        <v>1147</v>
      </c>
    </row>
    <row r="2631" spans="1:7" ht="12" customHeight="1" x14ac:dyDescent="0.2">
      <c r="A2631" s="259"/>
      <c r="B2631" s="259"/>
      <c r="C2631" s="258" t="s">
        <v>866</v>
      </c>
      <c r="D2631" s="260">
        <v>1</v>
      </c>
      <c r="E2631" s="262"/>
      <c r="F2631" s="262"/>
      <c r="G2631" s="258" t="s">
        <v>1147</v>
      </c>
    </row>
    <row r="2632" spans="1:7" ht="12" customHeight="1" x14ac:dyDescent="0.2">
      <c r="A2632" s="259"/>
      <c r="B2632" s="259"/>
      <c r="C2632" s="258" t="s">
        <v>657</v>
      </c>
      <c r="D2632" s="260">
        <v>1</v>
      </c>
      <c r="E2632" s="261">
        <v>0.01</v>
      </c>
      <c r="F2632" s="261">
        <v>0.01</v>
      </c>
      <c r="G2632" s="258"/>
    </row>
    <row r="2633" spans="1:7" ht="12" customHeight="1" x14ac:dyDescent="0.2">
      <c r="A2633" s="259"/>
      <c r="B2633" s="259"/>
      <c r="C2633" s="258" t="s">
        <v>431</v>
      </c>
      <c r="D2633" s="260">
        <v>1</v>
      </c>
      <c r="E2633" s="260">
        <v>540</v>
      </c>
      <c r="F2633" s="260">
        <v>540</v>
      </c>
      <c r="G2633" s="258"/>
    </row>
    <row r="2634" spans="1:7" ht="12" customHeight="1" x14ac:dyDescent="0.2">
      <c r="A2634" s="259"/>
      <c r="B2634" s="259"/>
      <c r="C2634" s="258" t="s">
        <v>391</v>
      </c>
      <c r="D2634" s="260">
        <v>2</v>
      </c>
      <c r="E2634" s="260">
        <v>270</v>
      </c>
      <c r="F2634" s="260">
        <v>540</v>
      </c>
      <c r="G2634" s="258"/>
    </row>
    <row r="2635" spans="1:7" ht="12" customHeight="1" x14ac:dyDescent="0.2">
      <c r="A2635" s="259"/>
      <c r="B2635" s="259"/>
      <c r="C2635" s="258" t="s">
        <v>1149</v>
      </c>
      <c r="D2635" s="260">
        <v>1</v>
      </c>
      <c r="E2635" s="261">
        <v>567.87</v>
      </c>
      <c r="F2635" s="261">
        <v>567.87</v>
      </c>
      <c r="G2635" s="258"/>
    </row>
    <row r="2636" spans="1:7" ht="12" customHeight="1" x14ac:dyDescent="0.2">
      <c r="A2636" s="259"/>
      <c r="B2636" s="259"/>
      <c r="C2636" s="258" t="s">
        <v>864</v>
      </c>
      <c r="D2636" s="260">
        <v>2</v>
      </c>
      <c r="E2636" s="262"/>
      <c r="F2636" s="262"/>
      <c r="G2636" s="258" t="s">
        <v>1147</v>
      </c>
    </row>
    <row r="2637" spans="1:7" ht="12.95" customHeight="1" x14ac:dyDescent="0.2">
      <c r="E2637" s="265">
        <v>5349.75</v>
      </c>
      <c r="F2637" s="265">
        <v>5349.75</v>
      </c>
    </row>
    <row r="2638" spans="1:7" ht="12" customHeight="1" x14ac:dyDescent="0.2">
      <c r="A2638" s="254">
        <v>166</v>
      </c>
      <c r="B2638" s="255" t="s">
        <v>2209</v>
      </c>
      <c r="C2638" s="256"/>
      <c r="D2638" s="254">
        <v>1</v>
      </c>
      <c r="E2638" s="257">
        <v>1693.73</v>
      </c>
      <c r="F2638" s="257">
        <v>1693.73</v>
      </c>
      <c r="G2638" s="258"/>
    </row>
    <row r="2639" spans="1:7" ht="12.95" customHeight="1" x14ac:dyDescent="0.2">
      <c r="E2639" s="269"/>
      <c r="F2639" s="269"/>
    </row>
    <row r="2640" spans="1:7" ht="12" customHeight="1" x14ac:dyDescent="0.2">
      <c r="A2640" s="254">
        <v>167</v>
      </c>
      <c r="B2640" s="255" t="s">
        <v>1620</v>
      </c>
      <c r="C2640" s="256"/>
      <c r="D2640" s="254">
        <v>1</v>
      </c>
      <c r="E2640" s="267">
        <v>2461.6999999999998</v>
      </c>
      <c r="F2640" s="267">
        <v>2461.6999999999998</v>
      </c>
      <c r="G2640" s="258"/>
    </row>
    <row r="2641" spans="1:7" ht="12" customHeight="1" x14ac:dyDescent="0.2">
      <c r="A2641" s="259"/>
      <c r="B2641" s="259"/>
      <c r="C2641" s="258" t="s">
        <v>871</v>
      </c>
      <c r="D2641" s="260">
        <v>1</v>
      </c>
      <c r="E2641" s="261">
        <v>0.01</v>
      </c>
      <c r="F2641" s="261">
        <v>0.01</v>
      </c>
      <c r="G2641" s="258"/>
    </row>
    <row r="2642" spans="1:7" ht="12" customHeight="1" x14ac:dyDescent="0.2">
      <c r="A2642" s="259"/>
      <c r="B2642" s="259"/>
      <c r="C2642" s="258" t="s">
        <v>858</v>
      </c>
      <c r="D2642" s="260">
        <v>3</v>
      </c>
      <c r="E2642" s="261">
        <v>0.01</v>
      </c>
      <c r="F2642" s="261">
        <v>0.03</v>
      </c>
      <c r="G2642" s="258"/>
    </row>
    <row r="2643" spans="1:7" ht="12" customHeight="1" x14ac:dyDescent="0.2">
      <c r="A2643" s="259"/>
      <c r="B2643" s="259"/>
      <c r="C2643" s="258" t="s">
        <v>426</v>
      </c>
      <c r="D2643" s="260">
        <v>2</v>
      </c>
      <c r="E2643" s="260">
        <v>620</v>
      </c>
      <c r="F2643" s="263">
        <v>1240</v>
      </c>
      <c r="G2643" s="258"/>
    </row>
    <row r="2644" spans="1:7" ht="12" customHeight="1" x14ac:dyDescent="0.2">
      <c r="A2644" s="259"/>
      <c r="B2644" s="259"/>
      <c r="C2644" s="258" t="s">
        <v>1805</v>
      </c>
      <c r="D2644" s="260">
        <v>1</v>
      </c>
      <c r="E2644" s="262"/>
      <c r="F2644" s="262"/>
      <c r="G2644" s="258" t="s">
        <v>1147</v>
      </c>
    </row>
    <row r="2645" spans="1:7" ht="12" customHeight="1" x14ac:dyDescent="0.2">
      <c r="A2645" s="259"/>
      <c r="B2645" s="259"/>
      <c r="C2645" s="258" t="s">
        <v>1806</v>
      </c>
      <c r="D2645" s="260">
        <v>1</v>
      </c>
      <c r="E2645" s="262"/>
      <c r="F2645" s="262"/>
      <c r="G2645" s="258" t="s">
        <v>1147</v>
      </c>
    </row>
    <row r="2646" spans="1:7" ht="12" customHeight="1" x14ac:dyDescent="0.2">
      <c r="A2646" s="259"/>
      <c r="B2646" s="259"/>
      <c r="C2646" s="258" t="s">
        <v>1148</v>
      </c>
      <c r="D2646" s="260">
        <v>1</v>
      </c>
      <c r="E2646" s="262"/>
      <c r="F2646" s="262"/>
      <c r="G2646" s="258" t="s">
        <v>1147</v>
      </c>
    </row>
    <row r="2647" spans="1:7" ht="12" customHeight="1" x14ac:dyDescent="0.2">
      <c r="A2647" s="259"/>
      <c r="B2647" s="259"/>
      <c r="C2647" s="258" t="s">
        <v>1807</v>
      </c>
      <c r="D2647" s="260">
        <v>1</v>
      </c>
      <c r="E2647" s="262"/>
      <c r="F2647" s="262"/>
      <c r="G2647" s="258" t="s">
        <v>1147</v>
      </c>
    </row>
    <row r="2648" spans="1:7" ht="12" customHeight="1" x14ac:dyDescent="0.2">
      <c r="A2648" s="259"/>
      <c r="B2648" s="259"/>
      <c r="C2648" s="258" t="s">
        <v>861</v>
      </c>
      <c r="D2648" s="260">
        <v>1</v>
      </c>
      <c r="E2648" s="262"/>
      <c r="F2648" s="262"/>
      <c r="G2648" s="258" t="s">
        <v>1147</v>
      </c>
    </row>
    <row r="2649" spans="1:7" ht="12" customHeight="1" x14ac:dyDescent="0.2">
      <c r="A2649" s="259"/>
      <c r="B2649" s="259"/>
      <c r="C2649" s="258" t="s">
        <v>866</v>
      </c>
      <c r="D2649" s="260">
        <v>1</v>
      </c>
      <c r="E2649" s="262"/>
      <c r="F2649" s="262"/>
      <c r="G2649" s="258" t="s">
        <v>1147</v>
      </c>
    </row>
    <row r="2650" spans="1:7" ht="12" customHeight="1" x14ac:dyDescent="0.2">
      <c r="A2650" s="259"/>
      <c r="B2650" s="259"/>
      <c r="C2650" s="258" t="s">
        <v>657</v>
      </c>
      <c r="D2650" s="260">
        <v>1</v>
      </c>
      <c r="E2650" s="261">
        <v>0.01</v>
      </c>
      <c r="F2650" s="261">
        <v>0.01</v>
      </c>
      <c r="G2650" s="258"/>
    </row>
    <row r="2651" spans="1:7" ht="12" customHeight="1" x14ac:dyDescent="0.2">
      <c r="A2651" s="259"/>
      <c r="B2651" s="259"/>
      <c r="C2651" s="258" t="s">
        <v>431</v>
      </c>
      <c r="D2651" s="260">
        <v>1</v>
      </c>
      <c r="E2651" s="260">
        <v>540</v>
      </c>
      <c r="F2651" s="260">
        <v>540</v>
      </c>
      <c r="G2651" s="258"/>
    </row>
    <row r="2652" spans="1:7" ht="12" customHeight="1" x14ac:dyDescent="0.2">
      <c r="A2652" s="259"/>
      <c r="B2652" s="259"/>
      <c r="C2652" s="258" t="s">
        <v>391</v>
      </c>
      <c r="D2652" s="260">
        <v>2</v>
      </c>
      <c r="E2652" s="260">
        <v>270</v>
      </c>
      <c r="F2652" s="260">
        <v>540</v>
      </c>
      <c r="G2652" s="258"/>
    </row>
    <row r="2653" spans="1:7" ht="12" customHeight="1" x14ac:dyDescent="0.2">
      <c r="A2653" s="259"/>
      <c r="B2653" s="259"/>
      <c r="C2653" s="258" t="s">
        <v>1149</v>
      </c>
      <c r="D2653" s="260">
        <v>1</v>
      </c>
      <c r="E2653" s="261">
        <v>567.87</v>
      </c>
      <c r="F2653" s="261">
        <v>567.87</v>
      </c>
      <c r="G2653" s="258"/>
    </row>
    <row r="2654" spans="1:7" ht="12" customHeight="1" x14ac:dyDescent="0.2">
      <c r="A2654" s="259"/>
      <c r="B2654" s="259"/>
      <c r="C2654" s="258" t="s">
        <v>864</v>
      </c>
      <c r="D2654" s="260">
        <v>2</v>
      </c>
      <c r="E2654" s="262"/>
      <c r="F2654" s="262"/>
      <c r="G2654" s="258" t="s">
        <v>1147</v>
      </c>
    </row>
    <row r="2655" spans="1:7" ht="12.95" customHeight="1" x14ac:dyDescent="0.2">
      <c r="E2655" s="265">
        <v>5349.75</v>
      </c>
      <c r="F2655" s="265">
        <v>5349.75</v>
      </c>
    </row>
    <row r="2656" spans="1:7" ht="12" customHeight="1" x14ac:dyDescent="0.2">
      <c r="A2656" s="254">
        <v>168</v>
      </c>
      <c r="B2656" s="255" t="s">
        <v>2210</v>
      </c>
      <c r="C2656" s="256"/>
      <c r="D2656" s="254">
        <v>1</v>
      </c>
      <c r="E2656" s="257">
        <v>2927.01</v>
      </c>
      <c r="F2656" s="257">
        <v>2927.01</v>
      </c>
      <c r="G2656" s="258"/>
    </row>
    <row r="2657" spans="1:7" ht="12" customHeight="1" x14ac:dyDescent="0.2">
      <c r="A2657" s="259"/>
      <c r="B2657" s="259"/>
      <c r="C2657" s="258" t="s">
        <v>2182</v>
      </c>
      <c r="D2657" s="261">
        <v>0.47</v>
      </c>
      <c r="E2657" s="262"/>
      <c r="F2657" s="262"/>
      <c r="G2657" s="258" t="s">
        <v>1147</v>
      </c>
    </row>
    <row r="2658" spans="1:7" ht="12" customHeight="1" x14ac:dyDescent="0.2">
      <c r="A2658" s="259"/>
      <c r="B2658" s="259"/>
      <c r="C2658" s="258" t="s">
        <v>2211</v>
      </c>
      <c r="D2658" s="261">
        <v>0.85</v>
      </c>
      <c r="E2658" s="262"/>
      <c r="F2658" s="262"/>
      <c r="G2658" s="258" t="s">
        <v>1147</v>
      </c>
    </row>
    <row r="2659" spans="1:7" ht="12" customHeight="1" x14ac:dyDescent="0.2">
      <c r="A2659" s="259"/>
      <c r="B2659" s="259"/>
      <c r="C2659" s="258" t="s">
        <v>2184</v>
      </c>
      <c r="D2659" s="260">
        <v>1</v>
      </c>
      <c r="E2659" s="260">
        <v>625</v>
      </c>
      <c r="F2659" s="260">
        <v>625</v>
      </c>
      <c r="G2659" s="258"/>
    </row>
    <row r="2660" spans="1:7" ht="12" customHeight="1" x14ac:dyDescent="0.2">
      <c r="A2660" s="259"/>
      <c r="B2660" s="259"/>
      <c r="C2660" s="258" t="s">
        <v>2185</v>
      </c>
      <c r="D2660" s="261">
        <v>0.05</v>
      </c>
      <c r="E2660" s="262"/>
      <c r="F2660" s="262"/>
      <c r="G2660" s="258" t="s">
        <v>1147</v>
      </c>
    </row>
    <row r="2661" spans="1:7" ht="12" customHeight="1" x14ac:dyDescent="0.2">
      <c r="A2661" s="259"/>
      <c r="B2661" s="259"/>
      <c r="C2661" s="258" t="s">
        <v>2186</v>
      </c>
      <c r="D2661" s="262"/>
      <c r="E2661" s="262"/>
      <c r="F2661" s="262"/>
      <c r="G2661" s="258" t="s">
        <v>1147</v>
      </c>
    </row>
    <row r="2662" spans="1:7" ht="12.95" customHeight="1" x14ac:dyDescent="0.2">
      <c r="E2662" s="265">
        <v>3552.01</v>
      </c>
      <c r="F2662" s="265">
        <v>3552.01</v>
      </c>
    </row>
    <row r="2663" spans="1:7" ht="12" customHeight="1" x14ac:dyDescent="0.2">
      <c r="A2663" s="254">
        <v>169</v>
      </c>
      <c r="B2663" s="255" t="s">
        <v>2212</v>
      </c>
      <c r="C2663" s="256"/>
      <c r="D2663" s="254">
        <v>1</v>
      </c>
      <c r="E2663" s="267">
        <v>2796.3</v>
      </c>
      <c r="F2663" s="267">
        <v>2796.3</v>
      </c>
      <c r="G2663" s="258"/>
    </row>
    <row r="2664" spans="1:7" ht="12" customHeight="1" x14ac:dyDescent="0.2">
      <c r="A2664" s="259"/>
      <c r="B2664" s="259"/>
      <c r="C2664" s="258" t="s">
        <v>426</v>
      </c>
      <c r="D2664" s="260">
        <v>2</v>
      </c>
      <c r="E2664" s="260">
        <v>620</v>
      </c>
      <c r="F2664" s="263">
        <v>1240</v>
      </c>
      <c r="G2664" s="258"/>
    </row>
    <row r="2665" spans="1:7" ht="12" customHeight="1" x14ac:dyDescent="0.2">
      <c r="A2665" s="259"/>
      <c r="B2665" s="259"/>
      <c r="C2665" s="258" t="s">
        <v>2192</v>
      </c>
      <c r="D2665" s="260">
        <v>1</v>
      </c>
      <c r="E2665" s="262"/>
      <c r="F2665" s="262"/>
      <c r="G2665" s="258" t="s">
        <v>1147</v>
      </c>
    </row>
    <row r="2666" spans="1:7" ht="12" customHeight="1" x14ac:dyDescent="0.2">
      <c r="A2666" s="259"/>
      <c r="B2666" s="259"/>
      <c r="C2666" s="258" t="s">
        <v>2193</v>
      </c>
      <c r="D2666" s="260">
        <v>1</v>
      </c>
      <c r="E2666" s="262"/>
      <c r="F2666" s="262"/>
      <c r="G2666" s="258" t="s">
        <v>1147</v>
      </c>
    </row>
    <row r="2667" spans="1:7" ht="12" customHeight="1" x14ac:dyDescent="0.2">
      <c r="A2667" s="259"/>
      <c r="B2667" s="259"/>
      <c r="C2667" s="258" t="s">
        <v>2194</v>
      </c>
      <c r="D2667" s="260">
        <v>1</v>
      </c>
      <c r="E2667" s="262"/>
      <c r="F2667" s="262"/>
      <c r="G2667" s="258" t="s">
        <v>1147</v>
      </c>
    </row>
    <row r="2668" spans="1:7" ht="12" customHeight="1" x14ac:dyDescent="0.2">
      <c r="A2668" s="259"/>
      <c r="B2668" s="259"/>
      <c r="C2668" s="258" t="s">
        <v>1807</v>
      </c>
      <c r="D2668" s="260">
        <v>1</v>
      </c>
      <c r="E2668" s="262"/>
      <c r="F2668" s="262"/>
      <c r="G2668" s="258" t="s">
        <v>1147</v>
      </c>
    </row>
    <row r="2669" spans="1:7" ht="12" customHeight="1" x14ac:dyDescent="0.2">
      <c r="A2669" s="259"/>
      <c r="B2669" s="259"/>
      <c r="C2669" s="258" t="s">
        <v>861</v>
      </c>
      <c r="D2669" s="260">
        <v>1</v>
      </c>
      <c r="E2669" s="262"/>
      <c r="F2669" s="262"/>
      <c r="G2669" s="258" t="s">
        <v>1147</v>
      </c>
    </row>
    <row r="2670" spans="1:7" ht="12" customHeight="1" x14ac:dyDescent="0.2">
      <c r="A2670" s="259"/>
      <c r="B2670" s="259"/>
      <c r="C2670" s="258" t="s">
        <v>2195</v>
      </c>
      <c r="D2670" s="260">
        <v>1</v>
      </c>
      <c r="E2670" s="262"/>
      <c r="F2670" s="262"/>
      <c r="G2670" s="258" t="s">
        <v>1147</v>
      </c>
    </row>
    <row r="2671" spans="1:7" ht="12" customHeight="1" x14ac:dyDescent="0.2">
      <c r="A2671" s="259"/>
      <c r="B2671" s="259"/>
      <c r="C2671" s="258" t="s">
        <v>657</v>
      </c>
      <c r="D2671" s="260">
        <v>1</v>
      </c>
      <c r="E2671" s="261">
        <v>0.01</v>
      </c>
      <c r="F2671" s="261">
        <v>0.01</v>
      </c>
      <c r="G2671" s="258"/>
    </row>
    <row r="2672" spans="1:7" ht="12" customHeight="1" x14ac:dyDescent="0.2">
      <c r="A2672" s="259"/>
      <c r="B2672" s="259"/>
      <c r="C2672" s="258" t="s">
        <v>431</v>
      </c>
      <c r="D2672" s="260">
        <v>1</v>
      </c>
      <c r="E2672" s="260">
        <v>540</v>
      </c>
      <c r="F2672" s="260">
        <v>540</v>
      </c>
      <c r="G2672" s="258"/>
    </row>
    <row r="2673" spans="1:7" ht="12" customHeight="1" x14ac:dyDescent="0.2">
      <c r="A2673" s="259"/>
      <c r="B2673" s="259"/>
      <c r="C2673" s="258" t="s">
        <v>391</v>
      </c>
      <c r="D2673" s="260">
        <v>2</v>
      </c>
      <c r="E2673" s="260">
        <v>270</v>
      </c>
      <c r="F2673" s="260">
        <v>540</v>
      </c>
      <c r="G2673" s="258"/>
    </row>
    <row r="2674" spans="1:7" ht="12" customHeight="1" x14ac:dyDescent="0.2">
      <c r="A2674" s="259"/>
      <c r="B2674" s="259"/>
      <c r="C2674" s="258" t="s">
        <v>2196</v>
      </c>
      <c r="D2674" s="260">
        <v>1</v>
      </c>
      <c r="E2674" s="261">
        <v>567.87</v>
      </c>
      <c r="F2674" s="261">
        <v>567.87</v>
      </c>
      <c r="G2674" s="258"/>
    </row>
    <row r="2675" spans="1:7" ht="12" customHeight="1" x14ac:dyDescent="0.2">
      <c r="A2675" s="259"/>
      <c r="B2675" s="259"/>
      <c r="C2675" s="258" t="s">
        <v>2197</v>
      </c>
      <c r="D2675" s="260">
        <v>2</v>
      </c>
      <c r="E2675" s="262"/>
      <c r="F2675" s="262"/>
      <c r="G2675" s="258" t="s">
        <v>1147</v>
      </c>
    </row>
    <row r="2676" spans="1:7" ht="12" customHeight="1" x14ac:dyDescent="0.2">
      <c r="A2676" s="259"/>
      <c r="B2676" s="259"/>
      <c r="C2676" s="258" t="s">
        <v>2081</v>
      </c>
      <c r="D2676" s="260">
        <v>3</v>
      </c>
      <c r="E2676" s="261">
        <v>0.01</v>
      </c>
      <c r="F2676" s="261">
        <v>0.03</v>
      </c>
      <c r="G2676" s="258"/>
    </row>
    <row r="2677" spans="1:7" ht="12" customHeight="1" x14ac:dyDescent="0.2">
      <c r="A2677" s="259"/>
      <c r="B2677" s="259"/>
      <c r="C2677" s="258" t="s">
        <v>2198</v>
      </c>
      <c r="D2677" s="260">
        <v>1</v>
      </c>
      <c r="E2677" s="261">
        <v>0.01</v>
      </c>
      <c r="F2677" s="261">
        <v>0.01</v>
      </c>
      <c r="G2677" s="258"/>
    </row>
    <row r="2678" spans="1:7" ht="12.95" customHeight="1" x14ac:dyDescent="0.2">
      <c r="E2678" s="265">
        <v>5684.35</v>
      </c>
      <c r="F2678" s="265">
        <v>5684.35</v>
      </c>
    </row>
    <row r="2679" spans="1:7" ht="12" customHeight="1" x14ac:dyDescent="0.2">
      <c r="A2679" s="254">
        <v>170</v>
      </c>
      <c r="B2679" s="255" t="s">
        <v>2213</v>
      </c>
      <c r="C2679" s="256"/>
      <c r="D2679" s="254">
        <v>1</v>
      </c>
      <c r="E2679" s="257">
        <v>3252.19</v>
      </c>
      <c r="F2679" s="257">
        <v>3252.19</v>
      </c>
      <c r="G2679" s="258"/>
    </row>
    <row r="2680" spans="1:7" ht="12.95" customHeight="1" x14ac:dyDescent="0.2">
      <c r="E2680" s="269"/>
      <c r="F2680" s="269"/>
    </row>
    <row r="2681" spans="1:7" ht="12" customHeight="1" x14ac:dyDescent="0.2">
      <c r="A2681" s="254">
        <v>171</v>
      </c>
      <c r="B2681" s="255" t="s">
        <v>2214</v>
      </c>
      <c r="C2681" s="256"/>
      <c r="D2681" s="254">
        <v>1</v>
      </c>
      <c r="E2681" s="267">
        <v>2796.3</v>
      </c>
      <c r="F2681" s="267">
        <v>2796.3</v>
      </c>
      <c r="G2681" s="258"/>
    </row>
    <row r="2682" spans="1:7" ht="12" customHeight="1" x14ac:dyDescent="0.2">
      <c r="A2682" s="259"/>
      <c r="B2682" s="259"/>
      <c r="C2682" s="258" t="s">
        <v>393</v>
      </c>
      <c r="D2682" s="260">
        <v>2</v>
      </c>
      <c r="E2682" s="260">
        <v>130</v>
      </c>
      <c r="F2682" s="260">
        <v>260</v>
      </c>
      <c r="G2682" s="258"/>
    </row>
    <row r="2683" spans="1:7" ht="12" customHeight="1" x14ac:dyDescent="0.2">
      <c r="A2683" s="259"/>
      <c r="B2683" s="259"/>
      <c r="C2683" s="258" t="s">
        <v>2192</v>
      </c>
      <c r="D2683" s="260">
        <v>1</v>
      </c>
      <c r="E2683" s="262"/>
      <c r="F2683" s="262"/>
      <c r="G2683" s="258" t="s">
        <v>1147</v>
      </c>
    </row>
    <row r="2684" spans="1:7" ht="12" customHeight="1" x14ac:dyDescent="0.2">
      <c r="A2684" s="259"/>
      <c r="B2684" s="259"/>
      <c r="C2684" s="258" t="s">
        <v>2193</v>
      </c>
      <c r="D2684" s="260">
        <v>1</v>
      </c>
      <c r="E2684" s="262"/>
      <c r="F2684" s="262"/>
      <c r="G2684" s="258" t="s">
        <v>1147</v>
      </c>
    </row>
    <row r="2685" spans="1:7" ht="12" customHeight="1" x14ac:dyDescent="0.2">
      <c r="A2685" s="259"/>
      <c r="B2685" s="259"/>
      <c r="C2685" s="258" t="s">
        <v>2194</v>
      </c>
      <c r="D2685" s="260">
        <v>1</v>
      </c>
      <c r="E2685" s="262"/>
      <c r="F2685" s="262"/>
      <c r="G2685" s="258" t="s">
        <v>1147</v>
      </c>
    </row>
    <row r="2686" spans="1:7" ht="12" customHeight="1" x14ac:dyDescent="0.2">
      <c r="A2686" s="259"/>
      <c r="B2686" s="259"/>
      <c r="C2686" s="258" t="s">
        <v>1807</v>
      </c>
      <c r="D2686" s="260">
        <v>1</v>
      </c>
      <c r="E2686" s="262"/>
      <c r="F2686" s="262"/>
      <c r="G2686" s="258" t="s">
        <v>1147</v>
      </c>
    </row>
    <row r="2687" spans="1:7" ht="12" customHeight="1" x14ac:dyDescent="0.2">
      <c r="A2687" s="259"/>
      <c r="B2687" s="259"/>
      <c r="C2687" s="258" t="s">
        <v>861</v>
      </c>
      <c r="D2687" s="260">
        <v>1</v>
      </c>
      <c r="E2687" s="262"/>
      <c r="F2687" s="262"/>
      <c r="G2687" s="258" t="s">
        <v>1147</v>
      </c>
    </row>
    <row r="2688" spans="1:7" ht="12" customHeight="1" x14ac:dyDescent="0.2">
      <c r="A2688" s="259"/>
      <c r="B2688" s="259"/>
      <c r="C2688" s="258" t="s">
        <v>2195</v>
      </c>
      <c r="D2688" s="260">
        <v>1</v>
      </c>
      <c r="E2688" s="262"/>
      <c r="F2688" s="262"/>
      <c r="G2688" s="258" t="s">
        <v>1147</v>
      </c>
    </row>
    <row r="2689" spans="1:7" ht="12" customHeight="1" x14ac:dyDescent="0.2">
      <c r="A2689" s="259"/>
      <c r="B2689" s="259"/>
      <c r="C2689" s="258" t="s">
        <v>657</v>
      </c>
      <c r="D2689" s="260">
        <v>1</v>
      </c>
      <c r="E2689" s="261">
        <v>0.01</v>
      </c>
      <c r="F2689" s="261">
        <v>0.01</v>
      </c>
      <c r="G2689" s="258"/>
    </row>
    <row r="2690" spans="1:7" ht="12" customHeight="1" x14ac:dyDescent="0.2">
      <c r="A2690" s="259"/>
      <c r="B2690" s="259"/>
      <c r="C2690" s="258" t="s">
        <v>431</v>
      </c>
      <c r="D2690" s="260">
        <v>1</v>
      </c>
      <c r="E2690" s="260">
        <v>540</v>
      </c>
      <c r="F2690" s="260">
        <v>540</v>
      </c>
      <c r="G2690" s="258"/>
    </row>
    <row r="2691" spans="1:7" ht="12" customHeight="1" x14ac:dyDescent="0.2">
      <c r="A2691" s="259"/>
      <c r="B2691" s="259"/>
      <c r="C2691" s="258" t="s">
        <v>391</v>
      </c>
      <c r="D2691" s="260">
        <v>2</v>
      </c>
      <c r="E2691" s="260">
        <v>270</v>
      </c>
      <c r="F2691" s="260">
        <v>540</v>
      </c>
      <c r="G2691" s="258"/>
    </row>
    <row r="2692" spans="1:7" ht="12" customHeight="1" x14ac:dyDescent="0.2">
      <c r="A2692" s="259"/>
      <c r="B2692" s="259"/>
      <c r="C2692" s="258" t="s">
        <v>2196</v>
      </c>
      <c r="D2692" s="260">
        <v>1</v>
      </c>
      <c r="E2692" s="261">
        <v>567.87</v>
      </c>
      <c r="F2692" s="261">
        <v>567.87</v>
      </c>
      <c r="G2692" s="258"/>
    </row>
    <row r="2693" spans="1:7" ht="12" customHeight="1" x14ac:dyDescent="0.2">
      <c r="A2693" s="259"/>
      <c r="B2693" s="259"/>
      <c r="C2693" s="258" t="s">
        <v>2197</v>
      </c>
      <c r="D2693" s="260">
        <v>2</v>
      </c>
      <c r="E2693" s="262"/>
      <c r="F2693" s="262"/>
      <c r="G2693" s="258" t="s">
        <v>1147</v>
      </c>
    </row>
    <row r="2694" spans="1:7" ht="12" customHeight="1" x14ac:dyDescent="0.2">
      <c r="A2694" s="259"/>
      <c r="B2694" s="259"/>
      <c r="C2694" s="258" t="s">
        <v>2081</v>
      </c>
      <c r="D2694" s="260">
        <v>3</v>
      </c>
      <c r="E2694" s="261">
        <v>0.01</v>
      </c>
      <c r="F2694" s="261">
        <v>0.03</v>
      </c>
      <c r="G2694" s="258"/>
    </row>
    <row r="2695" spans="1:7" ht="12" customHeight="1" x14ac:dyDescent="0.2">
      <c r="A2695" s="259"/>
      <c r="B2695" s="259"/>
      <c r="C2695" s="258" t="s">
        <v>2198</v>
      </c>
      <c r="D2695" s="260">
        <v>1</v>
      </c>
      <c r="E2695" s="261">
        <v>0.01</v>
      </c>
      <c r="F2695" s="261">
        <v>0.01</v>
      </c>
      <c r="G2695" s="258"/>
    </row>
    <row r="2696" spans="1:7" ht="12.95" customHeight="1" x14ac:dyDescent="0.2">
      <c r="E2696" s="265">
        <v>4704.3500000000004</v>
      </c>
      <c r="F2696" s="265">
        <v>4704.3500000000004</v>
      </c>
    </row>
    <row r="2697" spans="1:7" ht="12" customHeight="1" x14ac:dyDescent="0.2">
      <c r="A2697" s="254">
        <v>172</v>
      </c>
      <c r="B2697" s="255" t="s">
        <v>2215</v>
      </c>
      <c r="C2697" s="256"/>
      <c r="D2697" s="254">
        <v>1</v>
      </c>
      <c r="E2697" s="257">
        <v>2143.06</v>
      </c>
      <c r="F2697" s="257">
        <v>2143.06</v>
      </c>
      <c r="G2697" s="258"/>
    </row>
    <row r="2698" spans="1:7" ht="12.95" customHeight="1" x14ac:dyDescent="0.2">
      <c r="E2698" s="269"/>
      <c r="F2698" s="269"/>
    </row>
    <row r="2699" spans="1:7" ht="12" customHeight="1" x14ac:dyDescent="0.2">
      <c r="A2699" s="254">
        <v>173</v>
      </c>
      <c r="B2699" s="255" t="s">
        <v>2216</v>
      </c>
      <c r="C2699" s="256"/>
      <c r="D2699" s="254">
        <v>1</v>
      </c>
      <c r="E2699" s="257">
        <v>3877.38</v>
      </c>
      <c r="F2699" s="257">
        <v>3877.38</v>
      </c>
      <c r="G2699" s="258"/>
    </row>
    <row r="2700" spans="1:7" ht="12" customHeight="1" x14ac:dyDescent="0.2">
      <c r="A2700" s="259"/>
      <c r="B2700" s="259"/>
      <c r="C2700" s="258" t="s">
        <v>2198</v>
      </c>
      <c r="D2700" s="260">
        <v>1</v>
      </c>
      <c r="E2700" s="261">
        <v>0.01</v>
      </c>
      <c r="F2700" s="261">
        <v>0.01</v>
      </c>
      <c r="G2700" s="258"/>
    </row>
    <row r="2701" spans="1:7" ht="12" customHeight="1" x14ac:dyDescent="0.2">
      <c r="A2701" s="259"/>
      <c r="B2701" s="259"/>
      <c r="C2701" s="258" t="s">
        <v>426</v>
      </c>
      <c r="D2701" s="260">
        <v>4</v>
      </c>
      <c r="E2701" s="260">
        <v>620</v>
      </c>
      <c r="F2701" s="263">
        <v>2480</v>
      </c>
      <c r="G2701" s="258"/>
    </row>
    <row r="2702" spans="1:7" ht="12" customHeight="1" x14ac:dyDescent="0.2">
      <c r="A2702" s="259"/>
      <c r="B2702" s="259"/>
      <c r="C2702" s="258" t="s">
        <v>2217</v>
      </c>
      <c r="D2702" s="260">
        <v>1</v>
      </c>
      <c r="E2702" s="262"/>
      <c r="F2702" s="262"/>
      <c r="G2702" s="258" t="s">
        <v>1147</v>
      </c>
    </row>
    <row r="2703" spans="1:7" ht="12" customHeight="1" x14ac:dyDescent="0.2">
      <c r="A2703" s="259"/>
      <c r="B2703" s="259"/>
      <c r="C2703" s="258" t="s">
        <v>2218</v>
      </c>
      <c r="D2703" s="260">
        <v>1</v>
      </c>
      <c r="E2703" s="262"/>
      <c r="F2703" s="262"/>
      <c r="G2703" s="258" t="s">
        <v>1147</v>
      </c>
    </row>
    <row r="2704" spans="1:7" ht="12" customHeight="1" x14ac:dyDescent="0.2">
      <c r="A2704" s="259"/>
      <c r="B2704" s="259"/>
      <c r="C2704" s="258" t="s">
        <v>2219</v>
      </c>
      <c r="D2704" s="260">
        <v>1</v>
      </c>
      <c r="E2704" s="262"/>
      <c r="F2704" s="262"/>
      <c r="G2704" s="258" t="s">
        <v>1147</v>
      </c>
    </row>
    <row r="2705" spans="1:7" ht="12" customHeight="1" x14ac:dyDescent="0.2">
      <c r="A2705" s="259"/>
      <c r="B2705" s="259"/>
      <c r="C2705" s="258" t="s">
        <v>2220</v>
      </c>
      <c r="D2705" s="260">
        <v>1</v>
      </c>
      <c r="E2705" s="262"/>
      <c r="F2705" s="262"/>
      <c r="G2705" s="258" t="s">
        <v>1147</v>
      </c>
    </row>
    <row r="2706" spans="1:7" ht="12" customHeight="1" x14ac:dyDescent="0.2">
      <c r="A2706" s="259"/>
      <c r="B2706" s="259"/>
      <c r="C2706" s="258" t="s">
        <v>861</v>
      </c>
      <c r="D2706" s="260">
        <v>1</v>
      </c>
      <c r="E2706" s="262"/>
      <c r="F2706" s="262"/>
      <c r="G2706" s="258" t="s">
        <v>1147</v>
      </c>
    </row>
    <row r="2707" spans="1:7" ht="12" customHeight="1" x14ac:dyDescent="0.2">
      <c r="A2707" s="259"/>
      <c r="B2707" s="259"/>
      <c r="C2707" s="258" t="s">
        <v>2221</v>
      </c>
      <c r="D2707" s="260">
        <v>2</v>
      </c>
      <c r="E2707" s="262"/>
      <c r="F2707" s="262"/>
      <c r="G2707" s="258" t="s">
        <v>1147</v>
      </c>
    </row>
    <row r="2708" spans="1:7" ht="12" customHeight="1" x14ac:dyDescent="0.2">
      <c r="A2708" s="259"/>
      <c r="B2708" s="259"/>
      <c r="C2708" s="258" t="s">
        <v>657</v>
      </c>
      <c r="D2708" s="260">
        <v>1</v>
      </c>
      <c r="E2708" s="261">
        <v>0.01</v>
      </c>
      <c r="F2708" s="261">
        <v>0.01</v>
      </c>
      <c r="G2708" s="258"/>
    </row>
    <row r="2709" spans="1:7" ht="12" customHeight="1" x14ac:dyDescent="0.2">
      <c r="A2709" s="259"/>
      <c r="B2709" s="259"/>
      <c r="C2709" s="258" t="s">
        <v>431</v>
      </c>
      <c r="D2709" s="260">
        <v>1</v>
      </c>
      <c r="E2709" s="260">
        <v>540</v>
      </c>
      <c r="F2709" s="260">
        <v>540</v>
      </c>
      <c r="G2709" s="258"/>
    </row>
    <row r="2710" spans="1:7" ht="12" customHeight="1" x14ac:dyDescent="0.2">
      <c r="A2710" s="259"/>
      <c r="B2710" s="259"/>
      <c r="C2710" s="258" t="s">
        <v>391</v>
      </c>
      <c r="D2710" s="260">
        <v>2</v>
      </c>
      <c r="E2710" s="260">
        <v>270</v>
      </c>
      <c r="F2710" s="260">
        <v>540</v>
      </c>
      <c r="G2710" s="258"/>
    </row>
    <row r="2711" spans="1:7" ht="12" customHeight="1" x14ac:dyDescent="0.2">
      <c r="A2711" s="259"/>
      <c r="B2711" s="259"/>
      <c r="C2711" s="258" t="s">
        <v>2222</v>
      </c>
      <c r="D2711" s="260">
        <v>1</v>
      </c>
      <c r="E2711" s="261">
        <v>906.07</v>
      </c>
      <c r="F2711" s="261">
        <v>906.07</v>
      </c>
      <c r="G2711" s="258"/>
    </row>
    <row r="2712" spans="1:7" ht="12" customHeight="1" x14ac:dyDescent="0.2">
      <c r="A2712" s="259"/>
      <c r="B2712" s="259"/>
      <c r="C2712" s="258" t="s">
        <v>2223</v>
      </c>
      <c r="D2712" s="260">
        <v>2</v>
      </c>
      <c r="E2712" s="262"/>
      <c r="F2712" s="262"/>
      <c r="G2712" s="258" t="s">
        <v>1147</v>
      </c>
    </row>
    <row r="2713" spans="1:7" ht="12" customHeight="1" x14ac:dyDescent="0.2">
      <c r="A2713" s="259"/>
      <c r="B2713" s="259"/>
      <c r="C2713" s="258" t="s">
        <v>2081</v>
      </c>
      <c r="D2713" s="260">
        <v>2</v>
      </c>
      <c r="E2713" s="261">
        <v>0.01</v>
      </c>
      <c r="F2713" s="261">
        <v>0.02</v>
      </c>
      <c r="G2713" s="258"/>
    </row>
    <row r="2714" spans="1:7" ht="12.95" customHeight="1" x14ac:dyDescent="0.2">
      <c r="E2714" s="265">
        <v>8343.42</v>
      </c>
      <c r="F2714" s="265">
        <v>8343.42</v>
      </c>
    </row>
    <row r="2715" spans="1:7" ht="12" customHeight="1" x14ac:dyDescent="0.2">
      <c r="A2715" s="254">
        <v>174</v>
      </c>
      <c r="B2715" s="255" t="s">
        <v>2224</v>
      </c>
      <c r="C2715" s="256"/>
      <c r="D2715" s="254">
        <v>1</v>
      </c>
      <c r="E2715" s="257">
        <v>1931.94</v>
      </c>
      <c r="F2715" s="257">
        <v>1931.94</v>
      </c>
      <c r="G2715" s="258"/>
    </row>
    <row r="2716" spans="1:7" ht="12.95" customHeight="1" x14ac:dyDescent="0.2">
      <c r="E2716" s="269"/>
      <c r="F2716" s="269"/>
    </row>
    <row r="2717" spans="1:7" ht="12" customHeight="1" x14ac:dyDescent="0.2">
      <c r="A2717" s="254">
        <v>175</v>
      </c>
      <c r="B2717" s="255" t="s">
        <v>2224</v>
      </c>
      <c r="C2717" s="256"/>
      <c r="D2717" s="254">
        <v>1</v>
      </c>
      <c r="E2717" s="257">
        <v>1931.94</v>
      </c>
      <c r="F2717" s="257">
        <v>1931.94</v>
      </c>
      <c r="G2717" s="258"/>
    </row>
    <row r="2718" spans="1:7" ht="12.95" customHeight="1" x14ac:dyDescent="0.2">
      <c r="E2718" s="269"/>
      <c r="F2718" s="269"/>
    </row>
    <row r="2719" spans="1:7" ht="12" customHeight="1" x14ac:dyDescent="0.2">
      <c r="A2719" s="254">
        <v>176</v>
      </c>
      <c r="B2719" s="255" t="s">
        <v>2225</v>
      </c>
      <c r="C2719" s="256"/>
      <c r="D2719" s="254">
        <v>1</v>
      </c>
      <c r="E2719" s="257">
        <v>3877.38</v>
      </c>
      <c r="F2719" s="257">
        <v>3877.38</v>
      </c>
      <c r="G2719" s="258"/>
    </row>
    <row r="2720" spans="1:7" ht="12" customHeight="1" x14ac:dyDescent="0.2">
      <c r="A2720" s="259"/>
      <c r="B2720" s="259"/>
      <c r="C2720" s="258" t="s">
        <v>2198</v>
      </c>
      <c r="D2720" s="260">
        <v>1</v>
      </c>
      <c r="E2720" s="261">
        <v>0.01</v>
      </c>
      <c r="F2720" s="261">
        <v>0.01</v>
      </c>
      <c r="G2720" s="258"/>
    </row>
    <row r="2721" spans="1:7" ht="12" customHeight="1" x14ac:dyDescent="0.2">
      <c r="A2721" s="259"/>
      <c r="B2721" s="259"/>
      <c r="C2721" s="258" t="s">
        <v>393</v>
      </c>
      <c r="D2721" s="260">
        <v>4</v>
      </c>
      <c r="E2721" s="260">
        <v>130</v>
      </c>
      <c r="F2721" s="260">
        <v>520</v>
      </c>
      <c r="G2721" s="258"/>
    </row>
    <row r="2722" spans="1:7" ht="12" customHeight="1" x14ac:dyDescent="0.2">
      <c r="A2722" s="259"/>
      <c r="B2722" s="259"/>
      <c r="C2722" s="258" t="s">
        <v>2217</v>
      </c>
      <c r="D2722" s="260">
        <v>1</v>
      </c>
      <c r="E2722" s="262"/>
      <c r="F2722" s="262"/>
      <c r="G2722" s="258" t="s">
        <v>1147</v>
      </c>
    </row>
    <row r="2723" spans="1:7" ht="12" customHeight="1" x14ac:dyDescent="0.2">
      <c r="A2723" s="259"/>
      <c r="B2723" s="259"/>
      <c r="C2723" s="258" t="s">
        <v>2218</v>
      </c>
      <c r="D2723" s="260">
        <v>1</v>
      </c>
      <c r="E2723" s="262"/>
      <c r="F2723" s="262"/>
      <c r="G2723" s="258" t="s">
        <v>1147</v>
      </c>
    </row>
    <row r="2724" spans="1:7" ht="12" customHeight="1" x14ac:dyDescent="0.2">
      <c r="A2724" s="259"/>
      <c r="B2724" s="259"/>
      <c r="C2724" s="258" t="s">
        <v>2219</v>
      </c>
      <c r="D2724" s="260">
        <v>1</v>
      </c>
      <c r="E2724" s="262"/>
      <c r="F2724" s="262"/>
      <c r="G2724" s="258" t="s">
        <v>1147</v>
      </c>
    </row>
    <row r="2725" spans="1:7" ht="12" customHeight="1" x14ac:dyDescent="0.2">
      <c r="A2725" s="259"/>
      <c r="B2725" s="259"/>
      <c r="C2725" s="258" t="s">
        <v>2220</v>
      </c>
      <c r="D2725" s="260">
        <v>1</v>
      </c>
      <c r="E2725" s="262"/>
      <c r="F2725" s="262"/>
      <c r="G2725" s="258" t="s">
        <v>1147</v>
      </c>
    </row>
    <row r="2726" spans="1:7" ht="12" customHeight="1" x14ac:dyDescent="0.2">
      <c r="A2726" s="259"/>
      <c r="B2726" s="259"/>
      <c r="C2726" s="258" t="s">
        <v>861</v>
      </c>
      <c r="D2726" s="260">
        <v>1</v>
      </c>
      <c r="E2726" s="262"/>
      <c r="F2726" s="262"/>
      <c r="G2726" s="258" t="s">
        <v>1147</v>
      </c>
    </row>
    <row r="2727" spans="1:7" ht="12" customHeight="1" x14ac:dyDescent="0.2">
      <c r="A2727" s="259"/>
      <c r="B2727" s="259"/>
      <c r="C2727" s="258" t="s">
        <v>2221</v>
      </c>
      <c r="D2727" s="260">
        <v>2</v>
      </c>
      <c r="E2727" s="262"/>
      <c r="F2727" s="262"/>
      <c r="G2727" s="258" t="s">
        <v>1147</v>
      </c>
    </row>
    <row r="2728" spans="1:7" ht="12" customHeight="1" x14ac:dyDescent="0.2">
      <c r="A2728" s="259"/>
      <c r="B2728" s="259"/>
      <c r="C2728" s="258" t="s">
        <v>657</v>
      </c>
      <c r="D2728" s="260">
        <v>1</v>
      </c>
      <c r="E2728" s="261">
        <v>0.01</v>
      </c>
      <c r="F2728" s="261">
        <v>0.01</v>
      </c>
      <c r="G2728" s="258"/>
    </row>
    <row r="2729" spans="1:7" ht="12" customHeight="1" x14ac:dyDescent="0.2">
      <c r="A2729" s="259"/>
      <c r="B2729" s="259"/>
      <c r="C2729" s="258" t="s">
        <v>431</v>
      </c>
      <c r="D2729" s="260">
        <v>1</v>
      </c>
      <c r="E2729" s="260">
        <v>540</v>
      </c>
      <c r="F2729" s="260">
        <v>540</v>
      </c>
      <c r="G2729" s="258"/>
    </row>
    <row r="2730" spans="1:7" ht="12" customHeight="1" x14ac:dyDescent="0.2">
      <c r="A2730" s="259"/>
      <c r="B2730" s="259"/>
      <c r="C2730" s="258" t="s">
        <v>391</v>
      </c>
      <c r="D2730" s="260">
        <v>2</v>
      </c>
      <c r="E2730" s="260">
        <v>270</v>
      </c>
      <c r="F2730" s="260">
        <v>540</v>
      </c>
      <c r="G2730" s="258"/>
    </row>
    <row r="2731" spans="1:7" ht="12" customHeight="1" x14ac:dyDescent="0.2">
      <c r="A2731" s="259"/>
      <c r="B2731" s="259"/>
      <c r="C2731" s="258" t="s">
        <v>2222</v>
      </c>
      <c r="D2731" s="260">
        <v>1</v>
      </c>
      <c r="E2731" s="261">
        <v>906.07</v>
      </c>
      <c r="F2731" s="261">
        <v>906.07</v>
      </c>
      <c r="G2731" s="258"/>
    </row>
    <row r="2732" spans="1:7" ht="12" customHeight="1" x14ac:dyDescent="0.2">
      <c r="A2732" s="259"/>
      <c r="B2732" s="259"/>
      <c r="C2732" s="258" t="s">
        <v>2223</v>
      </c>
      <c r="D2732" s="260">
        <v>2</v>
      </c>
      <c r="E2732" s="262"/>
      <c r="F2732" s="262"/>
      <c r="G2732" s="258" t="s">
        <v>1147</v>
      </c>
    </row>
    <row r="2733" spans="1:7" ht="12" customHeight="1" x14ac:dyDescent="0.2">
      <c r="A2733" s="259"/>
      <c r="B2733" s="259"/>
      <c r="C2733" s="258" t="s">
        <v>2081</v>
      </c>
      <c r="D2733" s="260">
        <v>2</v>
      </c>
      <c r="E2733" s="261">
        <v>0.01</v>
      </c>
      <c r="F2733" s="261">
        <v>0.02</v>
      </c>
      <c r="G2733" s="258"/>
    </row>
    <row r="2734" spans="1:7" ht="12.95" customHeight="1" x14ac:dyDescent="0.2">
      <c r="E2734" s="265">
        <v>6383.42</v>
      </c>
      <c r="F2734" s="265">
        <v>6383.42</v>
      </c>
    </row>
    <row r="2735" spans="1:7" ht="12" customHeight="1" x14ac:dyDescent="0.2">
      <c r="A2735" s="254">
        <v>177</v>
      </c>
      <c r="B2735" s="255" t="s">
        <v>2226</v>
      </c>
      <c r="C2735" s="256"/>
      <c r="D2735" s="254">
        <v>1</v>
      </c>
      <c r="E2735" s="257">
        <v>2125.0700000000002</v>
      </c>
      <c r="F2735" s="257">
        <v>2125.0700000000002</v>
      </c>
      <c r="G2735" s="258"/>
    </row>
    <row r="2736" spans="1:7" ht="12.95" customHeight="1" x14ac:dyDescent="0.2">
      <c r="E2736" s="269"/>
      <c r="F2736" s="269"/>
    </row>
    <row r="2737" spans="1:7" ht="12" customHeight="1" x14ac:dyDescent="0.2">
      <c r="A2737" s="254">
        <v>177</v>
      </c>
      <c r="B2737" s="255" t="s">
        <v>2227</v>
      </c>
      <c r="C2737" s="256"/>
      <c r="D2737" s="254">
        <v>1</v>
      </c>
      <c r="E2737" s="257">
        <v>1890.46</v>
      </c>
      <c r="F2737" s="257">
        <v>1890.46</v>
      </c>
      <c r="G2737" s="258"/>
    </row>
    <row r="2738" spans="1:7" ht="12.95" customHeight="1" x14ac:dyDescent="0.2">
      <c r="E2738" s="269"/>
      <c r="F2738" s="269"/>
    </row>
    <row r="2739" spans="1:7" ht="12" customHeight="1" x14ac:dyDescent="0.2">
      <c r="A2739" s="254">
        <v>178</v>
      </c>
      <c r="B2739" s="255" t="s">
        <v>2226</v>
      </c>
      <c r="C2739" s="256"/>
      <c r="D2739" s="254">
        <v>1</v>
      </c>
      <c r="E2739" s="257">
        <v>2125.0700000000002</v>
      </c>
      <c r="F2739" s="257">
        <v>2125.0700000000002</v>
      </c>
      <c r="G2739" s="258"/>
    </row>
    <row r="2740" spans="1:7" ht="12.95" customHeight="1" x14ac:dyDescent="0.2">
      <c r="E2740" s="269"/>
      <c r="F2740" s="269"/>
    </row>
    <row r="2741" spans="1:7" ht="12" customHeight="1" x14ac:dyDescent="0.2">
      <c r="A2741" s="254">
        <v>178</v>
      </c>
      <c r="B2741" s="255" t="s">
        <v>2227</v>
      </c>
      <c r="C2741" s="256"/>
      <c r="D2741" s="254">
        <v>1</v>
      </c>
      <c r="E2741" s="257">
        <v>1890.46</v>
      </c>
      <c r="F2741" s="257">
        <v>1890.46</v>
      </c>
      <c r="G2741" s="258"/>
    </row>
    <row r="2742" spans="1:7" ht="12.95" customHeight="1" x14ac:dyDescent="0.2">
      <c r="E2742" s="269"/>
      <c r="F2742" s="269"/>
    </row>
    <row r="2743" spans="1:7" ht="12" customHeight="1" x14ac:dyDescent="0.2">
      <c r="A2743" s="254">
        <v>179</v>
      </c>
      <c r="B2743" s="255" t="s">
        <v>2228</v>
      </c>
      <c r="C2743" s="256"/>
      <c r="D2743" s="254">
        <v>1</v>
      </c>
      <c r="E2743" s="257">
        <v>3877.38</v>
      </c>
      <c r="F2743" s="257">
        <v>3877.38</v>
      </c>
      <c r="G2743" s="258"/>
    </row>
    <row r="2744" spans="1:7" ht="12" customHeight="1" x14ac:dyDescent="0.2">
      <c r="A2744" s="259"/>
      <c r="B2744" s="259"/>
      <c r="C2744" s="258" t="s">
        <v>2198</v>
      </c>
      <c r="D2744" s="260">
        <v>1</v>
      </c>
      <c r="E2744" s="261">
        <v>0.01</v>
      </c>
      <c r="F2744" s="261">
        <v>0.01</v>
      </c>
      <c r="G2744" s="258"/>
    </row>
    <row r="2745" spans="1:7" ht="12" customHeight="1" x14ac:dyDescent="0.2">
      <c r="A2745" s="259"/>
      <c r="B2745" s="259"/>
      <c r="C2745" s="258" t="s">
        <v>393</v>
      </c>
      <c r="D2745" s="260">
        <v>4</v>
      </c>
      <c r="E2745" s="260">
        <v>130</v>
      </c>
      <c r="F2745" s="260">
        <v>520</v>
      </c>
      <c r="G2745" s="258"/>
    </row>
    <row r="2746" spans="1:7" ht="12" customHeight="1" x14ac:dyDescent="0.2">
      <c r="A2746" s="259"/>
      <c r="B2746" s="259"/>
      <c r="C2746" s="258" t="s">
        <v>2217</v>
      </c>
      <c r="D2746" s="260">
        <v>1</v>
      </c>
      <c r="E2746" s="262"/>
      <c r="F2746" s="262"/>
      <c r="G2746" s="258" t="s">
        <v>1147</v>
      </c>
    </row>
    <row r="2747" spans="1:7" ht="12" customHeight="1" x14ac:dyDescent="0.2">
      <c r="A2747" s="259"/>
      <c r="B2747" s="259"/>
      <c r="C2747" s="258" t="s">
        <v>2218</v>
      </c>
      <c r="D2747" s="260">
        <v>1</v>
      </c>
      <c r="E2747" s="262"/>
      <c r="F2747" s="262"/>
      <c r="G2747" s="258" t="s">
        <v>1147</v>
      </c>
    </row>
    <row r="2748" spans="1:7" ht="12" customHeight="1" x14ac:dyDescent="0.2">
      <c r="A2748" s="259"/>
      <c r="B2748" s="259"/>
      <c r="C2748" s="258" t="s">
        <v>2219</v>
      </c>
      <c r="D2748" s="260">
        <v>1</v>
      </c>
      <c r="E2748" s="262"/>
      <c r="F2748" s="262"/>
      <c r="G2748" s="258" t="s">
        <v>1147</v>
      </c>
    </row>
    <row r="2749" spans="1:7" ht="12" customHeight="1" x14ac:dyDescent="0.2">
      <c r="A2749" s="259"/>
      <c r="B2749" s="259"/>
      <c r="C2749" s="258" t="s">
        <v>2220</v>
      </c>
      <c r="D2749" s="260">
        <v>1</v>
      </c>
      <c r="E2749" s="262"/>
      <c r="F2749" s="262"/>
      <c r="G2749" s="258" t="s">
        <v>1147</v>
      </c>
    </row>
    <row r="2750" spans="1:7" ht="12" customHeight="1" x14ac:dyDescent="0.2">
      <c r="A2750" s="259"/>
      <c r="B2750" s="259"/>
      <c r="C2750" s="258" t="s">
        <v>861</v>
      </c>
      <c r="D2750" s="260">
        <v>1</v>
      </c>
      <c r="E2750" s="262"/>
      <c r="F2750" s="262"/>
      <c r="G2750" s="258" t="s">
        <v>1147</v>
      </c>
    </row>
    <row r="2751" spans="1:7" ht="12" customHeight="1" x14ac:dyDescent="0.2">
      <c r="A2751" s="259"/>
      <c r="B2751" s="259"/>
      <c r="C2751" s="258" t="s">
        <v>2221</v>
      </c>
      <c r="D2751" s="260">
        <v>2</v>
      </c>
      <c r="E2751" s="262"/>
      <c r="F2751" s="262"/>
      <c r="G2751" s="258" t="s">
        <v>1147</v>
      </c>
    </row>
    <row r="2752" spans="1:7" ht="12" customHeight="1" x14ac:dyDescent="0.2">
      <c r="A2752" s="259"/>
      <c r="B2752" s="259"/>
      <c r="C2752" s="258" t="s">
        <v>657</v>
      </c>
      <c r="D2752" s="260">
        <v>1</v>
      </c>
      <c r="E2752" s="261">
        <v>0.01</v>
      </c>
      <c r="F2752" s="261">
        <v>0.01</v>
      </c>
      <c r="G2752" s="258"/>
    </row>
    <row r="2753" spans="1:7" ht="12" customHeight="1" x14ac:dyDescent="0.2">
      <c r="A2753" s="259"/>
      <c r="B2753" s="259"/>
      <c r="C2753" s="258" t="s">
        <v>391</v>
      </c>
      <c r="D2753" s="260">
        <v>2</v>
      </c>
      <c r="E2753" s="260">
        <v>270</v>
      </c>
      <c r="F2753" s="260">
        <v>540</v>
      </c>
      <c r="G2753" s="258"/>
    </row>
    <row r="2754" spans="1:7" ht="12" customHeight="1" x14ac:dyDescent="0.2">
      <c r="A2754" s="259"/>
      <c r="B2754" s="259"/>
      <c r="C2754" s="258" t="s">
        <v>2222</v>
      </c>
      <c r="D2754" s="260">
        <v>1</v>
      </c>
      <c r="E2754" s="261">
        <v>906.07</v>
      </c>
      <c r="F2754" s="261">
        <v>906.07</v>
      </c>
      <c r="G2754" s="258"/>
    </row>
    <row r="2755" spans="1:7" ht="12" customHeight="1" x14ac:dyDescent="0.2">
      <c r="A2755" s="259"/>
      <c r="B2755" s="259"/>
      <c r="C2755" s="258" t="s">
        <v>379</v>
      </c>
      <c r="D2755" s="260">
        <v>1</v>
      </c>
      <c r="E2755" s="260">
        <v>540</v>
      </c>
      <c r="F2755" s="260">
        <v>540</v>
      </c>
      <c r="G2755" s="258"/>
    </row>
    <row r="2756" spans="1:7" ht="12" customHeight="1" x14ac:dyDescent="0.2">
      <c r="A2756" s="259"/>
      <c r="B2756" s="259"/>
      <c r="C2756" s="258" t="s">
        <v>2223</v>
      </c>
      <c r="D2756" s="260">
        <v>1</v>
      </c>
      <c r="E2756" s="262"/>
      <c r="F2756" s="262"/>
      <c r="G2756" s="258" t="s">
        <v>1147</v>
      </c>
    </row>
    <row r="2757" spans="1:7" ht="12" customHeight="1" x14ac:dyDescent="0.2">
      <c r="A2757" s="259"/>
      <c r="B2757" s="259"/>
      <c r="C2757" s="258" t="s">
        <v>2229</v>
      </c>
      <c r="D2757" s="260">
        <v>1</v>
      </c>
      <c r="E2757" s="262"/>
      <c r="F2757" s="262"/>
      <c r="G2757" s="258" t="s">
        <v>1147</v>
      </c>
    </row>
    <row r="2758" spans="1:7" ht="12" customHeight="1" x14ac:dyDescent="0.2">
      <c r="A2758" s="259"/>
      <c r="B2758" s="259"/>
      <c r="C2758" s="258" t="s">
        <v>2081</v>
      </c>
      <c r="D2758" s="260">
        <v>2</v>
      </c>
      <c r="E2758" s="261">
        <v>0.01</v>
      </c>
      <c r="F2758" s="261">
        <v>0.02</v>
      </c>
      <c r="G2758" s="258"/>
    </row>
    <row r="2759" spans="1:7" ht="12.95" customHeight="1" x14ac:dyDescent="0.2">
      <c r="E2759" s="265">
        <v>6383.42</v>
      </c>
      <c r="F2759" s="265">
        <v>6383.42</v>
      </c>
    </row>
    <row r="2760" spans="1:7" ht="12" customHeight="1" x14ac:dyDescent="0.2">
      <c r="A2760" s="254">
        <v>180</v>
      </c>
      <c r="B2760" s="255" t="s">
        <v>2230</v>
      </c>
      <c r="C2760" s="256"/>
      <c r="D2760" s="254">
        <v>1</v>
      </c>
      <c r="E2760" s="257">
        <v>2750.28</v>
      </c>
      <c r="F2760" s="257">
        <v>2750.28</v>
      </c>
      <c r="G2760" s="258"/>
    </row>
    <row r="2761" spans="1:7" ht="12.95" customHeight="1" x14ac:dyDescent="0.2">
      <c r="E2761" s="269"/>
      <c r="F2761" s="269"/>
    </row>
    <row r="2762" spans="1:7" ht="12" customHeight="1" x14ac:dyDescent="0.2">
      <c r="A2762" s="254">
        <v>180</v>
      </c>
      <c r="B2762" s="255" t="s">
        <v>2231</v>
      </c>
      <c r="C2762" s="256"/>
      <c r="D2762" s="254">
        <v>1</v>
      </c>
      <c r="E2762" s="257">
        <v>2149.58</v>
      </c>
      <c r="F2762" s="257">
        <v>2149.58</v>
      </c>
      <c r="G2762" s="258"/>
    </row>
    <row r="2763" spans="1:7" ht="12.95" customHeight="1" x14ac:dyDescent="0.2">
      <c r="E2763" s="269"/>
      <c r="F2763" s="269"/>
    </row>
    <row r="2764" spans="1:7" ht="12" customHeight="1" x14ac:dyDescent="0.2">
      <c r="A2764" s="254">
        <v>181</v>
      </c>
      <c r="B2764" s="255" t="s">
        <v>2230</v>
      </c>
      <c r="C2764" s="256"/>
      <c r="D2764" s="254">
        <v>1</v>
      </c>
      <c r="E2764" s="257">
        <v>2750.28</v>
      </c>
      <c r="F2764" s="257">
        <v>2750.28</v>
      </c>
      <c r="G2764" s="258"/>
    </row>
    <row r="2765" spans="1:7" ht="12.95" customHeight="1" x14ac:dyDescent="0.2">
      <c r="E2765" s="269"/>
      <c r="F2765" s="269"/>
    </row>
    <row r="2766" spans="1:7" ht="12" customHeight="1" x14ac:dyDescent="0.2">
      <c r="A2766" s="254">
        <v>181</v>
      </c>
      <c r="B2766" s="255" t="s">
        <v>2231</v>
      </c>
      <c r="C2766" s="256"/>
      <c r="D2766" s="254">
        <v>1</v>
      </c>
      <c r="E2766" s="257">
        <v>2149.58</v>
      </c>
      <c r="F2766" s="257">
        <v>2149.58</v>
      </c>
      <c r="G2766" s="258"/>
    </row>
    <row r="2767" spans="1:7" ht="12.95" customHeight="1" x14ac:dyDescent="0.2">
      <c r="E2767" s="269"/>
      <c r="F2767" s="269"/>
    </row>
    <row r="2768" spans="1:7" ht="12" customHeight="1" x14ac:dyDescent="0.2">
      <c r="A2768" s="254">
        <v>182</v>
      </c>
      <c r="B2768" s="255" t="s">
        <v>1623</v>
      </c>
      <c r="C2768" s="256"/>
      <c r="D2768" s="254">
        <v>1</v>
      </c>
      <c r="E2768" s="257">
        <v>2111.85</v>
      </c>
      <c r="F2768" s="257">
        <v>2111.85</v>
      </c>
      <c r="G2768" s="258"/>
    </row>
    <row r="2769" spans="1:7" ht="12" customHeight="1" x14ac:dyDescent="0.2">
      <c r="A2769" s="259"/>
      <c r="B2769" s="259"/>
      <c r="C2769" s="258" t="s">
        <v>2198</v>
      </c>
      <c r="D2769" s="260">
        <v>1</v>
      </c>
      <c r="E2769" s="261">
        <v>0.01</v>
      </c>
      <c r="F2769" s="261">
        <v>0.01</v>
      </c>
      <c r="G2769" s="258"/>
    </row>
    <row r="2770" spans="1:7" ht="12" customHeight="1" x14ac:dyDescent="0.2">
      <c r="A2770" s="259"/>
      <c r="B2770" s="259"/>
      <c r="C2770" s="258" t="s">
        <v>2232</v>
      </c>
      <c r="D2770" s="260">
        <v>1</v>
      </c>
      <c r="E2770" s="262"/>
      <c r="F2770" s="262"/>
      <c r="G2770" s="258" t="s">
        <v>1147</v>
      </c>
    </row>
    <row r="2771" spans="1:7" ht="12" customHeight="1" x14ac:dyDescent="0.2">
      <c r="A2771" s="259"/>
      <c r="B2771" s="259"/>
      <c r="C2771" s="258" t="s">
        <v>2233</v>
      </c>
      <c r="D2771" s="260">
        <v>1</v>
      </c>
      <c r="E2771" s="262"/>
      <c r="F2771" s="262"/>
      <c r="G2771" s="258" t="s">
        <v>1147</v>
      </c>
    </row>
    <row r="2772" spans="1:7" ht="12" customHeight="1" x14ac:dyDescent="0.2">
      <c r="A2772" s="259"/>
      <c r="B2772" s="259"/>
      <c r="C2772" s="258" t="s">
        <v>2234</v>
      </c>
      <c r="D2772" s="260">
        <v>1</v>
      </c>
      <c r="E2772" s="262"/>
      <c r="F2772" s="262"/>
      <c r="G2772" s="258" t="s">
        <v>1147</v>
      </c>
    </row>
    <row r="2773" spans="1:7" ht="12" customHeight="1" x14ac:dyDescent="0.2">
      <c r="A2773" s="259"/>
      <c r="B2773" s="259"/>
      <c r="C2773" s="258" t="s">
        <v>1832</v>
      </c>
      <c r="D2773" s="260">
        <v>1</v>
      </c>
      <c r="E2773" s="262"/>
      <c r="F2773" s="262"/>
      <c r="G2773" s="258" t="s">
        <v>1147</v>
      </c>
    </row>
    <row r="2774" spans="1:7" ht="12" customHeight="1" x14ac:dyDescent="0.2">
      <c r="A2774" s="259"/>
      <c r="B2774" s="259"/>
      <c r="C2774" s="258" t="s">
        <v>2235</v>
      </c>
      <c r="D2774" s="260">
        <v>1</v>
      </c>
      <c r="E2774" s="262"/>
      <c r="F2774" s="262"/>
      <c r="G2774" s="258" t="s">
        <v>1147</v>
      </c>
    </row>
    <row r="2775" spans="1:7" ht="12" customHeight="1" x14ac:dyDescent="0.2">
      <c r="A2775" s="259"/>
      <c r="B2775" s="259"/>
      <c r="C2775" s="258" t="s">
        <v>379</v>
      </c>
      <c r="D2775" s="260">
        <v>1</v>
      </c>
      <c r="E2775" s="260">
        <v>540</v>
      </c>
      <c r="F2775" s="260">
        <v>540</v>
      </c>
      <c r="G2775" s="258"/>
    </row>
    <row r="2776" spans="1:7" ht="12" customHeight="1" x14ac:dyDescent="0.2">
      <c r="A2776" s="259"/>
      <c r="B2776" s="259"/>
      <c r="C2776" s="258" t="s">
        <v>2236</v>
      </c>
      <c r="D2776" s="260">
        <v>2</v>
      </c>
      <c r="E2776" s="262"/>
      <c r="F2776" s="262"/>
      <c r="G2776" s="258" t="s">
        <v>1147</v>
      </c>
    </row>
    <row r="2777" spans="1:7" ht="12" customHeight="1" x14ac:dyDescent="0.2">
      <c r="A2777" s="259"/>
      <c r="B2777" s="259"/>
      <c r="C2777" s="258" t="s">
        <v>391</v>
      </c>
      <c r="D2777" s="260">
        <v>1</v>
      </c>
      <c r="E2777" s="260">
        <v>270</v>
      </c>
      <c r="F2777" s="260">
        <v>270</v>
      </c>
      <c r="G2777" s="258"/>
    </row>
    <row r="2778" spans="1:7" ht="12" customHeight="1" x14ac:dyDescent="0.2">
      <c r="A2778" s="259"/>
      <c r="B2778" s="259"/>
      <c r="C2778" s="258" t="s">
        <v>861</v>
      </c>
      <c r="D2778" s="260">
        <v>1</v>
      </c>
      <c r="E2778" s="262"/>
      <c r="F2778" s="262"/>
      <c r="G2778" s="258" t="s">
        <v>1147</v>
      </c>
    </row>
    <row r="2779" spans="1:7" ht="12" customHeight="1" x14ac:dyDescent="0.2">
      <c r="A2779" s="259"/>
      <c r="B2779" s="259"/>
      <c r="C2779" s="258" t="s">
        <v>638</v>
      </c>
      <c r="D2779" s="260">
        <v>1</v>
      </c>
      <c r="E2779" s="263">
        <v>11560</v>
      </c>
      <c r="F2779" s="263">
        <v>11560</v>
      </c>
      <c r="G2779" s="258"/>
    </row>
    <row r="2780" spans="1:7" ht="12.95" customHeight="1" x14ac:dyDescent="0.2">
      <c r="E2780" s="265">
        <v>14481.86</v>
      </c>
      <c r="F2780" s="265">
        <v>14481.86</v>
      </c>
    </row>
    <row r="2781" spans="1:7" ht="12" customHeight="1" x14ac:dyDescent="0.2">
      <c r="A2781" s="254">
        <v>183</v>
      </c>
      <c r="B2781" s="255" t="s">
        <v>2237</v>
      </c>
      <c r="C2781" s="256"/>
      <c r="D2781" s="254">
        <v>1</v>
      </c>
      <c r="E2781" s="473">
        <v>607.38</v>
      </c>
      <c r="F2781" s="473">
        <v>607.38</v>
      </c>
      <c r="G2781" s="258"/>
    </row>
    <row r="2782" spans="1:7" ht="12.95" customHeight="1" x14ac:dyDescent="0.2">
      <c r="E2782" s="269"/>
      <c r="F2782" s="269"/>
    </row>
    <row r="2783" spans="1:7" ht="12" customHeight="1" x14ac:dyDescent="0.2">
      <c r="A2783" s="254">
        <v>184</v>
      </c>
      <c r="B2783" s="255" t="s">
        <v>1624</v>
      </c>
      <c r="C2783" s="256"/>
      <c r="D2783" s="254">
        <v>1</v>
      </c>
      <c r="E2783" s="257">
        <v>2568.15</v>
      </c>
      <c r="F2783" s="257">
        <v>2568.15</v>
      </c>
      <c r="G2783" s="258"/>
    </row>
    <row r="2784" spans="1:7" ht="12" customHeight="1" x14ac:dyDescent="0.2">
      <c r="A2784" s="259"/>
      <c r="B2784" s="259"/>
      <c r="C2784" s="258" t="s">
        <v>2198</v>
      </c>
      <c r="D2784" s="260">
        <v>1</v>
      </c>
      <c r="E2784" s="261">
        <v>0.01</v>
      </c>
      <c r="F2784" s="261">
        <v>0.01</v>
      </c>
      <c r="G2784" s="258"/>
    </row>
    <row r="2785" spans="1:7" ht="12" customHeight="1" x14ac:dyDescent="0.2">
      <c r="A2785" s="259"/>
      <c r="B2785" s="259"/>
      <c r="C2785" s="258" t="s">
        <v>2232</v>
      </c>
      <c r="D2785" s="260">
        <v>1</v>
      </c>
      <c r="E2785" s="262"/>
      <c r="F2785" s="262"/>
      <c r="G2785" s="258" t="s">
        <v>1147</v>
      </c>
    </row>
    <row r="2786" spans="1:7" ht="12" customHeight="1" x14ac:dyDescent="0.2">
      <c r="A2786" s="259"/>
      <c r="B2786" s="259"/>
      <c r="C2786" s="258" t="s">
        <v>2233</v>
      </c>
      <c r="D2786" s="260">
        <v>1</v>
      </c>
      <c r="E2786" s="262"/>
      <c r="F2786" s="262"/>
      <c r="G2786" s="258" t="s">
        <v>1147</v>
      </c>
    </row>
    <row r="2787" spans="1:7" ht="12" customHeight="1" x14ac:dyDescent="0.2">
      <c r="A2787" s="259"/>
      <c r="B2787" s="259"/>
      <c r="C2787" s="258" t="s">
        <v>2238</v>
      </c>
      <c r="D2787" s="260">
        <v>1</v>
      </c>
      <c r="E2787" s="262"/>
      <c r="F2787" s="262"/>
      <c r="G2787" s="258" t="s">
        <v>1147</v>
      </c>
    </row>
    <row r="2788" spans="1:7" ht="12" customHeight="1" x14ac:dyDescent="0.2">
      <c r="A2788" s="259"/>
      <c r="B2788" s="259"/>
      <c r="C2788" s="258" t="s">
        <v>1832</v>
      </c>
      <c r="D2788" s="260">
        <v>1</v>
      </c>
      <c r="E2788" s="262"/>
      <c r="F2788" s="262"/>
      <c r="G2788" s="258" t="s">
        <v>1147</v>
      </c>
    </row>
    <row r="2789" spans="1:7" ht="12" customHeight="1" x14ac:dyDescent="0.2">
      <c r="A2789" s="259"/>
      <c r="B2789" s="259"/>
      <c r="C2789" s="258" t="s">
        <v>2239</v>
      </c>
      <c r="D2789" s="260">
        <v>1</v>
      </c>
      <c r="E2789" s="262"/>
      <c r="F2789" s="262"/>
      <c r="G2789" s="258" t="s">
        <v>1147</v>
      </c>
    </row>
    <row r="2790" spans="1:7" ht="12" customHeight="1" x14ac:dyDescent="0.2">
      <c r="A2790" s="259"/>
      <c r="B2790" s="259"/>
      <c r="C2790" s="258" t="s">
        <v>379</v>
      </c>
      <c r="D2790" s="260">
        <v>1</v>
      </c>
      <c r="E2790" s="260">
        <v>540</v>
      </c>
      <c r="F2790" s="260">
        <v>540</v>
      </c>
      <c r="G2790" s="258"/>
    </row>
    <row r="2791" spans="1:7" ht="12" customHeight="1" x14ac:dyDescent="0.2">
      <c r="A2791" s="259"/>
      <c r="B2791" s="259"/>
      <c r="C2791" s="258" t="s">
        <v>391</v>
      </c>
      <c r="D2791" s="260">
        <v>2</v>
      </c>
      <c r="E2791" s="260">
        <v>270</v>
      </c>
      <c r="F2791" s="260">
        <v>540</v>
      </c>
      <c r="G2791" s="258"/>
    </row>
    <row r="2792" spans="1:7" ht="12" customHeight="1" x14ac:dyDescent="0.2">
      <c r="A2792" s="259"/>
      <c r="B2792" s="259"/>
      <c r="C2792" s="258" t="s">
        <v>2240</v>
      </c>
      <c r="D2792" s="260">
        <v>2</v>
      </c>
      <c r="E2792" s="262"/>
      <c r="F2792" s="262"/>
      <c r="G2792" s="258" t="s">
        <v>1147</v>
      </c>
    </row>
    <row r="2793" spans="1:7" ht="12" customHeight="1" x14ac:dyDescent="0.2">
      <c r="A2793" s="259"/>
      <c r="B2793" s="259"/>
      <c r="C2793" s="258" t="s">
        <v>396</v>
      </c>
      <c r="D2793" s="260">
        <v>1</v>
      </c>
      <c r="E2793" s="263">
        <v>10520</v>
      </c>
      <c r="F2793" s="263">
        <v>10520</v>
      </c>
      <c r="G2793" s="258"/>
    </row>
    <row r="2794" spans="1:7" ht="12" customHeight="1" x14ac:dyDescent="0.2">
      <c r="A2794" s="259"/>
      <c r="B2794" s="259"/>
      <c r="C2794" s="258" t="s">
        <v>861</v>
      </c>
      <c r="D2794" s="260">
        <v>1</v>
      </c>
      <c r="E2794" s="262"/>
      <c r="F2794" s="262"/>
      <c r="G2794" s="258" t="s">
        <v>1147</v>
      </c>
    </row>
    <row r="2795" spans="1:7" ht="12" customHeight="1" x14ac:dyDescent="0.2">
      <c r="A2795" s="259"/>
      <c r="B2795" s="259"/>
      <c r="C2795" s="258" t="s">
        <v>1838</v>
      </c>
      <c r="D2795" s="260">
        <v>1</v>
      </c>
      <c r="E2795" s="262"/>
      <c r="F2795" s="262"/>
      <c r="G2795" s="258" t="s">
        <v>1147</v>
      </c>
    </row>
    <row r="2796" spans="1:7" ht="12.95" customHeight="1" x14ac:dyDescent="0.2">
      <c r="E2796" s="265">
        <v>14168.16</v>
      </c>
      <c r="F2796" s="265">
        <v>14168.16</v>
      </c>
    </row>
    <row r="2797" spans="1:7" ht="12" customHeight="1" x14ac:dyDescent="0.2">
      <c r="A2797" s="254">
        <v>185</v>
      </c>
      <c r="B2797" s="255" t="s">
        <v>2241</v>
      </c>
      <c r="C2797" s="256"/>
      <c r="D2797" s="254">
        <v>1</v>
      </c>
      <c r="E2797" s="257">
        <v>2433.69</v>
      </c>
      <c r="F2797" s="257">
        <v>2433.69</v>
      </c>
      <c r="G2797" s="258"/>
    </row>
    <row r="2798" spans="1:7" ht="12.95" customHeight="1" x14ac:dyDescent="0.2">
      <c r="E2798" s="269"/>
      <c r="F2798" s="269"/>
    </row>
    <row r="2799" spans="1:7" ht="12" customHeight="1" x14ac:dyDescent="0.2">
      <c r="A2799" s="254">
        <v>186</v>
      </c>
      <c r="B2799" s="255" t="s">
        <v>1625</v>
      </c>
      <c r="C2799" s="256"/>
      <c r="D2799" s="254">
        <v>1</v>
      </c>
      <c r="E2799" s="266">
        <v>3240</v>
      </c>
      <c r="F2799" s="266">
        <v>3240</v>
      </c>
      <c r="G2799" s="258"/>
    </row>
    <row r="2800" spans="1:7" ht="12" customHeight="1" x14ac:dyDescent="0.2">
      <c r="A2800" s="259"/>
      <c r="B2800" s="259"/>
      <c r="C2800" s="258" t="s">
        <v>2242</v>
      </c>
      <c r="D2800" s="260">
        <v>1</v>
      </c>
      <c r="E2800" s="262"/>
      <c r="F2800" s="262"/>
      <c r="G2800" s="258" t="s">
        <v>1147</v>
      </c>
    </row>
    <row r="2801" spans="1:7" ht="12" customHeight="1" x14ac:dyDescent="0.2">
      <c r="A2801" s="259"/>
      <c r="B2801" s="259"/>
      <c r="C2801" s="258" t="s">
        <v>2243</v>
      </c>
      <c r="D2801" s="260">
        <v>1</v>
      </c>
      <c r="E2801" s="262"/>
      <c r="F2801" s="262"/>
      <c r="G2801" s="258" t="s">
        <v>1147</v>
      </c>
    </row>
    <row r="2802" spans="1:7" ht="12" customHeight="1" x14ac:dyDescent="0.2">
      <c r="A2802" s="259"/>
      <c r="B2802" s="259"/>
      <c r="C2802" s="258" t="s">
        <v>2244</v>
      </c>
      <c r="D2802" s="260">
        <v>1</v>
      </c>
      <c r="E2802" s="262"/>
      <c r="F2802" s="262"/>
      <c r="G2802" s="258" t="s">
        <v>1147</v>
      </c>
    </row>
    <row r="2803" spans="1:7" ht="12" customHeight="1" x14ac:dyDescent="0.2">
      <c r="A2803" s="259"/>
      <c r="B2803" s="259"/>
      <c r="C2803" s="258" t="s">
        <v>1807</v>
      </c>
      <c r="D2803" s="260">
        <v>1</v>
      </c>
      <c r="E2803" s="262"/>
      <c r="F2803" s="262"/>
      <c r="G2803" s="258" t="s">
        <v>1147</v>
      </c>
    </row>
    <row r="2804" spans="1:7" ht="12" customHeight="1" x14ac:dyDescent="0.2">
      <c r="A2804" s="259"/>
      <c r="B2804" s="259"/>
      <c r="C2804" s="258" t="s">
        <v>861</v>
      </c>
      <c r="D2804" s="260">
        <v>1</v>
      </c>
      <c r="E2804" s="262"/>
      <c r="F2804" s="262"/>
      <c r="G2804" s="258" t="s">
        <v>1147</v>
      </c>
    </row>
    <row r="2805" spans="1:7" ht="12" customHeight="1" x14ac:dyDescent="0.2">
      <c r="A2805" s="259"/>
      <c r="B2805" s="259"/>
      <c r="C2805" s="258" t="s">
        <v>1172</v>
      </c>
      <c r="D2805" s="260">
        <v>1</v>
      </c>
      <c r="E2805" s="262"/>
      <c r="F2805" s="262"/>
      <c r="G2805" s="258" t="s">
        <v>1147</v>
      </c>
    </row>
    <row r="2806" spans="1:7" ht="12" customHeight="1" x14ac:dyDescent="0.2">
      <c r="A2806" s="259"/>
      <c r="B2806" s="259"/>
      <c r="C2806" s="258" t="s">
        <v>2195</v>
      </c>
      <c r="D2806" s="260">
        <v>1</v>
      </c>
      <c r="E2806" s="262"/>
      <c r="F2806" s="262"/>
      <c r="G2806" s="258" t="s">
        <v>1147</v>
      </c>
    </row>
    <row r="2807" spans="1:7" ht="12" customHeight="1" x14ac:dyDescent="0.2">
      <c r="A2807" s="259"/>
      <c r="B2807" s="259"/>
      <c r="C2807" s="258" t="s">
        <v>1174</v>
      </c>
      <c r="D2807" s="260">
        <v>1</v>
      </c>
      <c r="E2807" s="262"/>
      <c r="F2807" s="262"/>
      <c r="G2807" s="258" t="s">
        <v>1147</v>
      </c>
    </row>
    <row r="2808" spans="1:7" ht="12" customHeight="1" x14ac:dyDescent="0.2">
      <c r="A2808" s="259"/>
      <c r="B2808" s="259"/>
      <c r="C2808" s="258" t="s">
        <v>2245</v>
      </c>
      <c r="D2808" s="260">
        <v>1</v>
      </c>
      <c r="E2808" s="263">
        <v>8790</v>
      </c>
      <c r="F2808" s="263">
        <v>8790</v>
      </c>
      <c r="G2808" s="258"/>
    </row>
    <row r="2809" spans="1:7" ht="12" customHeight="1" x14ac:dyDescent="0.2">
      <c r="A2809" s="259"/>
      <c r="B2809" s="259"/>
      <c r="C2809" s="258" t="s">
        <v>862</v>
      </c>
      <c r="D2809" s="260">
        <v>1</v>
      </c>
      <c r="E2809" s="263">
        <v>6660</v>
      </c>
      <c r="F2809" s="263">
        <v>6660</v>
      </c>
      <c r="G2809" s="258"/>
    </row>
    <row r="2810" spans="1:7" ht="12" customHeight="1" x14ac:dyDescent="0.2">
      <c r="A2810" s="259"/>
      <c r="B2810" s="259"/>
      <c r="C2810" s="258" t="s">
        <v>863</v>
      </c>
      <c r="D2810" s="260">
        <v>1</v>
      </c>
      <c r="E2810" s="261">
        <v>0.01</v>
      </c>
      <c r="F2810" s="261">
        <v>0.01</v>
      </c>
      <c r="G2810" s="258"/>
    </row>
    <row r="2811" spans="1:7" ht="12" customHeight="1" x14ac:dyDescent="0.2">
      <c r="A2811" s="259"/>
      <c r="B2811" s="259"/>
      <c r="C2811" s="258" t="s">
        <v>2246</v>
      </c>
      <c r="D2811" s="260">
        <v>1</v>
      </c>
      <c r="E2811" s="260">
        <v>540</v>
      </c>
      <c r="F2811" s="260">
        <v>540</v>
      </c>
      <c r="G2811" s="258"/>
    </row>
    <row r="2812" spans="1:7" ht="12" customHeight="1" x14ac:dyDescent="0.2">
      <c r="A2812" s="259"/>
      <c r="B2812" s="259"/>
      <c r="C2812" s="258" t="s">
        <v>391</v>
      </c>
      <c r="D2812" s="260">
        <v>2</v>
      </c>
      <c r="E2812" s="260">
        <v>270</v>
      </c>
      <c r="F2812" s="260">
        <v>540</v>
      </c>
      <c r="G2812" s="258"/>
    </row>
    <row r="2813" spans="1:7" ht="12" customHeight="1" x14ac:dyDescent="0.2">
      <c r="A2813" s="259"/>
      <c r="B2813" s="259"/>
      <c r="C2813" s="258" t="s">
        <v>2247</v>
      </c>
      <c r="D2813" s="260">
        <v>2</v>
      </c>
      <c r="E2813" s="262"/>
      <c r="F2813" s="262"/>
      <c r="G2813" s="258" t="s">
        <v>1147</v>
      </c>
    </row>
    <row r="2814" spans="1:7" ht="12.95" customHeight="1" x14ac:dyDescent="0.2">
      <c r="E2814" s="265">
        <v>19770.009999999998</v>
      </c>
      <c r="F2814" s="265">
        <v>19770.009999999998</v>
      </c>
    </row>
    <row r="2815" spans="1:7" ht="12" customHeight="1" x14ac:dyDescent="0.2">
      <c r="A2815" s="254">
        <v>187</v>
      </c>
      <c r="B2815" s="255" t="s">
        <v>2248</v>
      </c>
      <c r="C2815" s="256"/>
      <c r="D2815" s="254">
        <v>1</v>
      </c>
      <c r="E2815" s="257">
        <v>1617.02</v>
      </c>
      <c r="F2815" s="257">
        <v>1617.02</v>
      </c>
      <c r="G2815" s="258"/>
    </row>
    <row r="2816" spans="1:7" ht="12.95" customHeight="1" x14ac:dyDescent="0.2">
      <c r="E2816" s="269"/>
      <c r="F2816" s="269"/>
    </row>
    <row r="2817" spans="1:7" ht="12" customHeight="1" x14ac:dyDescent="0.2">
      <c r="A2817" s="254">
        <v>188</v>
      </c>
      <c r="B2817" s="255" t="s">
        <v>2248</v>
      </c>
      <c r="C2817" s="256"/>
      <c r="D2817" s="254">
        <v>1</v>
      </c>
      <c r="E2817" s="257">
        <v>1617.02</v>
      </c>
      <c r="F2817" s="257">
        <v>1617.02</v>
      </c>
      <c r="G2817" s="258"/>
    </row>
    <row r="2818" spans="1:7" ht="12.95" customHeight="1" x14ac:dyDescent="0.2">
      <c r="E2818" s="269"/>
      <c r="F2818" s="269"/>
    </row>
    <row r="2819" spans="1:7" ht="12" customHeight="1" x14ac:dyDescent="0.2">
      <c r="A2819" s="254">
        <v>189</v>
      </c>
      <c r="B2819" s="255" t="s">
        <v>1657</v>
      </c>
      <c r="C2819" s="256"/>
      <c r="D2819" s="254">
        <v>1</v>
      </c>
      <c r="E2819" s="257">
        <v>2644.98</v>
      </c>
      <c r="F2819" s="257">
        <v>2644.98</v>
      </c>
      <c r="G2819" s="258"/>
    </row>
    <row r="2820" spans="1:7" ht="12" customHeight="1" x14ac:dyDescent="0.2">
      <c r="A2820" s="259"/>
      <c r="B2820" s="259"/>
      <c r="C2820" s="258" t="s">
        <v>2081</v>
      </c>
      <c r="D2820" s="260">
        <v>1</v>
      </c>
      <c r="E2820" s="261">
        <v>0.01</v>
      </c>
      <c r="F2820" s="261">
        <v>0.01</v>
      </c>
      <c r="G2820" s="258"/>
    </row>
    <row r="2821" spans="1:7" ht="12" customHeight="1" x14ac:dyDescent="0.2">
      <c r="A2821" s="259"/>
      <c r="B2821" s="259"/>
      <c r="C2821" s="258" t="s">
        <v>426</v>
      </c>
      <c r="D2821" s="260">
        <v>2</v>
      </c>
      <c r="E2821" s="260">
        <v>620</v>
      </c>
      <c r="F2821" s="263">
        <v>1240</v>
      </c>
      <c r="G2821" s="258"/>
    </row>
    <row r="2822" spans="1:7" ht="12" customHeight="1" x14ac:dyDescent="0.2">
      <c r="A2822" s="259"/>
      <c r="B2822" s="259"/>
      <c r="C2822" s="258" t="s">
        <v>2249</v>
      </c>
      <c r="D2822" s="260">
        <v>1</v>
      </c>
      <c r="E2822" s="262"/>
      <c r="F2822" s="262"/>
      <c r="G2822" s="258" t="s">
        <v>1147</v>
      </c>
    </row>
    <row r="2823" spans="1:7" ht="12" customHeight="1" x14ac:dyDescent="0.2">
      <c r="A2823" s="259"/>
      <c r="B2823" s="259"/>
      <c r="C2823" s="258" t="s">
        <v>2250</v>
      </c>
      <c r="D2823" s="260">
        <v>1</v>
      </c>
      <c r="E2823" s="262"/>
      <c r="F2823" s="262"/>
      <c r="G2823" s="258" t="s">
        <v>1147</v>
      </c>
    </row>
    <row r="2824" spans="1:7" ht="12" customHeight="1" x14ac:dyDescent="0.2">
      <c r="A2824" s="259"/>
      <c r="B2824" s="259"/>
      <c r="C2824" s="258" t="s">
        <v>2251</v>
      </c>
      <c r="D2824" s="260">
        <v>1</v>
      </c>
      <c r="E2824" s="262"/>
      <c r="F2824" s="262"/>
      <c r="G2824" s="258" t="s">
        <v>1147</v>
      </c>
    </row>
    <row r="2825" spans="1:7" ht="12" customHeight="1" x14ac:dyDescent="0.2">
      <c r="A2825" s="259"/>
      <c r="B2825" s="259"/>
      <c r="C2825" s="258" t="s">
        <v>1899</v>
      </c>
      <c r="D2825" s="260">
        <v>1</v>
      </c>
      <c r="E2825" s="262"/>
      <c r="F2825" s="262"/>
      <c r="G2825" s="258" t="s">
        <v>1147</v>
      </c>
    </row>
    <row r="2826" spans="1:7" ht="12" customHeight="1" x14ac:dyDescent="0.2">
      <c r="A2826" s="259"/>
      <c r="B2826" s="259"/>
      <c r="C2826" s="258" t="s">
        <v>861</v>
      </c>
      <c r="D2826" s="260">
        <v>1</v>
      </c>
      <c r="E2826" s="262"/>
      <c r="F2826" s="262"/>
      <c r="G2826" s="258" t="s">
        <v>1147</v>
      </c>
    </row>
    <row r="2827" spans="1:7" ht="12" customHeight="1" x14ac:dyDescent="0.2">
      <c r="A2827" s="259"/>
      <c r="B2827" s="259"/>
      <c r="C2827" s="258" t="s">
        <v>1845</v>
      </c>
      <c r="D2827" s="260">
        <v>1</v>
      </c>
      <c r="E2827" s="260">
        <v>460</v>
      </c>
      <c r="F2827" s="260">
        <v>460</v>
      </c>
      <c r="G2827" s="258"/>
    </row>
    <row r="2828" spans="1:7" ht="12" customHeight="1" x14ac:dyDescent="0.2">
      <c r="A2828" s="259"/>
      <c r="B2828" s="259"/>
      <c r="C2828" s="258" t="s">
        <v>391</v>
      </c>
      <c r="D2828" s="260">
        <v>2</v>
      </c>
      <c r="E2828" s="260">
        <v>270</v>
      </c>
      <c r="F2828" s="260">
        <v>540</v>
      </c>
      <c r="G2828" s="258"/>
    </row>
    <row r="2829" spans="1:7" ht="12" customHeight="1" x14ac:dyDescent="0.2">
      <c r="A2829" s="259"/>
      <c r="B2829" s="259"/>
      <c r="C2829" s="258" t="s">
        <v>2252</v>
      </c>
      <c r="D2829" s="260">
        <v>1</v>
      </c>
      <c r="E2829" s="262"/>
      <c r="F2829" s="262"/>
      <c r="G2829" s="258" t="s">
        <v>1147</v>
      </c>
    </row>
    <row r="2830" spans="1:7" ht="12" customHeight="1" x14ac:dyDescent="0.2">
      <c r="A2830" s="259"/>
      <c r="B2830" s="259"/>
      <c r="C2830" s="258" t="s">
        <v>2253</v>
      </c>
      <c r="D2830" s="260">
        <v>1</v>
      </c>
      <c r="E2830" s="262"/>
      <c r="F2830" s="262"/>
      <c r="G2830" s="258" t="s">
        <v>1147</v>
      </c>
    </row>
    <row r="2831" spans="1:7" ht="12" customHeight="1" x14ac:dyDescent="0.2">
      <c r="A2831" s="259"/>
      <c r="B2831" s="259"/>
      <c r="C2831" s="258" t="s">
        <v>2198</v>
      </c>
      <c r="D2831" s="260">
        <v>1</v>
      </c>
      <c r="E2831" s="261">
        <v>0.01</v>
      </c>
      <c r="F2831" s="261">
        <v>0.01</v>
      </c>
      <c r="G2831" s="258"/>
    </row>
    <row r="2832" spans="1:7" ht="12.95" customHeight="1" x14ac:dyDescent="0.2">
      <c r="E2832" s="471">
        <v>4885</v>
      </c>
      <c r="F2832" s="471">
        <v>4885</v>
      </c>
    </row>
    <row r="2833" spans="1:7" ht="12" customHeight="1" x14ac:dyDescent="0.2">
      <c r="A2833" s="254">
        <v>190</v>
      </c>
      <c r="B2833" s="255" t="s">
        <v>2254</v>
      </c>
      <c r="C2833" s="256"/>
      <c r="D2833" s="254">
        <v>1</v>
      </c>
      <c r="E2833" s="257">
        <v>3431.42</v>
      </c>
      <c r="F2833" s="257">
        <v>3431.42</v>
      </c>
      <c r="G2833" s="258"/>
    </row>
    <row r="2834" spans="1:7" ht="12.95" customHeight="1" x14ac:dyDescent="0.2">
      <c r="E2834" s="269"/>
      <c r="F2834" s="269"/>
    </row>
    <row r="2835" spans="1:7" ht="12" customHeight="1" x14ac:dyDescent="0.2">
      <c r="A2835" s="254">
        <v>190</v>
      </c>
      <c r="B2835" s="255" t="s">
        <v>2231</v>
      </c>
      <c r="C2835" s="256"/>
      <c r="D2835" s="254">
        <v>1</v>
      </c>
      <c r="E2835" s="257">
        <v>1866.13</v>
      </c>
      <c r="F2835" s="257">
        <v>1866.13</v>
      </c>
      <c r="G2835" s="258"/>
    </row>
    <row r="2836" spans="1:7" ht="12.95" customHeight="1" x14ac:dyDescent="0.2">
      <c r="E2836" s="269"/>
      <c r="F2836" s="269"/>
    </row>
    <row r="2837" spans="1:7" ht="12" customHeight="1" x14ac:dyDescent="0.2">
      <c r="A2837" s="254">
        <v>191</v>
      </c>
      <c r="B2837" s="255" t="s">
        <v>1658</v>
      </c>
      <c r="C2837" s="256"/>
      <c r="D2837" s="254">
        <v>1</v>
      </c>
      <c r="E2837" s="257">
        <v>2644.98</v>
      </c>
      <c r="F2837" s="257">
        <v>2644.98</v>
      </c>
      <c r="G2837" s="258"/>
    </row>
    <row r="2838" spans="1:7" ht="12" customHeight="1" x14ac:dyDescent="0.2">
      <c r="A2838" s="259"/>
      <c r="B2838" s="259"/>
      <c r="C2838" s="258" t="s">
        <v>2081</v>
      </c>
      <c r="D2838" s="260">
        <v>1</v>
      </c>
      <c r="E2838" s="261">
        <v>0.01</v>
      </c>
      <c r="F2838" s="261">
        <v>0.01</v>
      </c>
      <c r="G2838" s="258"/>
    </row>
    <row r="2839" spans="1:7" ht="12" customHeight="1" x14ac:dyDescent="0.2">
      <c r="A2839" s="259"/>
      <c r="B2839" s="259"/>
      <c r="C2839" s="258" t="s">
        <v>393</v>
      </c>
      <c r="D2839" s="260">
        <v>2</v>
      </c>
      <c r="E2839" s="260">
        <v>130</v>
      </c>
      <c r="F2839" s="260">
        <v>260</v>
      </c>
      <c r="G2839" s="258"/>
    </row>
    <row r="2840" spans="1:7" ht="12" customHeight="1" x14ac:dyDescent="0.2">
      <c r="A2840" s="259"/>
      <c r="B2840" s="259"/>
      <c r="C2840" s="258" t="s">
        <v>2249</v>
      </c>
      <c r="D2840" s="260">
        <v>1</v>
      </c>
      <c r="E2840" s="262"/>
      <c r="F2840" s="262"/>
      <c r="G2840" s="258" t="s">
        <v>1147</v>
      </c>
    </row>
    <row r="2841" spans="1:7" ht="12" customHeight="1" x14ac:dyDescent="0.2">
      <c r="A2841" s="259"/>
      <c r="B2841" s="259"/>
      <c r="C2841" s="258" t="s">
        <v>2250</v>
      </c>
      <c r="D2841" s="260">
        <v>1</v>
      </c>
      <c r="E2841" s="262"/>
      <c r="F2841" s="262"/>
      <c r="G2841" s="258" t="s">
        <v>1147</v>
      </c>
    </row>
    <row r="2842" spans="1:7" ht="12" customHeight="1" x14ac:dyDescent="0.2">
      <c r="A2842" s="259"/>
      <c r="B2842" s="259"/>
      <c r="C2842" s="258" t="s">
        <v>2251</v>
      </c>
      <c r="D2842" s="260">
        <v>1</v>
      </c>
      <c r="E2842" s="262"/>
      <c r="F2842" s="262"/>
      <c r="G2842" s="258" t="s">
        <v>1147</v>
      </c>
    </row>
    <row r="2843" spans="1:7" ht="12" customHeight="1" x14ac:dyDescent="0.2">
      <c r="A2843" s="259"/>
      <c r="B2843" s="259"/>
      <c r="C2843" s="258" t="s">
        <v>1899</v>
      </c>
      <c r="D2843" s="260">
        <v>1</v>
      </c>
      <c r="E2843" s="262"/>
      <c r="F2843" s="262"/>
      <c r="G2843" s="258" t="s">
        <v>1147</v>
      </c>
    </row>
    <row r="2844" spans="1:7" ht="12" customHeight="1" x14ac:dyDescent="0.2">
      <c r="A2844" s="259"/>
      <c r="B2844" s="259"/>
      <c r="C2844" s="258" t="s">
        <v>861</v>
      </c>
      <c r="D2844" s="260">
        <v>1</v>
      </c>
      <c r="E2844" s="262"/>
      <c r="F2844" s="262"/>
      <c r="G2844" s="258" t="s">
        <v>1147</v>
      </c>
    </row>
    <row r="2845" spans="1:7" ht="12" customHeight="1" x14ac:dyDescent="0.2">
      <c r="A2845" s="259"/>
      <c r="B2845" s="259"/>
      <c r="C2845" s="258" t="s">
        <v>1845</v>
      </c>
      <c r="D2845" s="260">
        <v>1</v>
      </c>
      <c r="E2845" s="260">
        <v>460</v>
      </c>
      <c r="F2845" s="260">
        <v>460</v>
      </c>
      <c r="G2845" s="258"/>
    </row>
    <row r="2846" spans="1:7" ht="12" customHeight="1" x14ac:dyDescent="0.2">
      <c r="A2846" s="259"/>
      <c r="B2846" s="259"/>
      <c r="C2846" s="258" t="s">
        <v>391</v>
      </c>
      <c r="D2846" s="260">
        <v>2</v>
      </c>
      <c r="E2846" s="260">
        <v>270</v>
      </c>
      <c r="F2846" s="260">
        <v>540</v>
      </c>
      <c r="G2846" s="258"/>
    </row>
    <row r="2847" spans="1:7" ht="12" customHeight="1" x14ac:dyDescent="0.2">
      <c r="A2847" s="259"/>
      <c r="B2847" s="259"/>
      <c r="C2847" s="258" t="s">
        <v>2252</v>
      </c>
      <c r="D2847" s="260">
        <v>1</v>
      </c>
      <c r="E2847" s="262"/>
      <c r="F2847" s="262"/>
      <c r="G2847" s="258" t="s">
        <v>1147</v>
      </c>
    </row>
    <row r="2848" spans="1:7" ht="12" customHeight="1" x14ac:dyDescent="0.2">
      <c r="A2848" s="259"/>
      <c r="B2848" s="259"/>
      <c r="C2848" s="258" t="s">
        <v>2253</v>
      </c>
      <c r="D2848" s="260">
        <v>1</v>
      </c>
      <c r="E2848" s="262"/>
      <c r="F2848" s="262"/>
      <c r="G2848" s="258" t="s">
        <v>1147</v>
      </c>
    </row>
    <row r="2849" spans="1:7" ht="12" customHeight="1" x14ac:dyDescent="0.2">
      <c r="A2849" s="259"/>
      <c r="B2849" s="259"/>
      <c r="C2849" s="258" t="s">
        <v>2198</v>
      </c>
      <c r="D2849" s="260">
        <v>1</v>
      </c>
      <c r="E2849" s="261">
        <v>0.01</v>
      </c>
      <c r="F2849" s="261">
        <v>0.01</v>
      </c>
      <c r="G2849" s="258"/>
    </row>
    <row r="2850" spans="1:7" ht="12.95" customHeight="1" x14ac:dyDescent="0.2">
      <c r="E2850" s="471">
        <v>3905</v>
      </c>
      <c r="F2850" s="471">
        <v>3905</v>
      </c>
    </row>
    <row r="2851" spans="1:7" ht="12" customHeight="1" x14ac:dyDescent="0.2">
      <c r="A2851" s="254">
        <v>192</v>
      </c>
      <c r="B2851" s="255" t="s">
        <v>2255</v>
      </c>
      <c r="C2851" s="256"/>
      <c r="D2851" s="254">
        <v>1</v>
      </c>
      <c r="E2851" s="257">
        <v>3252.19</v>
      </c>
      <c r="F2851" s="257">
        <v>3252.19</v>
      </c>
      <c r="G2851" s="258"/>
    </row>
    <row r="2852" spans="1:7" ht="12.95" customHeight="1" x14ac:dyDescent="0.2">
      <c r="E2852" s="269"/>
      <c r="F2852" s="269"/>
    </row>
    <row r="2853" spans="1:7" ht="12" customHeight="1" x14ac:dyDescent="0.2">
      <c r="A2853" s="254">
        <v>192</v>
      </c>
      <c r="B2853" s="255" t="s">
        <v>2256</v>
      </c>
      <c r="C2853" s="256"/>
      <c r="D2853" s="254">
        <v>1</v>
      </c>
      <c r="E2853" s="257">
        <v>1250.77</v>
      </c>
      <c r="F2853" s="257">
        <v>1250.77</v>
      </c>
      <c r="G2853" s="258"/>
    </row>
    <row r="2854" spans="1:7" ht="12.95" customHeight="1" x14ac:dyDescent="0.2">
      <c r="E2854" s="269"/>
      <c r="F2854" s="269"/>
    </row>
    <row r="2855" spans="1:7" ht="12" customHeight="1" x14ac:dyDescent="0.2">
      <c r="A2855" s="254">
        <v>193</v>
      </c>
      <c r="B2855" s="255" t="s">
        <v>1659</v>
      </c>
      <c r="C2855" s="256"/>
      <c r="D2855" s="254">
        <v>1</v>
      </c>
      <c r="E2855" s="257">
        <v>2644.98</v>
      </c>
      <c r="F2855" s="257">
        <v>2644.98</v>
      </c>
      <c r="G2855" s="258"/>
    </row>
    <row r="2856" spans="1:7" ht="12" customHeight="1" x14ac:dyDescent="0.2">
      <c r="A2856" s="259"/>
      <c r="B2856" s="259"/>
      <c r="C2856" s="258" t="s">
        <v>2081</v>
      </c>
      <c r="D2856" s="260">
        <v>1</v>
      </c>
      <c r="E2856" s="261">
        <v>0.01</v>
      </c>
      <c r="F2856" s="261">
        <v>0.01</v>
      </c>
      <c r="G2856" s="258"/>
    </row>
    <row r="2857" spans="1:7" ht="12" customHeight="1" x14ac:dyDescent="0.2">
      <c r="A2857" s="259"/>
      <c r="B2857" s="259"/>
      <c r="C2857" s="258" t="s">
        <v>393</v>
      </c>
      <c r="D2857" s="260">
        <v>2</v>
      </c>
      <c r="E2857" s="260">
        <v>130</v>
      </c>
      <c r="F2857" s="260">
        <v>260</v>
      </c>
      <c r="G2857" s="258"/>
    </row>
    <row r="2858" spans="1:7" ht="12" customHeight="1" x14ac:dyDescent="0.2">
      <c r="A2858" s="259"/>
      <c r="B2858" s="259"/>
      <c r="C2858" s="258" t="s">
        <v>2249</v>
      </c>
      <c r="D2858" s="260">
        <v>1</v>
      </c>
      <c r="E2858" s="262"/>
      <c r="F2858" s="262"/>
      <c r="G2858" s="258" t="s">
        <v>1147</v>
      </c>
    </row>
    <row r="2859" spans="1:7" ht="12" customHeight="1" x14ac:dyDescent="0.2">
      <c r="A2859" s="259"/>
      <c r="B2859" s="259"/>
      <c r="C2859" s="258" t="s">
        <v>2250</v>
      </c>
      <c r="D2859" s="260">
        <v>1</v>
      </c>
      <c r="E2859" s="262"/>
      <c r="F2859" s="262"/>
      <c r="G2859" s="258" t="s">
        <v>1147</v>
      </c>
    </row>
    <row r="2860" spans="1:7" ht="12" customHeight="1" x14ac:dyDescent="0.2">
      <c r="A2860" s="259"/>
      <c r="B2860" s="259"/>
      <c r="C2860" s="258" t="s">
        <v>2251</v>
      </c>
      <c r="D2860" s="260">
        <v>1</v>
      </c>
      <c r="E2860" s="262"/>
      <c r="F2860" s="262"/>
      <c r="G2860" s="258" t="s">
        <v>1147</v>
      </c>
    </row>
    <row r="2861" spans="1:7" ht="12" customHeight="1" x14ac:dyDescent="0.2">
      <c r="A2861" s="259"/>
      <c r="B2861" s="259"/>
      <c r="C2861" s="258" t="s">
        <v>1899</v>
      </c>
      <c r="D2861" s="260">
        <v>1</v>
      </c>
      <c r="E2861" s="262"/>
      <c r="F2861" s="262"/>
      <c r="G2861" s="258" t="s">
        <v>1147</v>
      </c>
    </row>
    <row r="2862" spans="1:7" ht="12" customHeight="1" x14ac:dyDescent="0.2">
      <c r="A2862" s="259"/>
      <c r="B2862" s="259"/>
      <c r="C2862" s="258" t="s">
        <v>861</v>
      </c>
      <c r="D2862" s="260">
        <v>1</v>
      </c>
      <c r="E2862" s="262"/>
      <c r="F2862" s="262"/>
      <c r="G2862" s="258" t="s">
        <v>1147</v>
      </c>
    </row>
    <row r="2863" spans="1:7" ht="12" customHeight="1" x14ac:dyDescent="0.2">
      <c r="A2863" s="259"/>
      <c r="B2863" s="259"/>
      <c r="C2863" s="258" t="s">
        <v>391</v>
      </c>
      <c r="D2863" s="260">
        <v>2</v>
      </c>
      <c r="E2863" s="260">
        <v>270</v>
      </c>
      <c r="F2863" s="260">
        <v>540</v>
      </c>
      <c r="G2863" s="258"/>
    </row>
    <row r="2864" spans="1:7" ht="12" customHeight="1" x14ac:dyDescent="0.2">
      <c r="A2864" s="259"/>
      <c r="B2864" s="259"/>
      <c r="C2864" s="258" t="s">
        <v>2252</v>
      </c>
      <c r="D2864" s="260">
        <v>1</v>
      </c>
      <c r="E2864" s="262"/>
      <c r="F2864" s="262"/>
      <c r="G2864" s="258" t="s">
        <v>1147</v>
      </c>
    </row>
    <row r="2865" spans="1:7" ht="12" customHeight="1" x14ac:dyDescent="0.2">
      <c r="A2865" s="259"/>
      <c r="B2865" s="259"/>
      <c r="C2865" s="258" t="s">
        <v>2253</v>
      </c>
      <c r="D2865" s="260">
        <v>1</v>
      </c>
      <c r="E2865" s="262"/>
      <c r="F2865" s="262"/>
      <c r="G2865" s="258" t="s">
        <v>1147</v>
      </c>
    </row>
    <row r="2866" spans="1:7" ht="12" customHeight="1" x14ac:dyDescent="0.2">
      <c r="A2866" s="259"/>
      <c r="B2866" s="259"/>
      <c r="C2866" s="258" t="s">
        <v>399</v>
      </c>
      <c r="D2866" s="260">
        <v>1</v>
      </c>
      <c r="E2866" s="260">
        <v>460</v>
      </c>
      <c r="F2866" s="260">
        <v>460</v>
      </c>
      <c r="G2866" s="258"/>
    </row>
    <row r="2867" spans="1:7" ht="12" customHeight="1" x14ac:dyDescent="0.2">
      <c r="A2867" s="259"/>
      <c r="B2867" s="259"/>
      <c r="C2867" s="258" t="s">
        <v>2198</v>
      </c>
      <c r="D2867" s="260">
        <v>1</v>
      </c>
      <c r="E2867" s="261">
        <v>0.01</v>
      </c>
      <c r="F2867" s="261">
        <v>0.01</v>
      </c>
      <c r="G2867" s="258"/>
    </row>
    <row r="2868" spans="1:7" ht="12.95" customHeight="1" x14ac:dyDescent="0.2">
      <c r="E2868" s="471">
        <v>3905</v>
      </c>
      <c r="F2868" s="471">
        <v>3905</v>
      </c>
    </row>
    <row r="2869" spans="1:7" ht="12" customHeight="1" x14ac:dyDescent="0.2">
      <c r="A2869" s="254">
        <v>194</v>
      </c>
      <c r="B2869" s="255" t="s">
        <v>2257</v>
      </c>
      <c r="C2869" s="256"/>
      <c r="D2869" s="254">
        <v>1</v>
      </c>
      <c r="E2869" s="257">
        <v>3252.19</v>
      </c>
      <c r="F2869" s="257">
        <v>3252.19</v>
      </c>
      <c r="G2869" s="258"/>
    </row>
    <row r="2870" spans="1:7" ht="12.95" customHeight="1" x14ac:dyDescent="0.2">
      <c r="E2870" s="269"/>
      <c r="F2870" s="269"/>
    </row>
    <row r="2871" spans="1:7" ht="12" customHeight="1" x14ac:dyDescent="0.2">
      <c r="A2871" s="254">
        <v>195</v>
      </c>
      <c r="B2871" s="255" t="s">
        <v>1660</v>
      </c>
      <c r="C2871" s="256"/>
      <c r="D2871" s="254">
        <v>1</v>
      </c>
      <c r="E2871" s="257">
        <v>2613.65</v>
      </c>
      <c r="F2871" s="257">
        <v>2613.65</v>
      </c>
      <c r="G2871" s="258"/>
    </row>
    <row r="2872" spans="1:7" ht="12" customHeight="1" x14ac:dyDescent="0.2">
      <c r="A2872" s="259"/>
      <c r="B2872" s="259"/>
      <c r="C2872" s="258" t="s">
        <v>2081</v>
      </c>
      <c r="D2872" s="260">
        <v>1</v>
      </c>
      <c r="E2872" s="261">
        <v>0.01</v>
      </c>
      <c r="F2872" s="261">
        <v>0.01</v>
      </c>
      <c r="G2872" s="258"/>
    </row>
    <row r="2873" spans="1:7" ht="12" customHeight="1" x14ac:dyDescent="0.2">
      <c r="A2873" s="259"/>
      <c r="B2873" s="259"/>
      <c r="C2873" s="258" t="s">
        <v>2198</v>
      </c>
      <c r="D2873" s="260">
        <v>1</v>
      </c>
      <c r="E2873" s="261">
        <v>0.01</v>
      </c>
      <c r="F2873" s="261">
        <v>0.01</v>
      </c>
      <c r="G2873" s="258"/>
    </row>
    <row r="2874" spans="1:7" ht="12" customHeight="1" x14ac:dyDescent="0.2">
      <c r="A2874" s="259"/>
      <c r="B2874" s="259"/>
      <c r="C2874" s="258" t="s">
        <v>426</v>
      </c>
      <c r="D2874" s="260">
        <v>4</v>
      </c>
      <c r="E2874" s="260">
        <v>620</v>
      </c>
      <c r="F2874" s="263">
        <v>2480</v>
      </c>
      <c r="G2874" s="258"/>
    </row>
    <row r="2875" spans="1:7" ht="12" customHeight="1" x14ac:dyDescent="0.2">
      <c r="A2875" s="259"/>
      <c r="B2875" s="259"/>
      <c r="C2875" s="258" t="s">
        <v>2258</v>
      </c>
      <c r="D2875" s="260">
        <v>1</v>
      </c>
      <c r="E2875" s="262"/>
      <c r="F2875" s="262"/>
      <c r="G2875" s="258" t="s">
        <v>1147</v>
      </c>
    </row>
    <row r="2876" spans="1:7" ht="12" customHeight="1" x14ac:dyDescent="0.2">
      <c r="A2876" s="259"/>
      <c r="B2876" s="259"/>
      <c r="C2876" s="258" t="s">
        <v>2259</v>
      </c>
      <c r="D2876" s="260">
        <v>1</v>
      </c>
      <c r="E2876" s="262"/>
      <c r="F2876" s="262"/>
      <c r="G2876" s="258" t="s">
        <v>1147</v>
      </c>
    </row>
    <row r="2877" spans="1:7" ht="12" customHeight="1" x14ac:dyDescent="0.2">
      <c r="A2877" s="259"/>
      <c r="B2877" s="259"/>
      <c r="C2877" s="258" t="s">
        <v>2260</v>
      </c>
      <c r="D2877" s="260">
        <v>1</v>
      </c>
      <c r="E2877" s="262"/>
      <c r="F2877" s="262"/>
      <c r="G2877" s="258" t="s">
        <v>1147</v>
      </c>
    </row>
    <row r="2878" spans="1:7" ht="12" customHeight="1" x14ac:dyDescent="0.2">
      <c r="A2878" s="259"/>
      <c r="B2878" s="259"/>
      <c r="C2878" s="258" t="s">
        <v>2261</v>
      </c>
      <c r="D2878" s="260">
        <v>1</v>
      </c>
      <c r="E2878" s="262"/>
      <c r="F2878" s="262"/>
      <c r="G2878" s="258" t="s">
        <v>1147</v>
      </c>
    </row>
    <row r="2879" spans="1:7" ht="12" customHeight="1" x14ac:dyDescent="0.2">
      <c r="A2879" s="259"/>
      <c r="B2879" s="259"/>
      <c r="C2879" s="258" t="s">
        <v>861</v>
      </c>
      <c r="D2879" s="260">
        <v>1</v>
      </c>
      <c r="E2879" s="262"/>
      <c r="F2879" s="262"/>
      <c r="G2879" s="258" t="s">
        <v>1147</v>
      </c>
    </row>
    <row r="2880" spans="1:7" ht="12" customHeight="1" x14ac:dyDescent="0.2">
      <c r="A2880" s="259"/>
      <c r="B2880" s="259"/>
      <c r="C2880" s="258" t="s">
        <v>1845</v>
      </c>
      <c r="D2880" s="260">
        <v>1</v>
      </c>
      <c r="E2880" s="260">
        <v>460</v>
      </c>
      <c r="F2880" s="260">
        <v>460</v>
      </c>
      <c r="G2880" s="258"/>
    </row>
    <row r="2881" spans="1:7" ht="12" customHeight="1" x14ac:dyDescent="0.2">
      <c r="A2881" s="259"/>
      <c r="B2881" s="259"/>
      <c r="C2881" s="258" t="s">
        <v>391</v>
      </c>
      <c r="D2881" s="260">
        <v>2</v>
      </c>
      <c r="E2881" s="260">
        <v>270</v>
      </c>
      <c r="F2881" s="260">
        <v>540</v>
      </c>
      <c r="G2881" s="258"/>
    </row>
    <row r="2882" spans="1:7" ht="12" customHeight="1" x14ac:dyDescent="0.2">
      <c r="A2882" s="259"/>
      <c r="B2882" s="259"/>
      <c r="C2882" s="258" t="s">
        <v>2262</v>
      </c>
      <c r="D2882" s="260">
        <v>1</v>
      </c>
      <c r="E2882" s="262"/>
      <c r="F2882" s="262"/>
      <c r="G2882" s="258" t="s">
        <v>1147</v>
      </c>
    </row>
    <row r="2883" spans="1:7" ht="12" customHeight="1" x14ac:dyDescent="0.2">
      <c r="A2883" s="259"/>
      <c r="B2883" s="259"/>
      <c r="C2883" s="258" t="s">
        <v>2263</v>
      </c>
      <c r="D2883" s="260">
        <v>1</v>
      </c>
      <c r="E2883" s="262"/>
      <c r="F2883" s="262"/>
      <c r="G2883" s="258" t="s">
        <v>1147</v>
      </c>
    </row>
    <row r="2884" spans="1:7" ht="12.95" customHeight="1" x14ac:dyDescent="0.2">
      <c r="E2884" s="265">
        <v>6093.67</v>
      </c>
      <c r="F2884" s="265">
        <v>6093.67</v>
      </c>
    </row>
    <row r="2885" spans="1:7" ht="12" customHeight="1" x14ac:dyDescent="0.2">
      <c r="A2885" s="254">
        <v>196</v>
      </c>
      <c r="B2885" s="255" t="s">
        <v>2264</v>
      </c>
      <c r="C2885" s="256"/>
      <c r="D2885" s="254">
        <v>1</v>
      </c>
      <c r="E2885" s="257">
        <v>1257.06</v>
      </c>
      <c r="F2885" s="257">
        <v>1257.06</v>
      </c>
      <c r="G2885" s="258"/>
    </row>
    <row r="2886" spans="1:7" ht="12.95" customHeight="1" x14ac:dyDescent="0.2">
      <c r="E2886" s="269"/>
      <c r="F2886" s="269"/>
    </row>
    <row r="2887" spans="1:7" ht="12" customHeight="1" x14ac:dyDescent="0.2">
      <c r="A2887" s="254">
        <v>197</v>
      </c>
      <c r="B2887" s="255" t="s">
        <v>2264</v>
      </c>
      <c r="C2887" s="256"/>
      <c r="D2887" s="254">
        <v>1</v>
      </c>
      <c r="E2887" s="257">
        <v>1257.06</v>
      </c>
      <c r="F2887" s="257">
        <v>1257.06</v>
      </c>
      <c r="G2887" s="258"/>
    </row>
    <row r="2888" spans="1:7" ht="12.95" customHeight="1" x14ac:dyDescent="0.2">
      <c r="E2888" s="269"/>
      <c r="F2888" s="269"/>
    </row>
    <row r="2889" spans="1:7" ht="12" customHeight="1" x14ac:dyDescent="0.2">
      <c r="A2889" s="254">
        <v>198</v>
      </c>
      <c r="B2889" s="255" t="s">
        <v>1661</v>
      </c>
      <c r="C2889" s="256"/>
      <c r="D2889" s="254">
        <v>1</v>
      </c>
      <c r="E2889" s="257">
        <v>2613.65</v>
      </c>
      <c r="F2889" s="257">
        <v>2613.65</v>
      </c>
      <c r="G2889" s="258"/>
    </row>
    <row r="2890" spans="1:7" ht="12" customHeight="1" x14ac:dyDescent="0.2">
      <c r="A2890" s="259"/>
      <c r="B2890" s="259"/>
      <c r="C2890" s="258" t="s">
        <v>2081</v>
      </c>
      <c r="D2890" s="260">
        <v>1</v>
      </c>
      <c r="E2890" s="261">
        <v>0.01</v>
      </c>
      <c r="F2890" s="261">
        <v>0.01</v>
      </c>
      <c r="G2890" s="258"/>
    </row>
    <row r="2891" spans="1:7" ht="12" customHeight="1" x14ac:dyDescent="0.2">
      <c r="A2891" s="259"/>
      <c r="B2891" s="259"/>
      <c r="C2891" s="258" t="s">
        <v>2198</v>
      </c>
      <c r="D2891" s="260">
        <v>1</v>
      </c>
      <c r="E2891" s="261">
        <v>0.01</v>
      </c>
      <c r="F2891" s="261">
        <v>0.01</v>
      </c>
      <c r="G2891" s="258"/>
    </row>
    <row r="2892" spans="1:7" ht="12" customHeight="1" x14ac:dyDescent="0.2">
      <c r="A2892" s="259"/>
      <c r="B2892" s="259"/>
      <c r="C2892" s="258" t="s">
        <v>393</v>
      </c>
      <c r="D2892" s="260">
        <v>4</v>
      </c>
      <c r="E2892" s="260">
        <v>130</v>
      </c>
      <c r="F2892" s="260">
        <v>520</v>
      </c>
      <c r="G2892" s="258"/>
    </row>
    <row r="2893" spans="1:7" ht="12" customHeight="1" x14ac:dyDescent="0.2">
      <c r="A2893" s="259"/>
      <c r="B2893" s="259"/>
      <c r="C2893" s="258" t="s">
        <v>2258</v>
      </c>
      <c r="D2893" s="260">
        <v>1</v>
      </c>
      <c r="E2893" s="262"/>
      <c r="F2893" s="262"/>
      <c r="G2893" s="258" t="s">
        <v>1147</v>
      </c>
    </row>
    <row r="2894" spans="1:7" ht="12" customHeight="1" x14ac:dyDescent="0.2">
      <c r="A2894" s="259"/>
      <c r="B2894" s="259"/>
      <c r="C2894" s="258" t="s">
        <v>2259</v>
      </c>
      <c r="D2894" s="260">
        <v>1</v>
      </c>
      <c r="E2894" s="262"/>
      <c r="F2894" s="262"/>
      <c r="G2894" s="258" t="s">
        <v>1147</v>
      </c>
    </row>
    <row r="2895" spans="1:7" ht="12" customHeight="1" x14ac:dyDescent="0.2">
      <c r="A2895" s="259"/>
      <c r="B2895" s="259"/>
      <c r="C2895" s="258" t="s">
        <v>2260</v>
      </c>
      <c r="D2895" s="260">
        <v>1</v>
      </c>
      <c r="E2895" s="262"/>
      <c r="F2895" s="262"/>
      <c r="G2895" s="258" t="s">
        <v>1147</v>
      </c>
    </row>
    <row r="2896" spans="1:7" ht="12" customHeight="1" x14ac:dyDescent="0.2">
      <c r="A2896" s="259"/>
      <c r="B2896" s="259"/>
      <c r="C2896" s="258" t="s">
        <v>2261</v>
      </c>
      <c r="D2896" s="260">
        <v>1</v>
      </c>
      <c r="E2896" s="262"/>
      <c r="F2896" s="262"/>
      <c r="G2896" s="258" t="s">
        <v>1147</v>
      </c>
    </row>
    <row r="2897" spans="1:7" ht="12" customHeight="1" x14ac:dyDescent="0.2">
      <c r="A2897" s="259"/>
      <c r="B2897" s="259"/>
      <c r="C2897" s="258" t="s">
        <v>861</v>
      </c>
      <c r="D2897" s="260">
        <v>1</v>
      </c>
      <c r="E2897" s="262"/>
      <c r="F2897" s="262"/>
      <c r="G2897" s="258" t="s">
        <v>1147</v>
      </c>
    </row>
    <row r="2898" spans="1:7" ht="12" customHeight="1" x14ac:dyDescent="0.2">
      <c r="A2898" s="259"/>
      <c r="B2898" s="259"/>
      <c r="C2898" s="258" t="s">
        <v>1845</v>
      </c>
      <c r="D2898" s="260">
        <v>1</v>
      </c>
      <c r="E2898" s="260">
        <v>460</v>
      </c>
      <c r="F2898" s="260">
        <v>460</v>
      </c>
      <c r="G2898" s="258"/>
    </row>
    <row r="2899" spans="1:7" ht="12" customHeight="1" x14ac:dyDescent="0.2">
      <c r="A2899" s="259"/>
      <c r="B2899" s="259"/>
      <c r="C2899" s="258" t="s">
        <v>391</v>
      </c>
      <c r="D2899" s="260">
        <v>2</v>
      </c>
      <c r="E2899" s="260">
        <v>270</v>
      </c>
      <c r="F2899" s="260">
        <v>540</v>
      </c>
      <c r="G2899" s="258"/>
    </row>
    <row r="2900" spans="1:7" ht="12" customHeight="1" x14ac:dyDescent="0.2">
      <c r="A2900" s="259"/>
      <c r="B2900" s="259"/>
      <c r="C2900" s="258" t="s">
        <v>2262</v>
      </c>
      <c r="D2900" s="260">
        <v>1</v>
      </c>
      <c r="E2900" s="262"/>
      <c r="F2900" s="262"/>
      <c r="G2900" s="258" t="s">
        <v>1147</v>
      </c>
    </row>
    <row r="2901" spans="1:7" ht="12" customHeight="1" x14ac:dyDescent="0.2">
      <c r="A2901" s="259"/>
      <c r="B2901" s="259"/>
      <c r="C2901" s="258" t="s">
        <v>2263</v>
      </c>
      <c r="D2901" s="260">
        <v>1</v>
      </c>
      <c r="E2901" s="262"/>
      <c r="F2901" s="262"/>
      <c r="G2901" s="258" t="s">
        <v>1147</v>
      </c>
    </row>
    <row r="2902" spans="1:7" ht="12.95" customHeight="1" x14ac:dyDescent="0.2">
      <c r="E2902" s="265">
        <v>4133.67</v>
      </c>
      <c r="F2902" s="265">
        <v>4133.67</v>
      </c>
    </row>
    <row r="2903" spans="1:7" ht="12" customHeight="1" x14ac:dyDescent="0.2">
      <c r="A2903" s="254">
        <v>199</v>
      </c>
      <c r="B2903" s="255" t="s">
        <v>2265</v>
      </c>
      <c r="C2903" s="256"/>
      <c r="D2903" s="254">
        <v>1</v>
      </c>
      <c r="E2903" s="257">
        <v>1459.55</v>
      </c>
      <c r="F2903" s="257">
        <v>1459.55</v>
      </c>
      <c r="G2903" s="258"/>
    </row>
    <row r="2904" spans="1:7" ht="12.95" customHeight="1" x14ac:dyDescent="0.2">
      <c r="E2904" s="269"/>
      <c r="F2904" s="269"/>
    </row>
    <row r="2905" spans="1:7" ht="12" customHeight="1" x14ac:dyDescent="0.2">
      <c r="A2905" s="254">
        <v>200</v>
      </c>
      <c r="B2905" s="255" t="s">
        <v>2265</v>
      </c>
      <c r="C2905" s="256"/>
      <c r="D2905" s="254">
        <v>1</v>
      </c>
      <c r="E2905" s="257">
        <v>1459.55</v>
      </c>
      <c r="F2905" s="257">
        <v>1459.55</v>
      </c>
      <c r="G2905" s="258"/>
    </row>
    <row r="2906" spans="1:7" ht="12.95" customHeight="1" x14ac:dyDescent="0.2">
      <c r="E2906" s="269"/>
      <c r="F2906" s="269"/>
    </row>
    <row r="2907" spans="1:7" ht="12" customHeight="1" x14ac:dyDescent="0.2">
      <c r="A2907" s="254">
        <v>201</v>
      </c>
      <c r="B2907" s="255" t="s">
        <v>1650</v>
      </c>
      <c r="C2907" s="256"/>
      <c r="D2907" s="254">
        <v>1</v>
      </c>
      <c r="E2907" s="257">
        <v>3613.75</v>
      </c>
      <c r="F2907" s="257">
        <v>3613.75</v>
      </c>
      <c r="G2907" s="258"/>
    </row>
    <row r="2908" spans="1:7" ht="12" customHeight="1" x14ac:dyDescent="0.2">
      <c r="A2908" s="259"/>
      <c r="B2908" s="259"/>
      <c r="C2908" s="258" t="s">
        <v>2266</v>
      </c>
      <c r="D2908" s="260">
        <v>1</v>
      </c>
      <c r="E2908" s="262"/>
      <c r="F2908" s="262"/>
      <c r="G2908" s="258" t="s">
        <v>1147</v>
      </c>
    </row>
    <row r="2909" spans="1:7" ht="12" customHeight="1" x14ac:dyDescent="0.2">
      <c r="A2909" s="259"/>
      <c r="B2909" s="259"/>
      <c r="C2909" s="258" t="s">
        <v>2267</v>
      </c>
      <c r="D2909" s="260">
        <v>1</v>
      </c>
      <c r="E2909" s="262"/>
      <c r="F2909" s="262"/>
      <c r="G2909" s="258" t="s">
        <v>1147</v>
      </c>
    </row>
    <row r="2910" spans="1:7" ht="12" customHeight="1" x14ac:dyDescent="0.2">
      <c r="A2910" s="259"/>
      <c r="B2910" s="259"/>
      <c r="C2910" s="258" t="s">
        <v>2268</v>
      </c>
      <c r="D2910" s="260">
        <v>1</v>
      </c>
      <c r="E2910" s="262"/>
      <c r="F2910" s="262"/>
      <c r="G2910" s="258" t="s">
        <v>1147</v>
      </c>
    </row>
    <row r="2911" spans="1:7" ht="12" customHeight="1" x14ac:dyDescent="0.2">
      <c r="A2911" s="259"/>
      <c r="B2911" s="259"/>
      <c r="C2911" s="258" t="s">
        <v>2269</v>
      </c>
      <c r="D2911" s="260">
        <v>1</v>
      </c>
      <c r="E2911" s="262"/>
      <c r="F2911" s="262"/>
      <c r="G2911" s="258" t="s">
        <v>1147</v>
      </c>
    </row>
    <row r="2912" spans="1:7" ht="12" customHeight="1" x14ac:dyDescent="0.2">
      <c r="A2912" s="259"/>
      <c r="B2912" s="259"/>
      <c r="C2912" s="258" t="s">
        <v>1849</v>
      </c>
      <c r="D2912" s="260">
        <v>2</v>
      </c>
      <c r="E2912" s="262"/>
      <c r="F2912" s="262"/>
      <c r="G2912" s="258" t="s">
        <v>1147</v>
      </c>
    </row>
    <row r="2913" spans="1:7" ht="12" customHeight="1" x14ac:dyDescent="0.2">
      <c r="A2913" s="259"/>
      <c r="B2913" s="259"/>
      <c r="C2913" s="258" t="s">
        <v>2270</v>
      </c>
      <c r="D2913" s="260">
        <v>1</v>
      </c>
      <c r="E2913" s="262"/>
      <c r="F2913" s="262"/>
      <c r="G2913" s="258" t="s">
        <v>1147</v>
      </c>
    </row>
    <row r="2914" spans="1:7" ht="12" customHeight="1" x14ac:dyDescent="0.2">
      <c r="A2914" s="259"/>
      <c r="B2914" s="259"/>
      <c r="C2914" s="258" t="s">
        <v>2271</v>
      </c>
      <c r="D2914" s="260">
        <v>1</v>
      </c>
      <c r="E2914" s="262"/>
      <c r="F2914" s="262"/>
      <c r="G2914" s="258" t="s">
        <v>1147</v>
      </c>
    </row>
    <row r="2915" spans="1:7" ht="12" customHeight="1" x14ac:dyDescent="0.2">
      <c r="A2915" s="259"/>
      <c r="B2915" s="259"/>
      <c r="C2915" s="258" t="s">
        <v>2272</v>
      </c>
      <c r="D2915" s="260">
        <v>1</v>
      </c>
      <c r="E2915" s="261">
        <v>649.25</v>
      </c>
      <c r="F2915" s="261">
        <v>649.25</v>
      </c>
      <c r="G2915" s="258"/>
    </row>
    <row r="2916" spans="1:7" ht="12" customHeight="1" x14ac:dyDescent="0.2">
      <c r="A2916" s="259"/>
      <c r="B2916" s="259"/>
      <c r="C2916" s="258" t="s">
        <v>2273</v>
      </c>
      <c r="D2916" s="260">
        <v>2</v>
      </c>
      <c r="E2916" s="262"/>
      <c r="F2916" s="262"/>
      <c r="G2916" s="258" t="s">
        <v>1147</v>
      </c>
    </row>
    <row r="2917" spans="1:7" ht="12" customHeight="1" x14ac:dyDescent="0.2">
      <c r="A2917" s="259"/>
      <c r="B2917" s="259"/>
      <c r="C2917" s="258" t="s">
        <v>403</v>
      </c>
      <c r="D2917" s="260">
        <v>1</v>
      </c>
      <c r="E2917" s="260">
        <v>30</v>
      </c>
      <c r="F2917" s="260">
        <v>30</v>
      </c>
      <c r="G2917" s="258"/>
    </row>
    <row r="2918" spans="1:7" ht="12" customHeight="1" x14ac:dyDescent="0.2">
      <c r="A2918" s="259"/>
      <c r="B2918" s="259"/>
      <c r="C2918" s="258" t="s">
        <v>391</v>
      </c>
      <c r="D2918" s="260">
        <v>2</v>
      </c>
      <c r="E2918" s="260">
        <v>270</v>
      </c>
      <c r="F2918" s="260">
        <v>540</v>
      </c>
      <c r="G2918" s="258"/>
    </row>
    <row r="2919" spans="1:7" ht="12" customHeight="1" x14ac:dyDescent="0.2">
      <c r="A2919" s="259"/>
      <c r="B2919" s="259"/>
      <c r="C2919" s="258" t="s">
        <v>2198</v>
      </c>
      <c r="D2919" s="260">
        <v>2</v>
      </c>
      <c r="E2919" s="261">
        <v>0.01</v>
      </c>
      <c r="F2919" s="261">
        <v>0.02</v>
      </c>
      <c r="G2919" s="258"/>
    </row>
    <row r="2920" spans="1:7" ht="12" customHeight="1" x14ac:dyDescent="0.2">
      <c r="A2920" s="259"/>
      <c r="B2920" s="259"/>
      <c r="C2920" s="258" t="s">
        <v>400</v>
      </c>
      <c r="D2920" s="260">
        <v>1</v>
      </c>
      <c r="E2920" s="260">
        <v>810</v>
      </c>
      <c r="F2920" s="260">
        <v>810</v>
      </c>
      <c r="G2920" s="258"/>
    </row>
    <row r="2921" spans="1:7" ht="12" customHeight="1" x14ac:dyDescent="0.2">
      <c r="A2921" s="259"/>
      <c r="B2921" s="259"/>
      <c r="C2921" s="258" t="s">
        <v>657</v>
      </c>
      <c r="D2921" s="260">
        <v>1</v>
      </c>
      <c r="E2921" s="261">
        <v>0.01</v>
      </c>
      <c r="F2921" s="261">
        <v>0.01</v>
      </c>
      <c r="G2921" s="258"/>
    </row>
    <row r="2922" spans="1:7" ht="12" customHeight="1" x14ac:dyDescent="0.2">
      <c r="A2922" s="259"/>
      <c r="B2922" s="259"/>
      <c r="C2922" s="258" t="s">
        <v>2274</v>
      </c>
      <c r="D2922" s="260">
        <v>1</v>
      </c>
      <c r="E2922" s="262"/>
      <c r="F2922" s="262"/>
      <c r="G2922" s="258" t="s">
        <v>1147</v>
      </c>
    </row>
    <row r="2923" spans="1:7" ht="12" customHeight="1" x14ac:dyDescent="0.2">
      <c r="A2923" s="259"/>
      <c r="B2923" s="259"/>
      <c r="C2923" s="258" t="s">
        <v>861</v>
      </c>
      <c r="D2923" s="260">
        <v>1</v>
      </c>
      <c r="E2923" s="262"/>
      <c r="F2923" s="262"/>
      <c r="G2923" s="258" t="s">
        <v>1147</v>
      </c>
    </row>
    <row r="2924" spans="1:7" ht="12" customHeight="1" x14ac:dyDescent="0.2">
      <c r="A2924" s="259"/>
      <c r="B2924" s="259"/>
      <c r="C2924" s="258" t="s">
        <v>402</v>
      </c>
      <c r="D2924" s="260">
        <v>2</v>
      </c>
      <c r="E2924" s="260">
        <v>480</v>
      </c>
      <c r="F2924" s="260">
        <v>960</v>
      </c>
      <c r="G2924" s="258"/>
    </row>
    <row r="2925" spans="1:7" ht="12" customHeight="1" x14ac:dyDescent="0.2">
      <c r="A2925" s="259"/>
      <c r="B2925" s="259"/>
      <c r="C2925" s="258" t="s">
        <v>2081</v>
      </c>
      <c r="D2925" s="260">
        <v>2</v>
      </c>
      <c r="E2925" s="261">
        <v>0.01</v>
      </c>
      <c r="F2925" s="261">
        <v>0.02</v>
      </c>
      <c r="G2925" s="258"/>
    </row>
    <row r="2926" spans="1:7" ht="12.95" customHeight="1" x14ac:dyDescent="0.2">
      <c r="E2926" s="268">
        <v>6602.8</v>
      </c>
      <c r="F2926" s="268">
        <v>6602.8</v>
      </c>
    </row>
    <row r="2927" spans="1:7" ht="12" customHeight="1" x14ac:dyDescent="0.2">
      <c r="A2927" s="254">
        <v>202</v>
      </c>
      <c r="B2927" s="255" t="s">
        <v>2275</v>
      </c>
      <c r="C2927" s="256"/>
      <c r="D2927" s="254">
        <v>1</v>
      </c>
      <c r="E2927" s="257">
        <v>1874.49</v>
      </c>
      <c r="F2927" s="257">
        <v>1874.49</v>
      </c>
      <c r="G2927" s="258"/>
    </row>
    <row r="2928" spans="1:7" ht="12.95" customHeight="1" x14ac:dyDescent="0.2">
      <c r="E2928" s="269"/>
      <c r="F2928" s="269"/>
    </row>
    <row r="2929" spans="1:7" ht="12" customHeight="1" x14ac:dyDescent="0.2">
      <c r="A2929" s="254">
        <v>203</v>
      </c>
      <c r="B2929" s="255" t="s">
        <v>2276</v>
      </c>
      <c r="C2929" s="256"/>
      <c r="D2929" s="254">
        <v>1</v>
      </c>
      <c r="E2929" s="257">
        <v>1955.41</v>
      </c>
      <c r="F2929" s="257">
        <v>1955.41</v>
      </c>
      <c r="G2929" s="258"/>
    </row>
    <row r="2930" spans="1:7" ht="12.95" customHeight="1" x14ac:dyDescent="0.2">
      <c r="E2930" s="269"/>
      <c r="F2930" s="269"/>
    </row>
    <row r="2931" spans="1:7" ht="12" customHeight="1" x14ac:dyDescent="0.2">
      <c r="A2931" s="254">
        <v>204</v>
      </c>
      <c r="B2931" s="255" t="s">
        <v>1651</v>
      </c>
      <c r="C2931" s="256"/>
      <c r="D2931" s="254">
        <v>1</v>
      </c>
      <c r="E2931" s="257">
        <v>3613.75</v>
      </c>
      <c r="F2931" s="257">
        <v>3613.75</v>
      </c>
      <c r="G2931" s="258"/>
    </row>
    <row r="2932" spans="1:7" ht="12" customHeight="1" x14ac:dyDescent="0.2">
      <c r="A2932" s="259"/>
      <c r="B2932" s="259"/>
      <c r="C2932" s="258" t="s">
        <v>2266</v>
      </c>
      <c r="D2932" s="260">
        <v>1</v>
      </c>
      <c r="E2932" s="262"/>
      <c r="F2932" s="262"/>
      <c r="G2932" s="258" t="s">
        <v>1147</v>
      </c>
    </row>
    <row r="2933" spans="1:7" ht="12" customHeight="1" x14ac:dyDescent="0.2">
      <c r="A2933" s="259"/>
      <c r="B2933" s="259"/>
      <c r="C2933" s="258" t="s">
        <v>2267</v>
      </c>
      <c r="D2933" s="260">
        <v>1</v>
      </c>
      <c r="E2933" s="262"/>
      <c r="F2933" s="262"/>
      <c r="G2933" s="258" t="s">
        <v>1147</v>
      </c>
    </row>
    <row r="2934" spans="1:7" ht="12" customHeight="1" x14ac:dyDescent="0.2">
      <c r="A2934" s="259"/>
      <c r="B2934" s="259"/>
      <c r="C2934" s="258" t="s">
        <v>2268</v>
      </c>
      <c r="D2934" s="260">
        <v>1</v>
      </c>
      <c r="E2934" s="262"/>
      <c r="F2934" s="262"/>
      <c r="G2934" s="258" t="s">
        <v>1147</v>
      </c>
    </row>
    <row r="2935" spans="1:7" ht="12" customHeight="1" x14ac:dyDescent="0.2">
      <c r="A2935" s="259"/>
      <c r="B2935" s="259"/>
      <c r="C2935" s="258" t="s">
        <v>2269</v>
      </c>
      <c r="D2935" s="260">
        <v>1</v>
      </c>
      <c r="E2935" s="262"/>
      <c r="F2935" s="262"/>
      <c r="G2935" s="258" t="s">
        <v>1147</v>
      </c>
    </row>
    <row r="2936" spans="1:7" ht="12" customHeight="1" x14ac:dyDescent="0.2">
      <c r="A2936" s="259"/>
      <c r="B2936" s="259"/>
      <c r="C2936" s="258" t="s">
        <v>1849</v>
      </c>
      <c r="D2936" s="260">
        <v>2</v>
      </c>
      <c r="E2936" s="262"/>
      <c r="F2936" s="262"/>
      <c r="G2936" s="258" t="s">
        <v>1147</v>
      </c>
    </row>
    <row r="2937" spans="1:7" ht="12" customHeight="1" x14ac:dyDescent="0.2">
      <c r="A2937" s="259"/>
      <c r="B2937" s="259"/>
      <c r="C2937" s="258" t="s">
        <v>2270</v>
      </c>
      <c r="D2937" s="260">
        <v>1</v>
      </c>
      <c r="E2937" s="262"/>
      <c r="F2937" s="262"/>
      <c r="G2937" s="258" t="s">
        <v>1147</v>
      </c>
    </row>
    <row r="2938" spans="1:7" ht="12" customHeight="1" x14ac:dyDescent="0.2">
      <c r="A2938" s="259"/>
      <c r="B2938" s="259"/>
      <c r="C2938" s="258" t="s">
        <v>2271</v>
      </c>
      <c r="D2938" s="260">
        <v>1</v>
      </c>
      <c r="E2938" s="262"/>
      <c r="F2938" s="262"/>
      <c r="G2938" s="258" t="s">
        <v>1147</v>
      </c>
    </row>
    <row r="2939" spans="1:7" ht="12" customHeight="1" x14ac:dyDescent="0.2">
      <c r="A2939" s="259"/>
      <c r="B2939" s="259"/>
      <c r="C2939" s="258" t="s">
        <v>2272</v>
      </c>
      <c r="D2939" s="260">
        <v>1</v>
      </c>
      <c r="E2939" s="261">
        <v>649.25</v>
      </c>
      <c r="F2939" s="261">
        <v>649.25</v>
      </c>
      <c r="G2939" s="258"/>
    </row>
    <row r="2940" spans="1:7" ht="12" customHeight="1" x14ac:dyDescent="0.2">
      <c r="A2940" s="259"/>
      <c r="B2940" s="259"/>
      <c r="C2940" s="258" t="s">
        <v>2273</v>
      </c>
      <c r="D2940" s="260">
        <v>2</v>
      </c>
      <c r="E2940" s="262"/>
      <c r="F2940" s="262"/>
      <c r="G2940" s="258" t="s">
        <v>1147</v>
      </c>
    </row>
    <row r="2941" spans="1:7" ht="12" customHeight="1" x14ac:dyDescent="0.2">
      <c r="A2941" s="259"/>
      <c r="B2941" s="259"/>
      <c r="C2941" s="258" t="s">
        <v>403</v>
      </c>
      <c r="D2941" s="260">
        <v>1</v>
      </c>
      <c r="E2941" s="260">
        <v>30</v>
      </c>
      <c r="F2941" s="260">
        <v>30</v>
      </c>
      <c r="G2941" s="258"/>
    </row>
    <row r="2942" spans="1:7" ht="12" customHeight="1" x14ac:dyDescent="0.2">
      <c r="A2942" s="259"/>
      <c r="B2942" s="259"/>
      <c r="C2942" s="258" t="s">
        <v>391</v>
      </c>
      <c r="D2942" s="260">
        <v>2</v>
      </c>
      <c r="E2942" s="260">
        <v>270</v>
      </c>
      <c r="F2942" s="260">
        <v>540</v>
      </c>
      <c r="G2942" s="258"/>
    </row>
    <row r="2943" spans="1:7" ht="12" customHeight="1" x14ac:dyDescent="0.2">
      <c r="A2943" s="259"/>
      <c r="B2943" s="259"/>
      <c r="C2943" s="258" t="s">
        <v>2198</v>
      </c>
      <c r="D2943" s="260">
        <v>2</v>
      </c>
      <c r="E2943" s="261">
        <v>0.01</v>
      </c>
      <c r="F2943" s="261">
        <v>0.02</v>
      </c>
      <c r="G2943" s="258"/>
    </row>
    <row r="2944" spans="1:7" ht="12" customHeight="1" x14ac:dyDescent="0.2">
      <c r="A2944" s="259"/>
      <c r="B2944" s="259"/>
      <c r="C2944" s="258" t="s">
        <v>400</v>
      </c>
      <c r="D2944" s="260">
        <v>1</v>
      </c>
      <c r="E2944" s="260">
        <v>810</v>
      </c>
      <c r="F2944" s="260">
        <v>810</v>
      </c>
      <c r="G2944" s="258"/>
    </row>
    <row r="2945" spans="1:7" ht="12" customHeight="1" x14ac:dyDescent="0.2">
      <c r="A2945" s="259"/>
      <c r="B2945" s="259"/>
      <c r="C2945" s="258" t="s">
        <v>657</v>
      </c>
      <c r="D2945" s="260">
        <v>1</v>
      </c>
      <c r="E2945" s="261">
        <v>0.01</v>
      </c>
      <c r="F2945" s="261">
        <v>0.01</v>
      </c>
      <c r="G2945" s="258"/>
    </row>
    <row r="2946" spans="1:7" ht="12" customHeight="1" x14ac:dyDescent="0.2">
      <c r="A2946" s="259"/>
      <c r="B2946" s="259"/>
      <c r="C2946" s="258" t="s">
        <v>2274</v>
      </c>
      <c r="D2946" s="260">
        <v>1</v>
      </c>
      <c r="E2946" s="262"/>
      <c r="F2946" s="262"/>
      <c r="G2946" s="258" t="s">
        <v>1147</v>
      </c>
    </row>
    <row r="2947" spans="1:7" ht="12" customHeight="1" x14ac:dyDescent="0.2">
      <c r="A2947" s="259"/>
      <c r="B2947" s="259"/>
      <c r="C2947" s="258" t="s">
        <v>861</v>
      </c>
      <c r="D2947" s="260">
        <v>1</v>
      </c>
      <c r="E2947" s="262"/>
      <c r="F2947" s="262"/>
      <c r="G2947" s="258" t="s">
        <v>1147</v>
      </c>
    </row>
    <row r="2948" spans="1:7" ht="12" customHeight="1" x14ac:dyDescent="0.2">
      <c r="A2948" s="259"/>
      <c r="B2948" s="259"/>
      <c r="C2948" s="258" t="s">
        <v>402</v>
      </c>
      <c r="D2948" s="260">
        <v>2</v>
      </c>
      <c r="E2948" s="260">
        <v>480</v>
      </c>
      <c r="F2948" s="260">
        <v>960</v>
      </c>
      <c r="G2948" s="258"/>
    </row>
    <row r="2949" spans="1:7" ht="12" customHeight="1" x14ac:dyDescent="0.2">
      <c r="A2949" s="259"/>
      <c r="B2949" s="259"/>
      <c r="C2949" s="258" t="s">
        <v>2081</v>
      </c>
      <c r="D2949" s="260">
        <v>2</v>
      </c>
      <c r="E2949" s="261">
        <v>0.01</v>
      </c>
      <c r="F2949" s="261">
        <v>0.02</v>
      </c>
      <c r="G2949" s="258"/>
    </row>
    <row r="2950" spans="1:7" ht="12.95" customHeight="1" x14ac:dyDescent="0.2">
      <c r="E2950" s="268">
        <v>6602.8</v>
      </c>
      <c r="F2950" s="268">
        <v>6602.8</v>
      </c>
    </row>
    <row r="2951" spans="1:7" ht="12" customHeight="1" x14ac:dyDescent="0.2">
      <c r="A2951" s="254">
        <v>205</v>
      </c>
      <c r="B2951" s="255" t="s">
        <v>2277</v>
      </c>
      <c r="C2951" s="256"/>
      <c r="D2951" s="254">
        <v>1</v>
      </c>
      <c r="E2951" s="257">
        <v>1874.49</v>
      </c>
      <c r="F2951" s="257">
        <v>1874.49</v>
      </c>
      <c r="G2951" s="258"/>
    </row>
    <row r="2952" spans="1:7" ht="12.95" customHeight="1" x14ac:dyDescent="0.2">
      <c r="E2952" s="269"/>
      <c r="F2952" s="269"/>
    </row>
    <row r="2953" spans="1:7" ht="12" customHeight="1" x14ac:dyDescent="0.2">
      <c r="A2953" s="254">
        <v>206</v>
      </c>
      <c r="B2953" s="255" t="s">
        <v>2278</v>
      </c>
      <c r="C2953" s="256"/>
      <c r="D2953" s="254">
        <v>1</v>
      </c>
      <c r="E2953" s="257">
        <v>1955.41</v>
      </c>
      <c r="F2953" s="257">
        <v>1955.41</v>
      </c>
      <c r="G2953" s="258"/>
    </row>
    <row r="2954" spans="1:7" ht="12.95" customHeight="1" x14ac:dyDescent="0.2">
      <c r="E2954" s="269"/>
      <c r="F2954" s="269"/>
    </row>
    <row r="2955" spans="1:7" ht="12" customHeight="1" x14ac:dyDescent="0.2">
      <c r="A2955" s="254">
        <v>207</v>
      </c>
      <c r="B2955" s="255" t="s">
        <v>1652</v>
      </c>
      <c r="C2955" s="256"/>
      <c r="D2955" s="254">
        <v>1</v>
      </c>
      <c r="E2955" s="267">
        <v>3727.5</v>
      </c>
      <c r="F2955" s="267">
        <v>3727.5</v>
      </c>
      <c r="G2955" s="258"/>
    </row>
    <row r="2956" spans="1:7" ht="12" customHeight="1" x14ac:dyDescent="0.2">
      <c r="A2956" s="259"/>
      <c r="B2956" s="259"/>
      <c r="C2956" s="258" t="s">
        <v>403</v>
      </c>
      <c r="D2956" s="260">
        <v>1</v>
      </c>
      <c r="E2956" s="260">
        <v>30</v>
      </c>
      <c r="F2956" s="260">
        <v>30</v>
      </c>
      <c r="G2956" s="258"/>
    </row>
    <row r="2957" spans="1:7" ht="12" customHeight="1" x14ac:dyDescent="0.2">
      <c r="A2957" s="259"/>
      <c r="B2957" s="259"/>
      <c r="C2957" s="258" t="s">
        <v>2081</v>
      </c>
      <c r="D2957" s="260">
        <v>2</v>
      </c>
      <c r="E2957" s="261">
        <v>0.01</v>
      </c>
      <c r="F2957" s="261">
        <v>0.02</v>
      </c>
      <c r="G2957" s="258"/>
    </row>
    <row r="2958" spans="1:7" ht="12" customHeight="1" x14ac:dyDescent="0.2">
      <c r="A2958" s="259"/>
      <c r="B2958" s="259"/>
      <c r="C2958" s="258" t="s">
        <v>1887</v>
      </c>
      <c r="D2958" s="260">
        <v>4</v>
      </c>
      <c r="E2958" s="261">
        <v>0.01</v>
      </c>
      <c r="F2958" s="261">
        <v>0.04</v>
      </c>
      <c r="G2958" s="258"/>
    </row>
    <row r="2959" spans="1:7" ht="12" customHeight="1" x14ac:dyDescent="0.2">
      <c r="A2959" s="259"/>
      <c r="B2959" s="259"/>
      <c r="C2959" s="258" t="s">
        <v>647</v>
      </c>
      <c r="D2959" s="260">
        <v>2</v>
      </c>
      <c r="E2959" s="263">
        <v>1300</v>
      </c>
      <c r="F2959" s="263">
        <v>2600</v>
      </c>
      <c r="G2959" s="258"/>
    </row>
    <row r="2960" spans="1:7" ht="12" customHeight="1" x14ac:dyDescent="0.2">
      <c r="A2960" s="259"/>
      <c r="B2960" s="259"/>
      <c r="C2960" s="258" t="s">
        <v>2279</v>
      </c>
      <c r="D2960" s="260">
        <v>1</v>
      </c>
      <c r="E2960" s="262"/>
      <c r="F2960" s="262"/>
      <c r="G2960" s="258" t="s">
        <v>1147</v>
      </c>
    </row>
    <row r="2961" spans="1:7" ht="12" customHeight="1" x14ac:dyDescent="0.2">
      <c r="A2961" s="259"/>
      <c r="B2961" s="259"/>
      <c r="C2961" s="258" t="s">
        <v>2280</v>
      </c>
      <c r="D2961" s="260">
        <v>1</v>
      </c>
      <c r="E2961" s="262"/>
      <c r="F2961" s="262"/>
      <c r="G2961" s="258" t="s">
        <v>1147</v>
      </c>
    </row>
    <row r="2962" spans="1:7" ht="12" customHeight="1" x14ac:dyDescent="0.2">
      <c r="A2962" s="259"/>
      <c r="B2962" s="259"/>
      <c r="C2962" s="258" t="s">
        <v>1855</v>
      </c>
      <c r="D2962" s="260">
        <v>1</v>
      </c>
      <c r="E2962" s="262"/>
      <c r="F2962" s="262"/>
      <c r="G2962" s="258" t="s">
        <v>1147</v>
      </c>
    </row>
    <row r="2963" spans="1:7" ht="12" customHeight="1" x14ac:dyDescent="0.2">
      <c r="A2963" s="259"/>
      <c r="B2963" s="259"/>
      <c r="C2963" s="258" t="s">
        <v>861</v>
      </c>
      <c r="D2963" s="260">
        <v>1</v>
      </c>
      <c r="E2963" s="262"/>
      <c r="F2963" s="262"/>
      <c r="G2963" s="258" t="s">
        <v>1147</v>
      </c>
    </row>
    <row r="2964" spans="1:7" ht="12" customHeight="1" x14ac:dyDescent="0.2">
      <c r="A2964" s="259"/>
      <c r="B2964" s="259"/>
      <c r="C2964" s="258" t="s">
        <v>400</v>
      </c>
      <c r="D2964" s="260">
        <v>1</v>
      </c>
      <c r="E2964" s="260">
        <v>810</v>
      </c>
      <c r="F2964" s="260">
        <v>810</v>
      </c>
      <c r="G2964" s="258"/>
    </row>
    <row r="2965" spans="1:7" ht="12" customHeight="1" x14ac:dyDescent="0.2">
      <c r="A2965" s="259"/>
      <c r="B2965" s="259"/>
      <c r="C2965" s="258" t="s">
        <v>391</v>
      </c>
      <c r="D2965" s="260">
        <v>2</v>
      </c>
      <c r="E2965" s="260">
        <v>270</v>
      </c>
      <c r="F2965" s="260">
        <v>540</v>
      </c>
      <c r="G2965" s="258"/>
    </row>
    <row r="2966" spans="1:7" ht="12" customHeight="1" x14ac:dyDescent="0.2">
      <c r="A2966" s="259"/>
      <c r="B2966" s="259"/>
      <c r="C2966" s="258" t="s">
        <v>2281</v>
      </c>
      <c r="D2966" s="260">
        <v>1</v>
      </c>
      <c r="E2966" s="262"/>
      <c r="F2966" s="262"/>
      <c r="G2966" s="258" t="s">
        <v>1147</v>
      </c>
    </row>
    <row r="2967" spans="1:7" ht="12" customHeight="1" x14ac:dyDescent="0.2">
      <c r="A2967" s="259"/>
      <c r="B2967" s="259"/>
      <c r="C2967" s="258" t="s">
        <v>1849</v>
      </c>
      <c r="D2967" s="260">
        <v>2</v>
      </c>
      <c r="E2967" s="262"/>
      <c r="F2967" s="262"/>
      <c r="G2967" s="258" t="s">
        <v>1147</v>
      </c>
    </row>
    <row r="2968" spans="1:7" ht="12" customHeight="1" x14ac:dyDescent="0.2">
      <c r="A2968" s="259"/>
      <c r="B2968" s="259"/>
      <c r="C2968" s="258" t="s">
        <v>2282</v>
      </c>
      <c r="D2968" s="260">
        <v>1</v>
      </c>
      <c r="E2968" s="262"/>
      <c r="F2968" s="262"/>
      <c r="G2968" s="258" t="s">
        <v>1147</v>
      </c>
    </row>
    <row r="2969" spans="1:7" ht="12" customHeight="1" x14ac:dyDescent="0.2">
      <c r="A2969" s="259"/>
      <c r="B2969" s="259"/>
      <c r="C2969" s="258" t="s">
        <v>2283</v>
      </c>
      <c r="D2969" s="260">
        <v>1</v>
      </c>
      <c r="E2969" s="262"/>
      <c r="F2969" s="262"/>
      <c r="G2969" s="258" t="s">
        <v>1147</v>
      </c>
    </row>
    <row r="2970" spans="1:7" ht="12" customHeight="1" x14ac:dyDescent="0.2">
      <c r="A2970" s="259"/>
      <c r="B2970" s="259"/>
      <c r="C2970" s="258" t="s">
        <v>2284</v>
      </c>
      <c r="D2970" s="260">
        <v>1</v>
      </c>
      <c r="E2970" s="262"/>
      <c r="F2970" s="262"/>
      <c r="G2970" s="258" t="s">
        <v>1147</v>
      </c>
    </row>
    <row r="2971" spans="1:7" ht="12" customHeight="1" x14ac:dyDescent="0.2">
      <c r="A2971" s="259"/>
      <c r="B2971" s="259"/>
      <c r="C2971" s="258" t="s">
        <v>2285</v>
      </c>
      <c r="D2971" s="260">
        <v>1</v>
      </c>
      <c r="E2971" s="261">
        <v>818.25</v>
      </c>
      <c r="F2971" s="261">
        <v>818.25</v>
      </c>
      <c r="G2971" s="258"/>
    </row>
    <row r="2972" spans="1:7" ht="12" customHeight="1" x14ac:dyDescent="0.2">
      <c r="A2972" s="259"/>
      <c r="B2972" s="259"/>
      <c r="C2972" s="258" t="s">
        <v>657</v>
      </c>
      <c r="D2972" s="260">
        <v>1</v>
      </c>
      <c r="E2972" s="261">
        <v>0.01</v>
      </c>
      <c r="F2972" s="261">
        <v>0.01</v>
      </c>
      <c r="G2972" s="258"/>
    </row>
    <row r="2973" spans="1:7" ht="12" customHeight="1" x14ac:dyDescent="0.2">
      <c r="A2973" s="259"/>
      <c r="B2973" s="259"/>
      <c r="C2973" s="258" t="s">
        <v>2286</v>
      </c>
      <c r="D2973" s="260">
        <v>2</v>
      </c>
      <c r="E2973" s="262"/>
      <c r="F2973" s="262"/>
      <c r="G2973" s="258" t="s">
        <v>1147</v>
      </c>
    </row>
    <row r="2974" spans="1:7" ht="12" customHeight="1" x14ac:dyDescent="0.2">
      <c r="A2974" s="259"/>
      <c r="B2974" s="259"/>
      <c r="C2974" s="258" t="s">
        <v>439</v>
      </c>
      <c r="D2974" s="260">
        <v>1</v>
      </c>
      <c r="E2974" s="260">
        <v>20</v>
      </c>
      <c r="F2974" s="260">
        <v>20</v>
      </c>
      <c r="G2974" s="258"/>
    </row>
    <row r="2975" spans="1:7" ht="12.95" customHeight="1" x14ac:dyDescent="0.2">
      <c r="E2975" s="265">
        <v>8545.57</v>
      </c>
      <c r="F2975" s="265">
        <v>8545.57</v>
      </c>
    </row>
    <row r="2976" spans="1:7" ht="12" customHeight="1" x14ac:dyDescent="0.2">
      <c r="A2976" s="254">
        <v>208</v>
      </c>
      <c r="B2976" s="255" t="s">
        <v>2287</v>
      </c>
      <c r="C2976" s="256"/>
      <c r="D2976" s="254">
        <v>1</v>
      </c>
      <c r="E2976" s="257">
        <v>1874.49</v>
      </c>
      <c r="F2976" s="257">
        <v>1874.49</v>
      </c>
      <c r="G2976" s="258"/>
    </row>
    <row r="2977" spans="1:7" ht="12.95" customHeight="1" x14ac:dyDescent="0.2">
      <c r="E2977" s="269"/>
      <c r="F2977" s="269"/>
    </row>
    <row r="2978" spans="1:7" ht="12" customHeight="1" x14ac:dyDescent="0.2">
      <c r="A2978" s="254">
        <v>209</v>
      </c>
      <c r="B2978" s="255" t="s">
        <v>2288</v>
      </c>
      <c r="C2978" s="256"/>
      <c r="D2978" s="254">
        <v>1</v>
      </c>
      <c r="E2978" s="257">
        <v>2160.86</v>
      </c>
      <c r="F2978" s="257">
        <v>2160.86</v>
      </c>
      <c r="G2978" s="258"/>
    </row>
    <row r="2979" spans="1:7" ht="12.95" customHeight="1" x14ac:dyDescent="0.2">
      <c r="E2979" s="269"/>
      <c r="F2979" s="269"/>
    </row>
    <row r="2980" spans="1:7" ht="12" customHeight="1" x14ac:dyDescent="0.2">
      <c r="A2980" s="254">
        <v>210</v>
      </c>
      <c r="B2980" s="255" t="s">
        <v>1653</v>
      </c>
      <c r="C2980" s="256"/>
      <c r="D2980" s="254">
        <v>1</v>
      </c>
      <c r="E2980" s="267">
        <v>3727.5</v>
      </c>
      <c r="F2980" s="267">
        <v>3727.5</v>
      </c>
      <c r="G2980" s="258"/>
    </row>
    <row r="2981" spans="1:7" ht="12" customHeight="1" x14ac:dyDescent="0.2">
      <c r="A2981" s="259"/>
      <c r="B2981" s="259"/>
      <c r="C2981" s="258" t="s">
        <v>403</v>
      </c>
      <c r="D2981" s="260">
        <v>1</v>
      </c>
      <c r="E2981" s="260">
        <v>30</v>
      </c>
      <c r="F2981" s="260">
        <v>30</v>
      </c>
      <c r="G2981" s="258"/>
    </row>
    <row r="2982" spans="1:7" ht="12" customHeight="1" x14ac:dyDescent="0.2">
      <c r="A2982" s="259"/>
      <c r="B2982" s="259"/>
      <c r="C2982" s="258" t="s">
        <v>2081</v>
      </c>
      <c r="D2982" s="260">
        <v>2</v>
      </c>
      <c r="E2982" s="261">
        <v>0.01</v>
      </c>
      <c r="F2982" s="261">
        <v>0.02</v>
      </c>
      <c r="G2982" s="258"/>
    </row>
    <row r="2983" spans="1:7" ht="12" customHeight="1" x14ac:dyDescent="0.2">
      <c r="A2983" s="259"/>
      <c r="B2983" s="259"/>
      <c r="C2983" s="258" t="s">
        <v>1887</v>
      </c>
      <c r="D2983" s="260">
        <v>4</v>
      </c>
      <c r="E2983" s="261">
        <v>0.01</v>
      </c>
      <c r="F2983" s="261">
        <v>0.04</v>
      </c>
      <c r="G2983" s="258"/>
    </row>
    <row r="2984" spans="1:7" ht="12" customHeight="1" x14ac:dyDescent="0.2">
      <c r="A2984" s="259"/>
      <c r="B2984" s="259"/>
      <c r="C2984" s="258" t="s">
        <v>402</v>
      </c>
      <c r="D2984" s="260">
        <v>2</v>
      </c>
      <c r="E2984" s="260">
        <v>480</v>
      </c>
      <c r="F2984" s="260">
        <v>960</v>
      </c>
      <c r="G2984" s="258"/>
    </row>
    <row r="2985" spans="1:7" ht="12" customHeight="1" x14ac:dyDescent="0.2">
      <c r="A2985" s="259"/>
      <c r="B2985" s="259"/>
      <c r="C2985" s="258" t="s">
        <v>2279</v>
      </c>
      <c r="D2985" s="260">
        <v>1</v>
      </c>
      <c r="E2985" s="262"/>
      <c r="F2985" s="262"/>
      <c r="G2985" s="258" t="s">
        <v>1147</v>
      </c>
    </row>
    <row r="2986" spans="1:7" ht="12" customHeight="1" x14ac:dyDescent="0.2">
      <c r="A2986" s="259"/>
      <c r="B2986" s="259"/>
      <c r="C2986" s="258" t="s">
        <v>2280</v>
      </c>
      <c r="D2986" s="260">
        <v>1</v>
      </c>
      <c r="E2986" s="262"/>
      <c r="F2986" s="262"/>
      <c r="G2986" s="258" t="s">
        <v>1147</v>
      </c>
    </row>
    <row r="2987" spans="1:7" ht="12" customHeight="1" x14ac:dyDescent="0.2">
      <c r="A2987" s="259"/>
      <c r="B2987" s="259"/>
      <c r="C2987" s="258" t="s">
        <v>1855</v>
      </c>
      <c r="D2987" s="260">
        <v>1</v>
      </c>
      <c r="E2987" s="262"/>
      <c r="F2987" s="262"/>
      <c r="G2987" s="258" t="s">
        <v>1147</v>
      </c>
    </row>
    <row r="2988" spans="1:7" ht="12" customHeight="1" x14ac:dyDescent="0.2">
      <c r="A2988" s="259"/>
      <c r="B2988" s="259"/>
      <c r="C2988" s="258" t="s">
        <v>861</v>
      </c>
      <c r="D2988" s="260">
        <v>1</v>
      </c>
      <c r="E2988" s="262"/>
      <c r="F2988" s="262"/>
      <c r="G2988" s="258" t="s">
        <v>1147</v>
      </c>
    </row>
    <row r="2989" spans="1:7" ht="12" customHeight="1" x14ac:dyDescent="0.2">
      <c r="A2989" s="259"/>
      <c r="B2989" s="259"/>
      <c r="C2989" s="258" t="s">
        <v>400</v>
      </c>
      <c r="D2989" s="260">
        <v>1</v>
      </c>
      <c r="E2989" s="260">
        <v>810</v>
      </c>
      <c r="F2989" s="260">
        <v>810</v>
      </c>
      <c r="G2989" s="258"/>
    </row>
    <row r="2990" spans="1:7" ht="12" customHeight="1" x14ac:dyDescent="0.2">
      <c r="A2990" s="259"/>
      <c r="B2990" s="259"/>
      <c r="C2990" s="258" t="s">
        <v>391</v>
      </c>
      <c r="D2990" s="260">
        <v>2</v>
      </c>
      <c r="E2990" s="260">
        <v>270</v>
      </c>
      <c r="F2990" s="260">
        <v>540</v>
      </c>
      <c r="G2990" s="258"/>
    </row>
    <row r="2991" spans="1:7" ht="12" customHeight="1" x14ac:dyDescent="0.2">
      <c r="A2991" s="259"/>
      <c r="B2991" s="259"/>
      <c r="C2991" s="258" t="s">
        <v>2281</v>
      </c>
      <c r="D2991" s="260">
        <v>1</v>
      </c>
      <c r="E2991" s="262"/>
      <c r="F2991" s="262"/>
      <c r="G2991" s="258" t="s">
        <v>1147</v>
      </c>
    </row>
    <row r="2992" spans="1:7" ht="12" customHeight="1" x14ac:dyDescent="0.2">
      <c r="A2992" s="259"/>
      <c r="B2992" s="259"/>
      <c r="C2992" s="258" t="s">
        <v>1849</v>
      </c>
      <c r="D2992" s="260">
        <v>2</v>
      </c>
      <c r="E2992" s="262"/>
      <c r="F2992" s="262"/>
      <c r="G2992" s="258" t="s">
        <v>1147</v>
      </c>
    </row>
    <row r="2993" spans="1:7" ht="12" customHeight="1" x14ac:dyDescent="0.2">
      <c r="A2993" s="259"/>
      <c r="B2993" s="259"/>
      <c r="C2993" s="258" t="s">
        <v>2282</v>
      </c>
      <c r="D2993" s="260">
        <v>1</v>
      </c>
      <c r="E2993" s="262"/>
      <c r="F2993" s="262"/>
      <c r="G2993" s="258" t="s">
        <v>1147</v>
      </c>
    </row>
    <row r="2994" spans="1:7" ht="12" customHeight="1" x14ac:dyDescent="0.2">
      <c r="A2994" s="259"/>
      <c r="B2994" s="259"/>
      <c r="C2994" s="258" t="s">
        <v>2283</v>
      </c>
      <c r="D2994" s="260">
        <v>1</v>
      </c>
      <c r="E2994" s="262"/>
      <c r="F2994" s="262"/>
      <c r="G2994" s="258" t="s">
        <v>1147</v>
      </c>
    </row>
    <row r="2995" spans="1:7" ht="12" customHeight="1" x14ac:dyDescent="0.2">
      <c r="A2995" s="259"/>
      <c r="B2995" s="259"/>
      <c r="C2995" s="258" t="s">
        <v>2284</v>
      </c>
      <c r="D2995" s="260">
        <v>1</v>
      </c>
      <c r="E2995" s="262"/>
      <c r="F2995" s="262"/>
      <c r="G2995" s="258" t="s">
        <v>1147</v>
      </c>
    </row>
    <row r="2996" spans="1:7" ht="12" customHeight="1" x14ac:dyDescent="0.2">
      <c r="A2996" s="259"/>
      <c r="B2996" s="259"/>
      <c r="C2996" s="258" t="s">
        <v>2285</v>
      </c>
      <c r="D2996" s="260">
        <v>1</v>
      </c>
      <c r="E2996" s="261">
        <v>818.25</v>
      </c>
      <c r="F2996" s="261">
        <v>818.25</v>
      </c>
      <c r="G2996" s="258"/>
    </row>
    <row r="2997" spans="1:7" ht="12" customHeight="1" x14ac:dyDescent="0.2">
      <c r="A2997" s="259"/>
      <c r="B2997" s="259"/>
      <c r="C2997" s="258" t="s">
        <v>657</v>
      </c>
      <c r="D2997" s="260">
        <v>1</v>
      </c>
      <c r="E2997" s="261">
        <v>0.01</v>
      </c>
      <c r="F2997" s="261">
        <v>0.01</v>
      </c>
      <c r="G2997" s="258"/>
    </row>
    <row r="2998" spans="1:7" ht="12" customHeight="1" x14ac:dyDescent="0.2">
      <c r="A2998" s="259"/>
      <c r="B2998" s="259"/>
      <c r="C2998" s="258" t="s">
        <v>2286</v>
      </c>
      <c r="D2998" s="260">
        <v>2</v>
      </c>
      <c r="E2998" s="262"/>
      <c r="F2998" s="262"/>
      <c r="G2998" s="258" t="s">
        <v>1147</v>
      </c>
    </row>
    <row r="2999" spans="1:7" ht="12" customHeight="1" x14ac:dyDescent="0.2">
      <c r="A2999" s="259"/>
      <c r="B2999" s="259"/>
      <c r="C2999" s="258" t="s">
        <v>439</v>
      </c>
      <c r="D2999" s="260">
        <v>1</v>
      </c>
      <c r="E2999" s="260">
        <v>20</v>
      </c>
      <c r="F2999" s="260">
        <v>20</v>
      </c>
      <c r="G2999" s="258"/>
    </row>
    <row r="3000" spans="1:7" ht="12.95" customHeight="1" x14ac:dyDescent="0.2">
      <c r="E3000" s="265">
        <v>6905.57</v>
      </c>
      <c r="F3000" s="265">
        <v>6905.57</v>
      </c>
    </row>
    <row r="3001" spans="1:7" ht="12" customHeight="1" x14ac:dyDescent="0.2">
      <c r="A3001" s="254">
        <v>211</v>
      </c>
      <c r="B3001" s="255" t="s">
        <v>2289</v>
      </c>
      <c r="C3001" s="256"/>
      <c r="D3001" s="254">
        <v>1</v>
      </c>
      <c r="E3001" s="257">
        <v>1874.49</v>
      </c>
      <c r="F3001" s="257">
        <v>1874.49</v>
      </c>
      <c r="G3001" s="258"/>
    </row>
    <row r="3002" spans="1:7" ht="12.95" customHeight="1" x14ac:dyDescent="0.2">
      <c r="E3002" s="269"/>
      <c r="F3002" s="269"/>
    </row>
    <row r="3003" spans="1:7" ht="12" customHeight="1" x14ac:dyDescent="0.2">
      <c r="A3003" s="254">
        <v>212</v>
      </c>
      <c r="B3003" s="255" t="s">
        <v>2290</v>
      </c>
      <c r="C3003" s="256"/>
      <c r="D3003" s="254">
        <v>1</v>
      </c>
      <c r="E3003" s="257">
        <v>2160.86</v>
      </c>
      <c r="F3003" s="257">
        <v>2160.86</v>
      </c>
      <c r="G3003" s="258"/>
    </row>
    <row r="3004" spans="1:7" ht="12.95" customHeight="1" x14ac:dyDescent="0.2">
      <c r="E3004" s="269"/>
      <c r="F3004" s="269"/>
    </row>
    <row r="3005" spans="1:7" ht="12" customHeight="1" x14ac:dyDescent="0.2">
      <c r="A3005" s="254">
        <v>213</v>
      </c>
      <c r="B3005" s="255" t="s">
        <v>1654</v>
      </c>
      <c r="C3005" s="256"/>
      <c r="D3005" s="254">
        <v>1</v>
      </c>
      <c r="E3005" s="257">
        <v>3841.25</v>
      </c>
      <c r="F3005" s="257">
        <v>3841.25</v>
      </c>
      <c r="G3005" s="258"/>
    </row>
    <row r="3006" spans="1:7" ht="12" customHeight="1" x14ac:dyDescent="0.2">
      <c r="A3006" s="259"/>
      <c r="B3006" s="259"/>
      <c r="C3006" s="258" t="s">
        <v>403</v>
      </c>
      <c r="D3006" s="260">
        <v>1</v>
      </c>
      <c r="E3006" s="260">
        <v>30</v>
      </c>
      <c r="F3006" s="260">
        <v>30</v>
      </c>
      <c r="G3006" s="258"/>
    </row>
    <row r="3007" spans="1:7" ht="12" customHeight="1" x14ac:dyDescent="0.2">
      <c r="A3007" s="259"/>
      <c r="B3007" s="259"/>
      <c r="C3007" s="258" t="s">
        <v>2081</v>
      </c>
      <c r="D3007" s="260">
        <v>2</v>
      </c>
      <c r="E3007" s="261">
        <v>0.01</v>
      </c>
      <c r="F3007" s="261">
        <v>0.02</v>
      </c>
      <c r="G3007" s="258"/>
    </row>
    <row r="3008" spans="1:7" ht="12" customHeight="1" x14ac:dyDescent="0.2">
      <c r="A3008" s="259"/>
      <c r="B3008" s="259"/>
      <c r="C3008" s="258" t="s">
        <v>1887</v>
      </c>
      <c r="D3008" s="260">
        <v>4</v>
      </c>
      <c r="E3008" s="261">
        <v>0.01</v>
      </c>
      <c r="F3008" s="261">
        <v>0.04</v>
      </c>
      <c r="G3008" s="258"/>
    </row>
    <row r="3009" spans="1:7" ht="12" customHeight="1" x14ac:dyDescent="0.2">
      <c r="A3009" s="259"/>
      <c r="B3009" s="259"/>
      <c r="C3009" s="258" t="s">
        <v>402</v>
      </c>
      <c r="D3009" s="260">
        <v>2</v>
      </c>
      <c r="E3009" s="260">
        <v>480</v>
      </c>
      <c r="F3009" s="260">
        <v>960</v>
      </c>
      <c r="G3009" s="258"/>
    </row>
    <row r="3010" spans="1:7" ht="12" customHeight="1" x14ac:dyDescent="0.2">
      <c r="A3010" s="259"/>
      <c r="B3010" s="259"/>
      <c r="C3010" s="258" t="s">
        <v>2279</v>
      </c>
      <c r="D3010" s="260">
        <v>1</v>
      </c>
      <c r="E3010" s="262"/>
      <c r="F3010" s="262"/>
      <c r="G3010" s="258" t="s">
        <v>1147</v>
      </c>
    </row>
    <row r="3011" spans="1:7" ht="12" customHeight="1" x14ac:dyDescent="0.2">
      <c r="A3011" s="259"/>
      <c r="B3011" s="259"/>
      <c r="C3011" s="258" t="s">
        <v>2291</v>
      </c>
      <c r="D3011" s="260">
        <v>1</v>
      </c>
      <c r="E3011" s="262"/>
      <c r="F3011" s="262"/>
      <c r="G3011" s="258" t="s">
        <v>1147</v>
      </c>
    </row>
    <row r="3012" spans="1:7" ht="12" customHeight="1" x14ac:dyDescent="0.2">
      <c r="A3012" s="259"/>
      <c r="B3012" s="259"/>
      <c r="C3012" s="258" t="s">
        <v>2292</v>
      </c>
      <c r="D3012" s="260">
        <v>1</v>
      </c>
      <c r="E3012" s="262"/>
      <c r="F3012" s="262"/>
      <c r="G3012" s="258" t="s">
        <v>1147</v>
      </c>
    </row>
    <row r="3013" spans="1:7" ht="12" customHeight="1" x14ac:dyDescent="0.2">
      <c r="A3013" s="259"/>
      <c r="B3013" s="259"/>
      <c r="C3013" s="258" t="s">
        <v>861</v>
      </c>
      <c r="D3013" s="260">
        <v>1</v>
      </c>
      <c r="E3013" s="262"/>
      <c r="F3013" s="262"/>
      <c r="G3013" s="258" t="s">
        <v>1147</v>
      </c>
    </row>
    <row r="3014" spans="1:7" ht="12" customHeight="1" x14ac:dyDescent="0.2">
      <c r="A3014" s="259"/>
      <c r="B3014" s="259"/>
      <c r="C3014" s="258" t="s">
        <v>400</v>
      </c>
      <c r="D3014" s="260">
        <v>1</v>
      </c>
      <c r="E3014" s="260">
        <v>810</v>
      </c>
      <c r="F3014" s="260">
        <v>810</v>
      </c>
      <c r="G3014" s="258"/>
    </row>
    <row r="3015" spans="1:7" ht="12" customHeight="1" x14ac:dyDescent="0.2">
      <c r="A3015" s="259"/>
      <c r="B3015" s="259"/>
      <c r="C3015" s="258" t="s">
        <v>391</v>
      </c>
      <c r="D3015" s="260">
        <v>2</v>
      </c>
      <c r="E3015" s="260">
        <v>270</v>
      </c>
      <c r="F3015" s="260">
        <v>540</v>
      </c>
      <c r="G3015" s="258"/>
    </row>
    <row r="3016" spans="1:7" ht="12" customHeight="1" x14ac:dyDescent="0.2">
      <c r="A3016" s="259"/>
      <c r="B3016" s="259"/>
      <c r="C3016" s="258" t="s">
        <v>2281</v>
      </c>
      <c r="D3016" s="260">
        <v>1</v>
      </c>
      <c r="E3016" s="262"/>
      <c r="F3016" s="262"/>
      <c r="G3016" s="258" t="s">
        <v>1147</v>
      </c>
    </row>
    <row r="3017" spans="1:7" ht="12" customHeight="1" x14ac:dyDescent="0.2">
      <c r="A3017" s="259"/>
      <c r="B3017" s="259"/>
      <c r="C3017" s="258" t="s">
        <v>1849</v>
      </c>
      <c r="D3017" s="260">
        <v>2</v>
      </c>
      <c r="E3017" s="262"/>
      <c r="F3017" s="262"/>
      <c r="G3017" s="258" t="s">
        <v>1147</v>
      </c>
    </row>
    <row r="3018" spans="1:7" ht="12" customHeight="1" x14ac:dyDescent="0.2">
      <c r="A3018" s="259"/>
      <c r="B3018" s="259"/>
      <c r="C3018" s="258" t="s">
        <v>2293</v>
      </c>
      <c r="D3018" s="260">
        <v>1</v>
      </c>
      <c r="E3018" s="262"/>
      <c r="F3018" s="262"/>
      <c r="G3018" s="258" t="s">
        <v>1147</v>
      </c>
    </row>
    <row r="3019" spans="1:7" ht="12" customHeight="1" x14ac:dyDescent="0.2">
      <c r="A3019" s="259"/>
      <c r="B3019" s="259"/>
      <c r="C3019" s="258" t="s">
        <v>2294</v>
      </c>
      <c r="D3019" s="260">
        <v>1</v>
      </c>
      <c r="E3019" s="262"/>
      <c r="F3019" s="262"/>
      <c r="G3019" s="258" t="s">
        <v>1147</v>
      </c>
    </row>
    <row r="3020" spans="1:7" ht="12" customHeight="1" x14ac:dyDescent="0.2">
      <c r="A3020" s="259"/>
      <c r="B3020" s="259"/>
      <c r="C3020" s="258" t="s">
        <v>2284</v>
      </c>
      <c r="D3020" s="260">
        <v>1</v>
      </c>
      <c r="E3020" s="262"/>
      <c r="F3020" s="262"/>
      <c r="G3020" s="258" t="s">
        <v>1147</v>
      </c>
    </row>
    <row r="3021" spans="1:7" ht="12" customHeight="1" x14ac:dyDescent="0.2">
      <c r="A3021" s="259"/>
      <c r="B3021" s="259"/>
      <c r="C3021" s="258" t="s">
        <v>2295</v>
      </c>
      <c r="D3021" s="260">
        <v>1</v>
      </c>
      <c r="E3021" s="261">
        <v>868.33</v>
      </c>
      <c r="F3021" s="261">
        <v>868.33</v>
      </c>
      <c r="G3021" s="258"/>
    </row>
    <row r="3022" spans="1:7" ht="12" customHeight="1" x14ac:dyDescent="0.2">
      <c r="A3022" s="259"/>
      <c r="B3022" s="259"/>
      <c r="C3022" s="258" t="s">
        <v>657</v>
      </c>
      <c r="D3022" s="260">
        <v>1</v>
      </c>
      <c r="E3022" s="261">
        <v>0.01</v>
      </c>
      <c r="F3022" s="261">
        <v>0.01</v>
      </c>
      <c r="G3022" s="258"/>
    </row>
    <row r="3023" spans="1:7" ht="12" customHeight="1" x14ac:dyDescent="0.2">
      <c r="A3023" s="259"/>
      <c r="B3023" s="259"/>
      <c r="C3023" s="258" t="s">
        <v>2296</v>
      </c>
      <c r="D3023" s="260">
        <v>2</v>
      </c>
      <c r="E3023" s="262"/>
      <c r="F3023" s="262"/>
      <c r="G3023" s="258" t="s">
        <v>1147</v>
      </c>
    </row>
    <row r="3024" spans="1:7" ht="12" customHeight="1" x14ac:dyDescent="0.2">
      <c r="A3024" s="259"/>
      <c r="B3024" s="259"/>
      <c r="C3024" s="258" t="s">
        <v>439</v>
      </c>
      <c r="D3024" s="260">
        <v>1</v>
      </c>
      <c r="E3024" s="260">
        <v>20</v>
      </c>
      <c r="F3024" s="260">
        <v>20</v>
      </c>
      <c r="G3024" s="258"/>
    </row>
    <row r="3025" spans="1:7" ht="12.95" customHeight="1" x14ac:dyDescent="0.2">
      <c r="E3025" s="265">
        <v>7069.32</v>
      </c>
      <c r="F3025" s="265">
        <v>7069.32</v>
      </c>
    </row>
    <row r="3026" spans="1:7" ht="12" customHeight="1" x14ac:dyDescent="0.2">
      <c r="A3026" s="254">
        <v>214</v>
      </c>
      <c r="B3026" s="255" t="s">
        <v>2297</v>
      </c>
      <c r="C3026" s="256"/>
      <c r="D3026" s="254">
        <v>1</v>
      </c>
      <c r="E3026" s="257">
        <v>1874.49</v>
      </c>
      <c r="F3026" s="257">
        <v>1874.49</v>
      </c>
      <c r="G3026" s="258"/>
    </row>
    <row r="3027" spans="1:7" ht="12.95" customHeight="1" x14ac:dyDescent="0.2">
      <c r="E3027" s="269"/>
      <c r="F3027" s="269"/>
    </row>
    <row r="3028" spans="1:7" ht="12" customHeight="1" x14ac:dyDescent="0.2">
      <c r="A3028" s="254">
        <v>215</v>
      </c>
      <c r="B3028" s="255" t="s">
        <v>2298</v>
      </c>
      <c r="C3028" s="256"/>
      <c r="D3028" s="254">
        <v>1</v>
      </c>
      <c r="E3028" s="257">
        <v>1267.46</v>
      </c>
      <c r="F3028" s="257">
        <v>1267.46</v>
      </c>
      <c r="G3028" s="258"/>
    </row>
    <row r="3029" spans="1:7" ht="12.95" customHeight="1" x14ac:dyDescent="0.2">
      <c r="E3029" s="269"/>
      <c r="F3029" s="269"/>
    </row>
    <row r="3030" spans="1:7" ht="12" customHeight="1" x14ac:dyDescent="0.2">
      <c r="A3030" s="254">
        <v>216</v>
      </c>
      <c r="B3030" s="255" t="s">
        <v>1662</v>
      </c>
      <c r="C3030" s="256"/>
      <c r="D3030" s="254">
        <v>1</v>
      </c>
      <c r="E3030" s="266">
        <v>3290</v>
      </c>
      <c r="F3030" s="266">
        <v>3290</v>
      </c>
      <c r="G3030" s="258"/>
    </row>
    <row r="3031" spans="1:7" ht="12" customHeight="1" x14ac:dyDescent="0.2">
      <c r="A3031" s="259"/>
      <c r="B3031" s="259"/>
      <c r="C3031" s="258" t="s">
        <v>403</v>
      </c>
      <c r="D3031" s="260">
        <v>1</v>
      </c>
      <c r="E3031" s="260">
        <v>30</v>
      </c>
      <c r="F3031" s="260">
        <v>30</v>
      </c>
      <c r="G3031" s="258"/>
    </row>
    <row r="3032" spans="1:7" ht="12" customHeight="1" x14ac:dyDescent="0.2">
      <c r="A3032" s="259"/>
      <c r="B3032" s="259"/>
      <c r="C3032" s="258" t="s">
        <v>2198</v>
      </c>
      <c r="D3032" s="260">
        <v>1</v>
      </c>
      <c r="E3032" s="261">
        <v>0.01</v>
      </c>
      <c r="F3032" s="261">
        <v>0.01</v>
      </c>
      <c r="G3032" s="258"/>
    </row>
    <row r="3033" spans="1:7" ht="12" customHeight="1" x14ac:dyDescent="0.2">
      <c r="A3033" s="259"/>
      <c r="B3033" s="259"/>
      <c r="C3033" s="258" t="s">
        <v>2299</v>
      </c>
      <c r="D3033" s="260">
        <v>1</v>
      </c>
      <c r="E3033" s="262"/>
      <c r="F3033" s="262"/>
      <c r="G3033" s="258" t="s">
        <v>1147</v>
      </c>
    </row>
    <row r="3034" spans="1:7" ht="12" customHeight="1" x14ac:dyDescent="0.2">
      <c r="A3034" s="259"/>
      <c r="B3034" s="259"/>
      <c r="C3034" s="258" t="s">
        <v>2300</v>
      </c>
      <c r="D3034" s="260">
        <v>1</v>
      </c>
      <c r="E3034" s="262"/>
      <c r="F3034" s="262"/>
      <c r="G3034" s="258" t="s">
        <v>1147</v>
      </c>
    </row>
    <row r="3035" spans="1:7" ht="12" customHeight="1" x14ac:dyDescent="0.2">
      <c r="A3035" s="259"/>
      <c r="B3035" s="259"/>
      <c r="C3035" s="258" t="s">
        <v>2301</v>
      </c>
      <c r="D3035" s="260">
        <v>1</v>
      </c>
      <c r="E3035" s="262"/>
      <c r="F3035" s="262"/>
      <c r="G3035" s="258" t="s">
        <v>1147</v>
      </c>
    </row>
    <row r="3036" spans="1:7" ht="12" customHeight="1" x14ac:dyDescent="0.2">
      <c r="A3036" s="259"/>
      <c r="B3036" s="259"/>
      <c r="C3036" s="258" t="s">
        <v>405</v>
      </c>
      <c r="D3036" s="260">
        <v>1</v>
      </c>
      <c r="E3036" s="260">
        <v>740</v>
      </c>
      <c r="F3036" s="260">
        <v>740</v>
      </c>
      <c r="G3036" s="258"/>
    </row>
    <row r="3037" spans="1:7" ht="12" customHeight="1" x14ac:dyDescent="0.2">
      <c r="A3037" s="259"/>
      <c r="B3037" s="259"/>
      <c r="C3037" s="258" t="s">
        <v>391</v>
      </c>
      <c r="D3037" s="260">
        <v>2</v>
      </c>
      <c r="E3037" s="260">
        <v>270</v>
      </c>
      <c r="F3037" s="260">
        <v>540</v>
      </c>
      <c r="G3037" s="258"/>
    </row>
    <row r="3038" spans="1:7" ht="12" customHeight="1" x14ac:dyDescent="0.2">
      <c r="A3038" s="259"/>
      <c r="B3038" s="259"/>
      <c r="C3038" s="258" t="s">
        <v>2302</v>
      </c>
      <c r="D3038" s="260">
        <v>1</v>
      </c>
      <c r="E3038" s="262"/>
      <c r="F3038" s="262"/>
      <c r="G3038" s="258" t="s">
        <v>1147</v>
      </c>
    </row>
    <row r="3039" spans="1:7" ht="12" customHeight="1" x14ac:dyDescent="0.2">
      <c r="A3039" s="259"/>
      <c r="B3039" s="259"/>
      <c r="C3039" s="258" t="s">
        <v>2303</v>
      </c>
      <c r="D3039" s="260">
        <v>1</v>
      </c>
      <c r="E3039" s="262"/>
      <c r="F3039" s="262"/>
      <c r="G3039" s="258" t="s">
        <v>1147</v>
      </c>
    </row>
    <row r="3040" spans="1:7" ht="12" customHeight="1" x14ac:dyDescent="0.2">
      <c r="A3040" s="259"/>
      <c r="B3040" s="259"/>
      <c r="C3040" s="258" t="s">
        <v>1849</v>
      </c>
      <c r="D3040" s="260">
        <v>2</v>
      </c>
      <c r="E3040" s="262"/>
      <c r="F3040" s="262"/>
      <c r="G3040" s="258" t="s">
        <v>1147</v>
      </c>
    </row>
    <row r="3041" spans="1:7" ht="12" customHeight="1" x14ac:dyDescent="0.2">
      <c r="A3041" s="259"/>
      <c r="B3041" s="259"/>
      <c r="C3041" s="258" t="s">
        <v>2304</v>
      </c>
      <c r="D3041" s="260">
        <v>1</v>
      </c>
      <c r="E3041" s="262"/>
      <c r="F3041" s="262"/>
      <c r="G3041" s="258" t="s">
        <v>1147</v>
      </c>
    </row>
    <row r="3042" spans="1:7" ht="12" customHeight="1" x14ac:dyDescent="0.2">
      <c r="A3042" s="259"/>
      <c r="B3042" s="259"/>
      <c r="C3042" s="258" t="s">
        <v>2081</v>
      </c>
      <c r="D3042" s="260">
        <v>1</v>
      </c>
      <c r="E3042" s="261">
        <v>0.01</v>
      </c>
      <c r="F3042" s="261">
        <v>0.01</v>
      </c>
      <c r="G3042" s="258"/>
    </row>
    <row r="3043" spans="1:7" ht="12" customHeight="1" x14ac:dyDescent="0.2">
      <c r="A3043" s="259"/>
      <c r="B3043" s="259"/>
      <c r="C3043" s="258" t="s">
        <v>2305</v>
      </c>
      <c r="D3043" s="260">
        <v>1</v>
      </c>
      <c r="E3043" s="262"/>
      <c r="F3043" s="262"/>
      <c r="G3043" s="258" t="s">
        <v>1147</v>
      </c>
    </row>
    <row r="3044" spans="1:7" ht="12" customHeight="1" x14ac:dyDescent="0.2">
      <c r="A3044" s="259"/>
      <c r="B3044" s="259"/>
      <c r="C3044" s="258" t="s">
        <v>861</v>
      </c>
      <c r="D3044" s="260">
        <v>1</v>
      </c>
      <c r="E3044" s="262"/>
      <c r="F3044" s="262"/>
      <c r="G3044" s="258" t="s">
        <v>1147</v>
      </c>
    </row>
    <row r="3045" spans="1:7" ht="12" customHeight="1" x14ac:dyDescent="0.2">
      <c r="A3045" s="259"/>
      <c r="B3045" s="259"/>
      <c r="C3045" s="258" t="s">
        <v>647</v>
      </c>
      <c r="D3045" s="260">
        <v>2</v>
      </c>
      <c r="E3045" s="263">
        <v>1300</v>
      </c>
      <c r="F3045" s="263">
        <v>2600</v>
      </c>
      <c r="G3045" s="258"/>
    </row>
    <row r="3046" spans="1:7" ht="12" customHeight="1" x14ac:dyDescent="0.2">
      <c r="A3046" s="259"/>
      <c r="B3046" s="259"/>
      <c r="C3046" s="258" t="s">
        <v>1887</v>
      </c>
      <c r="D3046" s="260">
        <v>1</v>
      </c>
      <c r="E3046" s="261">
        <v>0.01</v>
      </c>
      <c r="F3046" s="261">
        <v>0.01</v>
      </c>
      <c r="G3046" s="258"/>
    </row>
    <row r="3047" spans="1:7" ht="12.95" customHeight="1" x14ac:dyDescent="0.2">
      <c r="E3047" s="265">
        <v>7200.03</v>
      </c>
      <c r="F3047" s="265">
        <v>7200.03</v>
      </c>
    </row>
    <row r="3048" spans="1:7" ht="12" customHeight="1" x14ac:dyDescent="0.2">
      <c r="A3048" s="254">
        <v>217</v>
      </c>
      <c r="B3048" s="255" t="s">
        <v>2306</v>
      </c>
      <c r="C3048" s="256"/>
      <c r="D3048" s="254">
        <v>1</v>
      </c>
      <c r="E3048" s="257">
        <v>1874.49</v>
      </c>
      <c r="F3048" s="257">
        <v>1874.49</v>
      </c>
      <c r="G3048" s="258"/>
    </row>
    <row r="3049" spans="1:7" ht="12.95" customHeight="1" x14ac:dyDescent="0.2">
      <c r="E3049" s="269"/>
      <c r="F3049" s="269"/>
    </row>
    <row r="3050" spans="1:7" ht="12" customHeight="1" x14ac:dyDescent="0.2">
      <c r="A3050" s="254">
        <v>218</v>
      </c>
      <c r="B3050" s="255" t="s">
        <v>2307</v>
      </c>
      <c r="C3050" s="256"/>
      <c r="D3050" s="254">
        <v>1</v>
      </c>
      <c r="E3050" s="257">
        <v>1125.3699999999999</v>
      </c>
      <c r="F3050" s="257">
        <v>1125.3699999999999</v>
      </c>
      <c r="G3050" s="258"/>
    </row>
    <row r="3051" spans="1:7" ht="12.95" customHeight="1" x14ac:dyDescent="0.2">
      <c r="E3051" s="269"/>
      <c r="F3051" s="269"/>
    </row>
    <row r="3052" spans="1:7" ht="12" customHeight="1" x14ac:dyDescent="0.2">
      <c r="A3052" s="254">
        <v>219</v>
      </c>
      <c r="B3052" s="255" t="s">
        <v>1663</v>
      </c>
      <c r="C3052" s="256"/>
      <c r="D3052" s="254">
        <v>1</v>
      </c>
      <c r="E3052" s="266">
        <v>3290</v>
      </c>
      <c r="F3052" s="266">
        <v>3290</v>
      </c>
      <c r="G3052" s="258"/>
    </row>
    <row r="3053" spans="1:7" ht="12" customHeight="1" x14ac:dyDescent="0.2">
      <c r="A3053" s="259"/>
      <c r="B3053" s="259"/>
      <c r="C3053" s="258" t="s">
        <v>403</v>
      </c>
      <c r="D3053" s="260">
        <v>1</v>
      </c>
      <c r="E3053" s="260">
        <v>30</v>
      </c>
      <c r="F3053" s="260">
        <v>30</v>
      </c>
      <c r="G3053" s="258"/>
    </row>
    <row r="3054" spans="1:7" ht="12" customHeight="1" x14ac:dyDescent="0.2">
      <c r="A3054" s="259"/>
      <c r="B3054" s="259"/>
      <c r="C3054" s="258" t="s">
        <v>2198</v>
      </c>
      <c r="D3054" s="260">
        <v>1</v>
      </c>
      <c r="E3054" s="261">
        <v>0.01</v>
      </c>
      <c r="F3054" s="261">
        <v>0.01</v>
      </c>
      <c r="G3054" s="258"/>
    </row>
    <row r="3055" spans="1:7" ht="12" customHeight="1" x14ac:dyDescent="0.2">
      <c r="A3055" s="259"/>
      <c r="B3055" s="259"/>
      <c r="C3055" s="258" t="s">
        <v>2299</v>
      </c>
      <c r="D3055" s="260">
        <v>1</v>
      </c>
      <c r="E3055" s="262"/>
      <c r="F3055" s="262"/>
      <c r="G3055" s="258" t="s">
        <v>1147</v>
      </c>
    </row>
    <row r="3056" spans="1:7" ht="12" customHeight="1" x14ac:dyDescent="0.2">
      <c r="A3056" s="259"/>
      <c r="B3056" s="259"/>
      <c r="C3056" s="258" t="s">
        <v>2300</v>
      </c>
      <c r="D3056" s="260">
        <v>1</v>
      </c>
      <c r="E3056" s="262"/>
      <c r="F3056" s="262"/>
      <c r="G3056" s="258" t="s">
        <v>1147</v>
      </c>
    </row>
    <row r="3057" spans="1:7" ht="12" customHeight="1" x14ac:dyDescent="0.2">
      <c r="A3057" s="259"/>
      <c r="B3057" s="259"/>
      <c r="C3057" s="258" t="s">
        <v>2301</v>
      </c>
      <c r="D3057" s="260">
        <v>1</v>
      </c>
      <c r="E3057" s="262"/>
      <c r="F3057" s="262"/>
      <c r="G3057" s="258" t="s">
        <v>1147</v>
      </c>
    </row>
    <row r="3058" spans="1:7" ht="12" customHeight="1" x14ac:dyDescent="0.2">
      <c r="A3058" s="259"/>
      <c r="B3058" s="259"/>
      <c r="C3058" s="258" t="s">
        <v>405</v>
      </c>
      <c r="D3058" s="260">
        <v>1</v>
      </c>
      <c r="E3058" s="260">
        <v>740</v>
      </c>
      <c r="F3058" s="260">
        <v>740</v>
      </c>
      <c r="G3058" s="258"/>
    </row>
    <row r="3059" spans="1:7" ht="12" customHeight="1" x14ac:dyDescent="0.2">
      <c r="A3059" s="259"/>
      <c r="B3059" s="259"/>
      <c r="C3059" s="258" t="s">
        <v>391</v>
      </c>
      <c r="D3059" s="260">
        <v>2</v>
      </c>
      <c r="E3059" s="260">
        <v>270</v>
      </c>
      <c r="F3059" s="260">
        <v>540</v>
      </c>
      <c r="G3059" s="258"/>
    </row>
    <row r="3060" spans="1:7" ht="12" customHeight="1" x14ac:dyDescent="0.2">
      <c r="A3060" s="259"/>
      <c r="B3060" s="259"/>
      <c r="C3060" s="258" t="s">
        <v>2302</v>
      </c>
      <c r="D3060" s="260">
        <v>1</v>
      </c>
      <c r="E3060" s="262"/>
      <c r="F3060" s="262"/>
      <c r="G3060" s="258" t="s">
        <v>1147</v>
      </c>
    </row>
    <row r="3061" spans="1:7" ht="12" customHeight="1" x14ac:dyDescent="0.2">
      <c r="A3061" s="259"/>
      <c r="B3061" s="259"/>
      <c r="C3061" s="258" t="s">
        <v>2303</v>
      </c>
      <c r="D3061" s="260">
        <v>1</v>
      </c>
      <c r="E3061" s="262"/>
      <c r="F3061" s="262"/>
      <c r="G3061" s="258" t="s">
        <v>1147</v>
      </c>
    </row>
    <row r="3062" spans="1:7" ht="12" customHeight="1" x14ac:dyDescent="0.2">
      <c r="A3062" s="259"/>
      <c r="B3062" s="259"/>
      <c r="C3062" s="258" t="s">
        <v>1849</v>
      </c>
      <c r="D3062" s="260">
        <v>2</v>
      </c>
      <c r="E3062" s="262"/>
      <c r="F3062" s="262"/>
      <c r="G3062" s="258" t="s">
        <v>1147</v>
      </c>
    </row>
    <row r="3063" spans="1:7" ht="12" customHeight="1" x14ac:dyDescent="0.2">
      <c r="A3063" s="259"/>
      <c r="B3063" s="259"/>
      <c r="C3063" s="258" t="s">
        <v>2304</v>
      </c>
      <c r="D3063" s="260">
        <v>1</v>
      </c>
      <c r="E3063" s="262"/>
      <c r="F3063" s="262"/>
      <c r="G3063" s="258" t="s">
        <v>1147</v>
      </c>
    </row>
    <row r="3064" spans="1:7" ht="12" customHeight="1" x14ac:dyDescent="0.2">
      <c r="A3064" s="259"/>
      <c r="B3064" s="259"/>
      <c r="C3064" s="258" t="s">
        <v>2081</v>
      </c>
      <c r="D3064" s="260">
        <v>1</v>
      </c>
      <c r="E3064" s="261">
        <v>0.01</v>
      </c>
      <c r="F3064" s="261">
        <v>0.01</v>
      </c>
      <c r="G3064" s="258"/>
    </row>
    <row r="3065" spans="1:7" ht="12" customHeight="1" x14ac:dyDescent="0.2">
      <c r="A3065" s="259"/>
      <c r="B3065" s="259"/>
      <c r="C3065" s="258" t="s">
        <v>2305</v>
      </c>
      <c r="D3065" s="260">
        <v>1</v>
      </c>
      <c r="E3065" s="262"/>
      <c r="F3065" s="262"/>
      <c r="G3065" s="258" t="s">
        <v>1147</v>
      </c>
    </row>
    <row r="3066" spans="1:7" ht="12" customHeight="1" x14ac:dyDescent="0.2">
      <c r="A3066" s="259"/>
      <c r="B3066" s="259"/>
      <c r="C3066" s="258" t="s">
        <v>861</v>
      </c>
      <c r="D3066" s="260">
        <v>1</v>
      </c>
      <c r="E3066" s="262"/>
      <c r="F3066" s="262"/>
      <c r="G3066" s="258" t="s">
        <v>1147</v>
      </c>
    </row>
    <row r="3067" spans="1:7" ht="12" customHeight="1" x14ac:dyDescent="0.2">
      <c r="A3067" s="259"/>
      <c r="B3067" s="259"/>
      <c r="C3067" s="258" t="s">
        <v>402</v>
      </c>
      <c r="D3067" s="260">
        <v>2</v>
      </c>
      <c r="E3067" s="260">
        <v>480</v>
      </c>
      <c r="F3067" s="260">
        <v>960</v>
      </c>
      <c r="G3067" s="258"/>
    </row>
    <row r="3068" spans="1:7" ht="12" customHeight="1" x14ac:dyDescent="0.2">
      <c r="A3068" s="259"/>
      <c r="B3068" s="259"/>
      <c r="C3068" s="258" t="s">
        <v>1887</v>
      </c>
      <c r="D3068" s="260">
        <v>1</v>
      </c>
      <c r="E3068" s="261">
        <v>0.01</v>
      </c>
      <c r="F3068" s="261">
        <v>0.01</v>
      </c>
      <c r="G3068" s="258"/>
    </row>
    <row r="3069" spans="1:7" ht="12.95" customHeight="1" x14ac:dyDescent="0.2">
      <c r="E3069" s="265">
        <v>5560.03</v>
      </c>
      <c r="F3069" s="265">
        <v>5560.03</v>
      </c>
    </row>
    <row r="3070" spans="1:7" ht="12" customHeight="1" x14ac:dyDescent="0.2">
      <c r="A3070" s="254">
        <v>220</v>
      </c>
      <c r="B3070" s="255" t="s">
        <v>2308</v>
      </c>
      <c r="C3070" s="256"/>
      <c r="D3070" s="254">
        <v>1</v>
      </c>
      <c r="E3070" s="257">
        <v>1874.49</v>
      </c>
      <c r="F3070" s="257">
        <v>1874.49</v>
      </c>
      <c r="G3070" s="258"/>
    </row>
    <row r="3071" spans="1:7" ht="12.95" customHeight="1" x14ac:dyDescent="0.2">
      <c r="E3071" s="269"/>
      <c r="F3071" s="269"/>
    </row>
    <row r="3072" spans="1:7" ht="12" customHeight="1" x14ac:dyDescent="0.2">
      <c r="A3072" s="254">
        <v>221</v>
      </c>
      <c r="B3072" s="255" t="s">
        <v>2309</v>
      </c>
      <c r="C3072" s="256"/>
      <c r="D3072" s="254">
        <v>1</v>
      </c>
      <c r="E3072" s="257">
        <v>2356.7800000000002</v>
      </c>
      <c r="F3072" s="257">
        <v>2356.7800000000002</v>
      </c>
      <c r="G3072" s="258"/>
    </row>
    <row r="3073" spans="1:7" ht="12.95" customHeight="1" x14ac:dyDescent="0.2">
      <c r="E3073" s="269"/>
      <c r="F3073" s="269"/>
    </row>
    <row r="3074" spans="1:7" ht="12" customHeight="1" x14ac:dyDescent="0.2">
      <c r="A3074" s="254">
        <v>222</v>
      </c>
      <c r="B3074" s="255" t="s">
        <v>1664</v>
      </c>
      <c r="C3074" s="256"/>
      <c r="D3074" s="254">
        <v>1</v>
      </c>
      <c r="E3074" s="257">
        <v>3525.24</v>
      </c>
      <c r="F3074" s="257">
        <v>3525.24</v>
      </c>
      <c r="G3074" s="258"/>
    </row>
    <row r="3075" spans="1:7" ht="12" customHeight="1" x14ac:dyDescent="0.2">
      <c r="A3075" s="259"/>
      <c r="B3075" s="259"/>
      <c r="C3075" s="258" t="s">
        <v>403</v>
      </c>
      <c r="D3075" s="260">
        <v>1</v>
      </c>
      <c r="E3075" s="260">
        <v>30</v>
      </c>
      <c r="F3075" s="260">
        <v>30</v>
      </c>
      <c r="G3075" s="258"/>
    </row>
    <row r="3076" spans="1:7" ht="12" customHeight="1" x14ac:dyDescent="0.2">
      <c r="A3076" s="259"/>
      <c r="B3076" s="259"/>
      <c r="C3076" s="258" t="s">
        <v>2198</v>
      </c>
      <c r="D3076" s="260">
        <v>1</v>
      </c>
      <c r="E3076" s="261">
        <v>0.01</v>
      </c>
      <c r="F3076" s="261">
        <v>0.01</v>
      </c>
      <c r="G3076" s="258"/>
    </row>
    <row r="3077" spans="1:7" ht="12" customHeight="1" x14ac:dyDescent="0.2">
      <c r="A3077" s="259"/>
      <c r="B3077" s="259"/>
      <c r="C3077" s="258" t="s">
        <v>2310</v>
      </c>
      <c r="D3077" s="260">
        <v>1</v>
      </c>
      <c r="E3077" s="262"/>
      <c r="F3077" s="262"/>
      <c r="G3077" s="258" t="s">
        <v>1147</v>
      </c>
    </row>
    <row r="3078" spans="1:7" ht="12" customHeight="1" x14ac:dyDescent="0.2">
      <c r="A3078" s="259"/>
      <c r="B3078" s="259"/>
      <c r="C3078" s="258" t="s">
        <v>405</v>
      </c>
      <c r="D3078" s="260">
        <v>1</v>
      </c>
      <c r="E3078" s="260">
        <v>740</v>
      </c>
      <c r="F3078" s="260">
        <v>740</v>
      </c>
      <c r="G3078" s="258"/>
    </row>
    <row r="3079" spans="1:7" ht="12" customHeight="1" x14ac:dyDescent="0.2">
      <c r="A3079" s="259"/>
      <c r="B3079" s="259"/>
      <c r="C3079" s="258" t="s">
        <v>391</v>
      </c>
      <c r="D3079" s="260">
        <v>2</v>
      </c>
      <c r="E3079" s="260">
        <v>270</v>
      </c>
      <c r="F3079" s="260">
        <v>540</v>
      </c>
      <c r="G3079" s="258"/>
    </row>
    <row r="3080" spans="1:7" ht="12" customHeight="1" x14ac:dyDescent="0.2">
      <c r="A3080" s="259"/>
      <c r="B3080" s="259"/>
      <c r="C3080" s="258" t="s">
        <v>2311</v>
      </c>
      <c r="D3080" s="260">
        <v>1</v>
      </c>
      <c r="E3080" s="262"/>
      <c r="F3080" s="262"/>
      <c r="G3080" s="258" t="s">
        <v>1147</v>
      </c>
    </row>
    <row r="3081" spans="1:7" ht="12" customHeight="1" x14ac:dyDescent="0.2">
      <c r="A3081" s="259"/>
      <c r="B3081" s="259"/>
      <c r="C3081" s="258" t="s">
        <v>2303</v>
      </c>
      <c r="D3081" s="260">
        <v>1</v>
      </c>
      <c r="E3081" s="262"/>
      <c r="F3081" s="262"/>
      <c r="G3081" s="258" t="s">
        <v>1147</v>
      </c>
    </row>
    <row r="3082" spans="1:7" ht="12" customHeight="1" x14ac:dyDescent="0.2">
      <c r="A3082" s="259"/>
      <c r="B3082" s="259"/>
      <c r="C3082" s="258" t="s">
        <v>1849</v>
      </c>
      <c r="D3082" s="260">
        <v>2</v>
      </c>
      <c r="E3082" s="262"/>
      <c r="F3082" s="262"/>
      <c r="G3082" s="258" t="s">
        <v>1147</v>
      </c>
    </row>
    <row r="3083" spans="1:7" ht="12" customHeight="1" x14ac:dyDescent="0.2">
      <c r="A3083" s="259"/>
      <c r="B3083" s="259"/>
      <c r="C3083" s="258" t="s">
        <v>2312</v>
      </c>
      <c r="D3083" s="260">
        <v>1</v>
      </c>
      <c r="E3083" s="262"/>
      <c r="F3083" s="262"/>
      <c r="G3083" s="258" t="s">
        <v>1147</v>
      </c>
    </row>
    <row r="3084" spans="1:7" ht="12" customHeight="1" x14ac:dyDescent="0.2">
      <c r="A3084" s="259"/>
      <c r="B3084" s="259"/>
      <c r="C3084" s="258" t="s">
        <v>2081</v>
      </c>
      <c r="D3084" s="260">
        <v>1</v>
      </c>
      <c r="E3084" s="261">
        <v>0.01</v>
      </c>
      <c r="F3084" s="261">
        <v>0.01</v>
      </c>
      <c r="G3084" s="258"/>
    </row>
    <row r="3085" spans="1:7" ht="12" customHeight="1" x14ac:dyDescent="0.2">
      <c r="A3085" s="259"/>
      <c r="B3085" s="259"/>
      <c r="C3085" s="258" t="s">
        <v>2313</v>
      </c>
      <c r="D3085" s="260">
        <v>1</v>
      </c>
      <c r="E3085" s="262"/>
      <c r="F3085" s="262"/>
      <c r="G3085" s="258" t="s">
        <v>1147</v>
      </c>
    </row>
    <row r="3086" spans="1:7" ht="12" customHeight="1" x14ac:dyDescent="0.2">
      <c r="A3086" s="259"/>
      <c r="B3086" s="259"/>
      <c r="C3086" s="258" t="s">
        <v>861</v>
      </c>
      <c r="D3086" s="260">
        <v>1</v>
      </c>
      <c r="E3086" s="262"/>
      <c r="F3086" s="262"/>
      <c r="G3086" s="258" t="s">
        <v>1147</v>
      </c>
    </row>
    <row r="3087" spans="1:7" ht="12" customHeight="1" x14ac:dyDescent="0.2">
      <c r="A3087" s="259"/>
      <c r="B3087" s="259"/>
      <c r="C3087" s="258" t="s">
        <v>402</v>
      </c>
      <c r="D3087" s="260">
        <v>2</v>
      </c>
      <c r="E3087" s="260">
        <v>480</v>
      </c>
      <c r="F3087" s="260">
        <v>960</v>
      </c>
      <c r="G3087" s="258"/>
    </row>
    <row r="3088" spans="1:7" ht="12" customHeight="1" x14ac:dyDescent="0.2">
      <c r="A3088" s="259"/>
      <c r="B3088" s="259"/>
      <c r="C3088" s="258" t="s">
        <v>2299</v>
      </c>
      <c r="D3088" s="260">
        <v>1</v>
      </c>
      <c r="E3088" s="262"/>
      <c r="F3088" s="262"/>
      <c r="G3088" s="258" t="s">
        <v>1147</v>
      </c>
    </row>
    <row r="3089" spans="1:7" ht="12" customHeight="1" x14ac:dyDescent="0.2">
      <c r="A3089" s="259"/>
      <c r="B3089" s="259"/>
      <c r="C3089" s="258" t="s">
        <v>2300</v>
      </c>
      <c r="D3089" s="260">
        <v>1</v>
      </c>
      <c r="E3089" s="262"/>
      <c r="F3089" s="262"/>
      <c r="G3089" s="258" t="s">
        <v>1147</v>
      </c>
    </row>
    <row r="3090" spans="1:7" ht="12" customHeight="1" x14ac:dyDescent="0.2">
      <c r="A3090" s="259"/>
      <c r="B3090" s="259"/>
      <c r="C3090" s="258" t="s">
        <v>1887</v>
      </c>
      <c r="D3090" s="260">
        <v>1</v>
      </c>
      <c r="E3090" s="261">
        <v>0.01</v>
      </c>
      <c r="F3090" s="261">
        <v>0.01</v>
      </c>
      <c r="G3090" s="258"/>
    </row>
    <row r="3091" spans="1:7" ht="12.95" customHeight="1" x14ac:dyDescent="0.2">
      <c r="E3091" s="265">
        <v>5795.27</v>
      </c>
      <c r="F3091" s="265">
        <v>5795.27</v>
      </c>
    </row>
    <row r="3092" spans="1:7" ht="12" customHeight="1" x14ac:dyDescent="0.2">
      <c r="A3092" s="254">
        <v>223</v>
      </c>
      <c r="B3092" s="255" t="s">
        <v>2314</v>
      </c>
      <c r="C3092" s="256"/>
      <c r="D3092" s="254">
        <v>1</v>
      </c>
      <c r="E3092" s="257">
        <v>1874.49</v>
      </c>
      <c r="F3092" s="257">
        <v>1874.49</v>
      </c>
      <c r="G3092" s="258"/>
    </row>
    <row r="3093" spans="1:7" ht="12.95" customHeight="1" x14ac:dyDescent="0.2">
      <c r="E3093" s="269"/>
      <c r="F3093" s="269"/>
    </row>
    <row r="3094" spans="1:7" ht="12" customHeight="1" x14ac:dyDescent="0.2">
      <c r="A3094" s="254">
        <v>224</v>
      </c>
      <c r="B3094" s="255" t="s">
        <v>2315</v>
      </c>
      <c r="C3094" s="256"/>
      <c r="D3094" s="254">
        <v>1</v>
      </c>
      <c r="E3094" s="257">
        <v>3035.21</v>
      </c>
      <c r="F3094" s="257">
        <v>3035.21</v>
      </c>
      <c r="G3094" s="258"/>
    </row>
    <row r="3095" spans="1:7" ht="12.95" customHeight="1" x14ac:dyDescent="0.2">
      <c r="E3095" s="269"/>
      <c r="F3095" s="269"/>
    </row>
    <row r="3096" spans="1:7" ht="12" customHeight="1" x14ac:dyDescent="0.2">
      <c r="A3096" s="254">
        <v>225</v>
      </c>
      <c r="B3096" s="255" t="s">
        <v>1665</v>
      </c>
      <c r="C3096" s="256"/>
      <c r="D3096" s="254">
        <v>1</v>
      </c>
      <c r="E3096" s="267">
        <v>3717.7</v>
      </c>
      <c r="F3096" s="267">
        <v>3717.7</v>
      </c>
      <c r="G3096" s="258"/>
    </row>
    <row r="3097" spans="1:7" ht="12" customHeight="1" x14ac:dyDescent="0.2">
      <c r="A3097" s="259"/>
      <c r="B3097" s="259"/>
      <c r="C3097" s="258" t="s">
        <v>403</v>
      </c>
      <c r="D3097" s="260">
        <v>1</v>
      </c>
      <c r="E3097" s="260">
        <v>30</v>
      </c>
      <c r="F3097" s="260">
        <v>30</v>
      </c>
      <c r="G3097" s="258"/>
    </row>
    <row r="3098" spans="1:7" ht="12" customHeight="1" x14ac:dyDescent="0.2">
      <c r="A3098" s="259"/>
      <c r="B3098" s="259"/>
      <c r="C3098" s="258" t="s">
        <v>2081</v>
      </c>
      <c r="D3098" s="260">
        <v>1</v>
      </c>
      <c r="E3098" s="261">
        <v>0.01</v>
      </c>
      <c r="F3098" s="261">
        <v>0.01</v>
      </c>
      <c r="G3098" s="258"/>
    </row>
    <row r="3099" spans="1:7" ht="12" customHeight="1" x14ac:dyDescent="0.2">
      <c r="A3099" s="259"/>
      <c r="B3099" s="259"/>
      <c r="C3099" s="258" t="s">
        <v>647</v>
      </c>
      <c r="D3099" s="260">
        <v>2</v>
      </c>
      <c r="E3099" s="263">
        <v>1300</v>
      </c>
      <c r="F3099" s="263">
        <v>2600</v>
      </c>
      <c r="G3099" s="258"/>
    </row>
    <row r="3100" spans="1:7" ht="12" customHeight="1" x14ac:dyDescent="0.2">
      <c r="A3100" s="259"/>
      <c r="B3100" s="259"/>
      <c r="C3100" s="258" t="s">
        <v>2316</v>
      </c>
      <c r="D3100" s="260">
        <v>1</v>
      </c>
      <c r="E3100" s="262"/>
      <c r="F3100" s="262"/>
      <c r="G3100" s="258" t="s">
        <v>1147</v>
      </c>
    </row>
    <row r="3101" spans="1:7" ht="12" customHeight="1" x14ac:dyDescent="0.2">
      <c r="A3101" s="259"/>
      <c r="B3101" s="259"/>
      <c r="C3101" s="258" t="s">
        <v>2317</v>
      </c>
      <c r="D3101" s="260">
        <v>1</v>
      </c>
      <c r="E3101" s="262"/>
      <c r="F3101" s="262"/>
      <c r="G3101" s="258" t="s">
        <v>1147</v>
      </c>
    </row>
    <row r="3102" spans="1:7" ht="12" customHeight="1" x14ac:dyDescent="0.2">
      <c r="A3102" s="259"/>
      <c r="B3102" s="259"/>
      <c r="C3102" s="258" t="s">
        <v>2318</v>
      </c>
      <c r="D3102" s="260">
        <v>1</v>
      </c>
      <c r="E3102" s="262"/>
      <c r="F3102" s="262"/>
      <c r="G3102" s="258" t="s">
        <v>1147</v>
      </c>
    </row>
    <row r="3103" spans="1:7" ht="12" customHeight="1" x14ac:dyDescent="0.2">
      <c r="A3103" s="259"/>
      <c r="B3103" s="259"/>
      <c r="C3103" s="258" t="s">
        <v>2319</v>
      </c>
      <c r="D3103" s="260">
        <v>1</v>
      </c>
      <c r="E3103" s="262"/>
      <c r="F3103" s="262"/>
      <c r="G3103" s="258" t="s">
        <v>1147</v>
      </c>
    </row>
    <row r="3104" spans="1:7" ht="12" customHeight="1" x14ac:dyDescent="0.2">
      <c r="A3104" s="259"/>
      <c r="B3104" s="259"/>
      <c r="C3104" s="258" t="s">
        <v>861</v>
      </c>
      <c r="D3104" s="260">
        <v>1</v>
      </c>
      <c r="E3104" s="262"/>
      <c r="F3104" s="262"/>
      <c r="G3104" s="258" t="s">
        <v>1147</v>
      </c>
    </row>
    <row r="3105" spans="1:7" ht="12" customHeight="1" x14ac:dyDescent="0.2">
      <c r="A3105" s="259"/>
      <c r="B3105" s="259"/>
      <c r="C3105" s="258" t="s">
        <v>405</v>
      </c>
      <c r="D3105" s="260">
        <v>1</v>
      </c>
      <c r="E3105" s="260">
        <v>740</v>
      </c>
      <c r="F3105" s="260">
        <v>740</v>
      </c>
      <c r="G3105" s="258"/>
    </row>
    <row r="3106" spans="1:7" ht="12" customHeight="1" x14ac:dyDescent="0.2">
      <c r="A3106" s="259"/>
      <c r="B3106" s="259"/>
      <c r="C3106" s="258" t="s">
        <v>391</v>
      </c>
      <c r="D3106" s="260">
        <v>3</v>
      </c>
      <c r="E3106" s="260">
        <v>270</v>
      </c>
      <c r="F3106" s="260">
        <v>810</v>
      </c>
      <c r="G3106" s="258"/>
    </row>
    <row r="3107" spans="1:7" ht="12" customHeight="1" x14ac:dyDescent="0.2">
      <c r="A3107" s="259"/>
      <c r="B3107" s="259"/>
      <c r="C3107" s="258" t="s">
        <v>2281</v>
      </c>
      <c r="D3107" s="260">
        <v>1</v>
      </c>
      <c r="E3107" s="262"/>
      <c r="F3107" s="262"/>
      <c r="G3107" s="258" t="s">
        <v>1147</v>
      </c>
    </row>
    <row r="3108" spans="1:7" ht="12" customHeight="1" x14ac:dyDescent="0.2">
      <c r="A3108" s="259"/>
      <c r="B3108" s="259"/>
      <c r="C3108" s="258" t="s">
        <v>1849</v>
      </c>
      <c r="D3108" s="260">
        <v>2</v>
      </c>
      <c r="E3108" s="262"/>
      <c r="F3108" s="262"/>
      <c r="G3108" s="258" t="s">
        <v>1147</v>
      </c>
    </row>
    <row r="3109" spans="1:7" ht="12" customHeight="1" x14ac:dyDescent="0.2">
      <c r="A3109" s="259"/>
      <c r="B3109" s="259"/>
      <c r="C3109" s="258" t="s">
        <v>2320</v>
      </c>
      <c r="D3109" s="260">
        <v>1</v>
      </c>
      <c r="E3109" s="262"/>
      <c r="F3109" s="262"/>
      <c r="G3109" s="258" t="s">
        <v>1147</v>
      </c>
    </row>
    <row r="3110" spans="1:7" ht="12" customHeight="1" x14ac:dyDescent="0.2">
      <c r="A3110" s="259"/>
      <c r="B3110" s="259"/>
      <c r="C3110" s="258" t="s">
        <v>2321</v>
      </c>
      <c r="D3110" s="260">
        <v>1</v>
      </c>
      <c r="E3110" s="262"/>
      <c r="F3110" s="262"/>
      <c r="G3110" s="258" t="s">
        <v>1147</v>
      </c>
    </row>
    <row r="3111" spans="1:7" ht="12" customHeight="1" x14ac:dyDescent="0.2">
      <c r="A3111" s="259"/>
      <c r="B3111" s="259"/>
      <c r="C3111" s="258" t="s">
        <v>439</v>
      </c>
      <c r="D3111" s="260">
        <v>1</v>
      </c>
      <c r="E3111" s="260">
        <v>20</v>
      </c>
      <c r="F3111" s="260">
        <v>20</v>
      </c>
      <c r="G3111" s="258"/>
    </row>
    <row r="3112" spans="1:7" ht="12" customHeight="1" x14ac:dyDescent="0.2">
      <c r="A3112" s="259"/>
      <c r="B3112" s="259"/>
      <c r="C3112" s="258" t="s">
        <v>1887</v>
      </c>
      <c r="D3112" s="260">
        <v>4</v>
      </c>
      <c r="E3112" s="261">
        <v>0.01</v>
      </c>
      <c r="F3112" s="261">
        <v>0.04</v>
      </c>
      <c r="G3112" s="258"/>
    </row>
    <row r="3113" spans="1:7" ht="12.95" customHeight="1" x14ac:dyDescent="0.2">
      <c r="E3113" s="265">
        <v>7917.75</v>
      </c>
      <c r="F3113" s="265">
        <v>7917.75</v>
      </c>
    </row>
    <row r="3114" spans="1:7" ht="12" customHeight="1" x14ac:dyDescent="0.2">
      <c r="A3114" s="254">
        <v>226</v>
      </c>
      <c r="B3114" s="255" t="s">
        <v>2322</v>
      </c>
      <c r="C3114" s="256"/>
      <c r="D3114" s="254">
        <v>1</v>
      </c>
      <c r="E3114" s="257">
        <v>1874.49</v>
      </c>
      <c r="F3114" s="257">
        <v>1874.49</v>
      </c>
      <c r="G3114" s="258"/>
    </row>
    <row r="3115" spans="1:7" ht="12.95" customHeight="1" x14ac:dyDescent="0.2">
      <c r="E3115" s="269"/>
      <c r="F3115" s="269"/>
    </row>
    <row r="3116" spans="1:7" ht="12" customHeight="1" x14ac:dyDescent="0.2">
      <c r="A3116" s="254">
        <v>227</v>
      </c>
      <c r="B3116" s="255" t="s">
        <v>2323</v>
      </c>
      <c r="C3116" s="256"/>
      <c r="D3116" s="254">
        <v>1</v>
      </c>
      <c r="E3116" s="257">
        <v>2182.37</v>
      </c>
      <c r="F3116" s="257">
        <v>2182.37</v>
      </c>
      <c r="G3116" s="258"/>
    </row>
    <row r="3117" spans="1:7" ht="12.95" customHeight="1" x14ac:dyDescent="0.2">
      <c r="E3117" s="269"/>
      <c r="F3117" s="269"/>
    </row>
    <row r="3118" spans="1:7" ht="12" customHeight="1" x14ac:dyDescent="0.2">
      <c r="A3118" s="254">
        <v>228</v>
      </c>
      <c r="B3118" s="255" t="s">
        <v>1666</v>
      </c>
      <c r="C3118" s="256"/>
      <c r="D3118" s="254">
        <v>1</v>
      </c>
      <c r="E3118" s="267">
        <v>3717.7</v>
      </c>
      <c r="F3118" s="267">
        <v>3717.7</v>
      </c>
      <c r="G3118" s="258"/>
    </row>
    <row r="3119" spans="1:7" ht="12" customHeight="1" x14ac:dyDescent="0.2">
      <c r="A3119" s="259"/>
      <c r="B3119" s="259"/>
      <c r="C3119" s="258" t="s">
        <v>403</v>
      </c>
      <c r="D3119" s="260">
        <v>1</v>
      </c>
      <c r="E3119" s="260">
        <v>30</v>
      </c>
      <c r="F3119" s="260">
        <v>30</v>
      </c>
      <c r="G3119" s="258"/>
    </row>
    <row r="3120" spans="1:7" ht="12" customHeight="1" x14ac:dyDescent="0.2">
      <c r="A3120" s="259"/>
      <c r="B3120" s="259"/>
      <c r="C3120" s="258" t="s">
        <v>2081</v>
      </c>
      <c r="D3120" s="260">
        <v>1</v>
      </c>
      <c r="E3120" s="261">
        <v>0.01</v>
      </c>
      <c r="F3120" s="261">
        <v>0.01</v>
      </c>
      <c r="G3120" s="258"/>
    </row>
    <row r="3121" spans="1:7" ht="12" customHeight="1" x14ac:dyDescent="0.2">
      <c r="A3121" s="259"/>
      <c r="B3121" s="259"/>
      <c r="C3121" s="258" t="s">
        <v>402</v>
      </c>
      <c r="D3121" s="260">
        <v>2</v>
      </c>
      <c r="E3121" s="260">
        <v>480</v>
      </c>
      <c r="F3121" s="260">
        <v>960</v>
      </c>
      <c r="G3121" s="258"/>
    </row>
    <row r="3122" spans="1:7" ht="12" customHeight="1" x14ac:dyDescent="0.2">
      <c r="A3122" s="259"/>
      <c r="B3122" s="259"/>
      <c r="C3122" s="258" t="s">
        <v>2316</v>
      </c>
      <c r="D3122" s="260">
        <v>1</v>
      </c>
      <c r="E3122" s="262"/>
      <c r="F3122" s="262"/>
      <c r="G3122" s="258" t="s">
        <v>1147</v>
      </c>
    </row>
    <row r="3123" spans="1:7" ht="12" customHeight="1" x14ac:dyDescent="0.2">
      <c r="A3123" s="259"/>
      <c r="B3123" s="259"/>
      <c r="C3123" s="258" t="s">
        <v>2317</v>
      </c>
      <c r="D3123" s="260">
        <v>1</v>
      </c>
      <c r="E3123" s="262"/>
      <c r="F3123" s="262"/>
      <c r="G3123" s="258" t="s">
        <v>1147</v>
      </c>
    </row>
    <row r="3124" spans="1:7" ht="12" customHeight="1" x14ac:dyDescent="0.2">
      <c r="A3124" s="259"/>
      <c r="B3124" s="259"/>
      <c r="C3124" s="258" t="s">
        <v>2318</v>
      </c>
      <c r="D3124" s="260">
        <v>1</v>
      </c>
      <c r="E3124" s="262"/>
      <c r="F3124" s="262"/>
      <c r="G3124" s="258" t="s">
        <v>1147</v>
      </c>
    </row>
    <row r="3125" spans="1:7" ht="12" customHeight="1" x14ac:dyDescent="0.2">
      <c r="A3125" s="259"/>
      <c r="B3125" s="259"/>
      <c r="C3125" s="258" t="s">
        <v>2319</v>
      </c>
      <c r="D3125" s="260">
        <v>1</v>
      </c>
      <c r="E3125" s="262"/>
      <c r="F3125" s="262"/>
      <c r="G3125" s="258" t="s">
        <v>1147</v>
      </c>
    </row>
    <row r="3126" spans="1:7" ht="12" customHeight="1" x14ac:dyDescent="0.2">
      <c r="A3126" s="259"/>
      <c r="B3126" s="259"/>
      <c r="C3126" s="258" t="s">
        <v>861</v>
      </c>
      <c r="D3126" s="260">
        <v>1</v>
      </c>
      <c r="E3126" s="262"/>
      <c r="F3126" s="262"/>
      <c r="G3126" s="258" t="s">
        <v>1147</v>
      </c>
    </row>
    <row r="3127" spans="1:7" ht="12" customHeight="1" x14ac:dyDescent="0.2">
      <c r="A3127" s="259"/>
      <c r="B3127" s="259"/>
      <c r="C3127" s="258" t="s">
        <v>405</v>
      </c>
      <c r="D3127" s="260">
        <v>1</v>
      </c>
      <c r="E3127" s="260">
        <v>740</v>
      </c>
      <c r="F3127" s="260">
        <v>740</v>
      </c>
      <c r="G3127" s="258"/>
    </row>
    <row r="3128" spans="1:7" ht="12" customHeight="1" x14ac:dyDescent="0.2">
      <c r="A3128" s="259"/>
      <c r="B3128" s="259"/>
      <c r="C3128" s="258" t="s">
        <v>391</v>
      </c>
      <c r="D3128" s="260">
        <v>3</v>
      </c>
      <c r="E3128" s="260">
        <v>270</v>
      </c>
      <c r="F3128" s="260">
        <v>810</v>
      </c>
      <c r="G3128" s="258"/>
    </row>
    <row r="3129" spans="1:7" ht="12" customHeight="1" x14ac:dyDescent="0.2">
      <c r="A3129" s="259"/>
      <c r="B3129" s="259"/>
      <c r="C3129" s="258" t="s">
        <v>2281</v>
      </c>
      <c r="D3129" s="260">
        <v>1</v>
      </c>
      <c r="E3129" s="262"/>
      <c r="F3129" s="262"/>
      <c r="G3129" s="258" t="s">
        <v>1147</v>
      </c>
    </row>
    <row r="3130" spans="1:7" ht="12" customHeight="1" x14ac:dyDescent="0.2">
      <c r="A3130" s="259"/>
      <c r="B3130" s="259"/>
      <c r="C3130" s="258" t="s">
        <v>1849</v>
      </c>
      <c r="D3130" s="260">
        <v>2</v>
      </c>
      <c r="E3130" s="262"/>
      <c r="F3130" s="262"/>
      <c r="G3130" s="258" t="s">
        <v>1147</v>
      </c>
    </row>
    <row r="3131" spans="1:7" ht="12" customHeight="1" x14ac:dyDescent="0.2">
      <c r="A3131" s="259"/>
      <c r="B3131" s="259"/>
      <c r="C3131" s="258" t="s">
        <v>2320</v>
      </c>
      <c r="D3131" s="260">
        <v>1</v>
      </c>
      <c r="E3131" s="262"/>
      <c r="F3131" s="262"/>
      <c r="G3131" s="258" t="s">
        <v>1147</v>
      </c>
    </row>
    <row r="3132" spans="1:7" ht="12" customHeight="1" x14ac:dyDescent="0.2">
      <c r="A3132" s="259"/>
      <c r="B3132" s="259"/>
      <c r="C3132" s="258" t="s">
        <v>2321</v>
      </c>
      <c r="D3132" s="260">
        <v>1</v>
      </c>
      <c r="E3132" s="262"/>
      <c r="F3132" s="262"/>
      <c r="G3132" s="258" t="s">
        <v>1147</v>
      </c>
    </row>
    <row r="3133" spans="1:7" ht="12" customHeight="1" x14ac:dyDescent="0.2">
      <c r="A3133" s="259"/>
      <c r="B3133" s="259"/>
      <c r="C3133" s="258" t="s">
        <v>439</v>
      </c>
      <c r="D3133" s="260">
        <v>1</v>
      </c>
      <c r="E3133" s="260">
        <v>20</v>
      </c>
      <c r="F3133" s="260">
        <v>20</v>
      </c>
      <c r="G3133" s="258"/>
    </row>
    <row r="3134" spans="1:7" ht="12" customHeight="1" x14ac:dyDescent="0.2">
      <c r="A3134" s="259"/>
      <c r="B3134" s="259"/>
      <c r="C3134" s="258" t="s">
        <v>1887</v>
      </c>
      <c r="D3134" s="260">
        <v>4</v>
      </c>
      <c r="E3134" s="261">
        <v>0.01</v>
      </c>
      <c r="F3134" s="261">
        <v>0.04</v>
      </c>
      <c r="G3134" s="258"/>
    </row>
    <row r="3135" spans="1:7" ht="12.95" customHeight="1" x14ac:dyDescent="0.2">
      <c r="E3135" s="265">
        <v>6277.75</v>
      </c>
      <c r="F3135" s="265">
        <v>6277.75</v>
      </c>
    </row>
    <row r="3136" spans="1:7" ht="12" customHeight="1" x14ac:dyDescent="0.2">
      <c r="A3136" s="254">
        <v>229</v>
      </c>
      <c r="B3136" s="255" t="s">
        <v>2324</v>
      </c>
      <c r="C3136" s="256"/>
      <c r="D3136" s="254">
        <v>1</v>
      </c>
      <c r="E3136" s="257">
        <v>1874.49</v>
      </c>
      <c r="F3136" s="257">
        <v>1874.49</v>
      </c>
      <c r="G3136" s="258"/>
    </row>
    <row r="3137" spans="1:7" ht="12.95" customHeight="1" x14ac:dyDescent="0.2">
      <c r="E3137" s="269"/>
      <c r="F3137" s="269"/>
    </row>
    <row r="3138" spans="1:7" ht="12" customHeight="1" x14ac:dyDescent="0.2">
      <c r="A3138" s="254">
        <v>230</v>
      </c>
      <c r="B3138" s="255" t="s">
        <v>2325</v>
      </c>
      <c r="C3138" s="256"/>
      <c r="D3138" s="254">
        <v>1</v>
      </c>
      <c r="E3138" s="257">
        <v>1157.4100000000001</v>
      </c>
      <c r="F3138" s="257">
        <v>1157.4100000000001</v>
      </c>
      <c r="G3138" s="258"/>
    </row>
    <row r="3139" spans="1:7" ht="12.95" customHeight="1" x14ac:dyDescent="0.2">
      <c r="E3139" s="269"/>
      <c r="F3139" s="269"/>
    </row>
    <row r="3140" spans="1:7" ht="12" customHeight="1" x14ac:dyDescent="0.2">
      <c r="A3140" s="254">
        <v>231</v>
      </c>
      <c r="B3140" s="255" t="s">
        <v>1667</v>
      </c>
      <c r="C3140" s="256"/>
      <c r="D3140" s="254">
        <v>1</v>
      </c>
      <c r="E3140" s="267">
        <v>3717.7</v>
      </c>
      <c r="F3140" s="267">
        <v>3717.7</v>
      </c>
      <c r="G3140" s="258"/>
    </row>
    <row r="3141" spans="1:7" ht="12" customHeight="1" x14ac:dyDescent="0.2">
      <c r="A3141" s="259"/>
      <c r="B3141" s="259"/>
      <c r="C3141" s="258" t="s">
        <v>403</v>
      </c>
      <c r="D3141" s="260">
        <v>1</v>
      </c>
      <c r="E3141" s="260">
        <v>30</v>
      </c>
      <c r="F3141" s="260">
        <v>30</v>
      </c>
      <c r="G3141" s="258"/>
    </row>
    <row r="3142" spans="1:7" ht="12" customHeight="1" x14ac:dyDescent="0.2">
      <c r="A3142" s="259"/>
      <c r="B3142" s="259"/>
      <c r="C3142" s="258" t="s">
        <v>2081</v>
      </c>
      <c r="D3142" s="260">
        <v>1</v>
      </c>
      <c r="E3142" s="261">
        <v>0.01</v>
      </c>
      <c r="F3142" s="261">
        <v>0.01</v>
      </c>
      <c r="G3142" s="258"/>
    </row>
    <row r="3143" spans="1:7" ht="12" customHeight="1" x14ac:dyDescent="0.2">
      <c r="A3143" s="259"/>
      <c r="B3143" s="259"/>
      <c r="C3143" s="258" t="s">
        <v>402</v>
      </c>
      <c r="D3143" s="260">
        <v>2</v>
      </c>
      <c r="E3143" s="260">
        <v>480</v>
      </c>
      <c r="F3143" s="260">
        <v>960</v>
      </c>
      <c r="G3143" s="258"/>
    </row>
    <row r="3144" spans="1:7" ht="12" customHeight="1" x14ac:dyDescent="0.2">
      <c r="A3144" s="259"/>
      <c r="B3144" s="259"/>
      <c r="C3144" s="258" t="s">
        <v>2318</v>
      </c>
      <c r="D3144" s="260">
        <v>1</v>
      </c>
      <c r="E3144" s="262"/>
      <c r="F3144" s="262"/>
      <c r="G3144" s="258" t="s">
        <v>1147</v>
      </c>
    </row>
    <row r="3145" spans="1:7" ht="12" customHeight="1" x14ac:dyDescent="0.2">
      <c r="A3145" s="259"/>
      <c r="B3145" s="259"/>
      <c r="C3145" s="258" t="s">
        <v>2319</v>
      </c>
      <c r="D3145" s="260">
        <v>1</v>
      </c>
      <c r="E3145" s="262"/>
      <c r="F3145" s="262"/>
      <c r="G3145" s="258" t="s">
        <v>1147</v>
      </c>
    </row>
    <row r="3146" spans="1:7" ht="12" customHeight="1" x14ac:dyDescent="0.2">
      <c r="A3146" s="259"/>
      <c r="B3146" s="259"/>
      <c r="C3146" s="258" t="s">
        <v>861</v>
      </c>
      <c r="D3146" s="260">
        <v>1</v>
      </c>
      <c r="E3146" s="262"/>
      <c r="F3146" s="262"/>
      <c r="G3146" s="258" t="s">
        <v>1147</v>
      </c>
    </row>
    <row r="3147" spans="1:7" ht="12" customHeight="1" x14ac:dyDescent="0.2">
      <c r="A3147" s="259"/>
      <c r="B3147" s="259"/>
      <c r="C3147" s="258" t="s">
        <v>405</v>
      </c>
      <c r="D3147" s="260">
        <v>1</v>
      </c>
      <c r="E3147" s="260">
        <v>740</v>
      </c>
      <c r="F3147" s="260">
        <v>740</v>
      </c>
      <c r="G3147" s="258"/>
    </row>
    <row r="3148" spans="1:7" ht="12" customHeight="1" x14ac:dyDescent="0.2">
      <c r="A3148" s="259"/>
      <c r="B3148" s="259"/>
      <c r="C3148" s="258" t="s">
        <v>391</v>
      </c>
      <c r="D3148" s="260">
        <v>3</v>
      </c>
      <c r="E3148" s="260">
        <v>270</v>
      </c>
      <c r="F3148" s="260">
        <v>810</v>
      </c>
      <c r="G3148" s="258"/>
    </row>
    <row r="3149" spans="1:7" ht="12" customHeight="1" x14ac:dyDescent="0.2">
      <c r="A3149" s="259"/>
      <c r="B3149" s="259"/>
      <c r="C3149" s="258" t="s">
        <v>2281</v>
      </c>
      <c r="D3149" s="260">
        <v>1</v>
      </c>
      <c r="E3149" s="262"/>
      <c r="F3149" s="262"/>
      <c r="G3149" s="258" t="s">
        <v>1147</v>
      </c>
    </row>
    <row r="3150" spans="1:7" ht="12" customHeight="1" x14ac:dyDescent="0.2">
      <c r="A3150" s="259"/>
      <c r="B3150" s="259"/>
      <c r="C3150" s="258" t="s">
        <v>1849</v>
      </c>
      <c r="D3150" s="260">
        <v>2</v>
      </c>
      <c r="E3150" s="262"/>
      <c r="F3150" s="262"/>
      <c r="G3150" s="258" t="s">
        <v>1147</v>
      </c>
    </row>
    <row r="3151" spans="1:7" ht="12" customHeight="1" x14ac:dyDescent="0.2">
      <c r="A3151" s="259"/>
      <c r="B3151" s="259"/>
      <c r="C3151" s="258" t="s">
        <v>2320</v>
      </c>
      <c r="D3151" s="260">
        <v>1</v>
      </c>
      <c r="E3151" s="262"/>
      <c r="F3151" s="262"/>
      <c r="G3151" s="258" t="s">
        <v>1147</v>
      </c>
    </row>
    <row r="3152" spans="1:7" ht="12" customHeight="1" x14ac:dyDescent="0.2">
      <c r="A3152" s="259"/>
      <c r="B3152" s="259"/>
      <c r="C3152" s="258" t="s">
        <v>2321</v>
      </c>
      <c r="D3152" s="260">
        <v>1</v>
      </c>
      <c r="E3152" s="262"/>
      <c r="F3152" s="262"/>
      <c r="G3152" s="258" t="s">
        <v>1147</v>
      </c>
    </row>
    <row r="3153" spans="1:7" ht="12" customHeight="1" x14ac:dyDescent="0.2">
      <c r="A3153" s="259"/>
      <c r="B3153" s="259"/>
      <c r="C3153" s="258" t="s">
        <v>439</v>
      </c>
      <c r="D3153" s="260">
        <v>1</v>
      </c>
      <c r="E3153" s="260">
        <v>20</v>
      </c>
      <c r="F3153" s="260">
        <v>20</v>
      </c>
      <c r="G3153" s="258"/>
    </row>
    <row r="3154" spans="1:7" ht="12" customHeight="1" x14ac:dyDescent="0.2">
      <c r="A3154" s="259"/>
      <c r="B3154" s="259"/>
      <c r="C3154" s="258" t="s">
        <v>2316</v>
      </c>
      <c r="D3154" s="260">
        <v>1</v>
      </c>
      <c r="E3154" s="262"/>
      <c r="F3154" s="262"/>
      <c r="G3154" s="258" t="s">
        <v>1147</v>
      </c>
    </row>
    <row r="3155" spans="1:7" ht="12" customHeight="1" x14ac:dyDescent="0.2">
      <c r="A3155" s="259"/>
      <c r="B3155" s="259"/>
      <c r="C3155" s="258" t="s">
        <v>2317</v>
      </c>
      <c r="D3155" s="260">
        <v>1</v>
      </c>
      <c r="E3155" s="262"/>
      <c r="F3155" s="262"/>
      <c r="G3155" s="258" t="s">
        <v>1147</v>
      </c>
    </row>
    <row r="3156" spans="1:7" ht="12" customHeight="1" x14ac:dyDescent="0.2">
      <c r="A3156" s="259"/>
      <c r="B3156" s="259"/>
      <c r="C3156" s="258" t="s">
        <v>1887</v>
      </c>
      <c r="D3156" s="260">
        <v>4</v>
      </c>
      <c r="E3156" s="261">
        <v>0.01</v>
      </c>
      <c r="F3156" s="261">
        <v>0.04</v>
      </c>
      <c r="G3156" s="258"/>
    </row>
    <row r="3157" spans="1:7" ht="12.95" customHeight="1" x14ac:dyDescent="0.2">
      <c r="E3157" s="265">
        <v>6277.75</v>
      </c>
      <c r="F3157" s="265">
        <v>6277.75</v>
      </c>
    </row>
    <row r="3158" spans="1:7" ht="12" customHeight="1" x14ac:dyDescent="0.2">
      <c r="A3158" s="254">
        <v>232</v>
      </c>
      <c r="B3158" s="255" t="s">
        <v>2326</v>
      </c>
      <c r="C3158" s="256"/>
      <c r="D3158" s="254">
        <v>1</v>
      </c>
      <c r="E3158" s="257">
        <v>1874.49</v>
      </c>
      <c r="F3158" s="257">
        <v>1874.49</v>
      </c>
      <c r="G3158" s="258"/>
    </row>
    <row r="3159" spans="1:7" ht="12.95" customHeight="1" x14ac:dyDescent="0.2">
      <c r="E3159" s="269"/>
      <c r="F3159" s="269"/>
    </row>
    <row r="3160" spans="1:7" ht="12" customHeight="1" x14ac:dyDescent="0.2">
      <c r="A3160" s="254">
        <v>233</v>
      </c>
      <c r="B3160" s="255" t="s">
        <v>2327</v>
      </c>
      <c r="C3160" s="256"/>
      <c r="D3160" s="254">
        <v>1</v>
      </c>
      <c r="E3160" s="257">
        <v>2072.8200000000002</v>
      </c>
      <c r="F3160" s="257">
        <v>2072.8200000000002</v>
      </c>
      <c r="G3160" s="258"/>
    </row>
    <row r="3161" spans="1:7" ht="12.95" customHeight="1" x14ac:dyDescent="0.2">
      <c r="E3161" s="269"/>
      <c r="F3161" s="269"/>
    </row>
    <row r="3162" spans="1:7" ht="12" customHeight="1" x14ac:dyDescent="0.2">
      <c r="A3162" s="254">
        <v>234</v>
      </c>
      <c r="B3162" s="255" t="s">
        <v>2328</v>
      </c>
      <c r="C3162" s="256"/>
      <c r="D3162" s="254">
        <v>1</v>
      </c>
      <c r="E3162" s="257">
        <v>3118.95</v>
      </c>
      <c r="F3162" s="257">
        <v>3118.95</v>
      </c>
      <c r="G3162" s="258"/>
    </row>
    <row r="3163" spans="1:7" ht="12" customHeight="1" x14ac:dyDescent="0.2">
      <c r="A3163" s="259"/>
      <c r="B3163" s="259"/>
      <c r="C3163" s="258" t="s">
        <v>2081</v>
      </c>
      <c r="D3163" s="260">
        <v>2</v>
      </c>
      <c r="E3163" s="261">
        <v>0.01</v>
      </c>
      <c r="F3163" s="261">
        <v>0.02</v>
      </c>
      <c r="G3163" s="258"/>
    </row>
    <row r="3164" spans="1:7" ht="12" customHeight="1" x14ac:dyDescent="0.2">
      <c r="A3164" s="259"/>
      <c r="B3164" s="259"/>
      <c r="C3164" s="258" t="s">
        <v>2329</v>
      </c>
      <c r="D3164" s="260">
        <v>1</v>
      </c>
      <c r="E3164" s="262"/>
      <c r="F3164" s="262"/>
      <c r="G3164" s="258" t="s">
        <v>1147</v>
      </c>
    </row>
    <row r="3165" spans="1:7" ht="12" customHeight="1" x14ac:dyDescent="0.2">
      <c r="A3165" s="259"/>
      <c r="B3165" s="259"/>
      <c r="C3165" s="258" t="s">
        <v>2330</v>
      </c>
      <c r="D3165" s="260">
        <v>1</v>
      </c>
      <c r="E3165" s="262"/>
      <c r="F3165" s="262"/>
      <c r="G3165" s="258" t="s">
        <v>1147</v>
      </c>
    </row>
    <row r="3166" spans="1:7" ht="12" customHeight="1" x14ac:dyDescent="0.2">
      <c r="A3166" s="259"/>
      <c r="B3166" s="259"/>
      <c r="C3166" s="258" t="s">
        <v>2331</v>
      </c>
      <c r="D3166" s="260">
        <v>1</v>
      </c>
      <c r="E3166" s="262"/>
      <c r="F3166" s="262"/>
      <c r="G3166" s="258" t="s">
        <v>1147</v>
      </c>
    </row>
    <row r="3167" spans="1:7" ht="12" customHeight="1" x14ac:dyDescent="0.2">
      <c r="A3167" s="259"/>
      <c r="B3167" s="259"/>
      <c r="C3167" s="258" t="s">
        <v>2195</v>
      </c>
      <c r="D3167" s="260">
        <v>1</v>
      </c>
      <c r="E3167" s="262"/>
      <c r="F3167" s="262"/>
      <c r="G3167" s="258" t="s">
        <v>1147</v>
      </c>
    </row>
    <row r="3168" spans="1:7" ht="12" customHeight="1" x14ac:dyDescent="0.2">
      <c r="A3168" s="259"/>
      <c r="B3168" s="259"/>
      <c r="C3168" s="258" t="s">
        <v>657</v>
      </c>
      <c r="D3168" s="260">
        <v>1</v>
      </c>
      <c r="E3168" s="261">
        <v>0.01</v>
      </c>
      <c r="F3168" s="261">
        <v>0.01</v>
      </c>
      <c r="G3168" s="258"/>
    </row>
    <row r="3169" spans="1:7" ht="12" customHeight="1" x14ac:dyDescent="0.2">
      <c r="A3169" s="259"/>
      <c r="B3169" s="259"/>
      <c r="C3169" s="258" t="s">
        <v>391</v>
      </c>
      <c r="D3169" s="260">
        <v>2</v>
      </c>
      <c r="E3169" s="260">
        <v>270</v>
      </c>
      <c r="F3169" s="260">
        <v>540</v>
      </c>
      <c r="G3169" s="258"/>
    </row>
    <row r="3170" spans="1:7" ht="12" customHeight="1" x14ac:dyDescent="0.2">
      <c r="A3170" s="259"/>
      <c r="B3170" s="259"/>
      <c r="C3170" s="258" t="s">
        <v>2332</v>
      </c>
      <c r="D3170" s="260">
        <v>1</v>
      </c>
      <c r="E3170" s="261">
        <v>567.87</v>
      </c>
      <c r="F3170" s="261">
        <v>567.87</v>
      </c>
      <c r="G3170" s="258"/>
    </row>
    <row r="3171" spans="1:7" ht="12" customHeight="1" x14ac:dyDescent="0.2">
      <c r="A3171" s="259"/>
      <c r="B3171" s="259"/>
      <c r="C3171" s="258" t="s">
        <v>2333</v>
      </c>
      <c r="D3171" s="260">
        <v>2</v>
      </c>
      <c r="E3171" s="262"/>
      <c r="F3171" s="262"/>
      <c r="G3171" s="258" t="s">
        <v>1147</v>
      </c>
    </row>
    <row r="3172" spans="1:7" ht="12" customHeight="1" x14ac:dyDescent="0.2">
      <c r="A3172" s="259"/>
      <c r="B3172" s="259"/>
      <c r="C3172" s="258" t="s">
        <v>1857</v>
      </c>
      <c r="D3172" s="260">
        <v>1</v>
      </c>
      <c r="E3172" s="262"/>
      <c r="F3172" s="262"/>
      <c r="G3172" s="258" t="s">
        <v>1147</v>
      </c>
    </row>
    <row r="3173" spans="1:7" ht="12" customHeight="1" x14ac:dyDescent="0.2">
      <c r="A3173" s="259"/>
      <c r="B3173" s="259"/>
      <c r="C3173" s="258" t="s">
        <v>1167</v>
      </c>
      <c r="D3173" s="260">
        <v>1</v>
      </c>
      <c r="E3173" s="262"/>
      <c r="F3173" s="262"/>
      <c r="G3173" s="258" t="s">
        <v>1147</v>
      </c>
    </row>
    <row r="3174" spans="1:7" ht="12" customHeight="1" x14ac:dyDescent="0.2">
      <c r="A3174" s="259"/>
      <c r="B3174" s="259"/>
      <c r="C3174" s="258" t="s">
        <v>863</v>
      </c>
      <c r="D3174" s="260">
        <v>1</v>
      </c>
      <c r="E3174" s="261">
        <v>0.01</v>
      </c>
      <c r="F3174" s="261">
        <v>0.01</v>
      </c>
      <c r="G3174" s="258"/>
    </row>
    <row r="3175" spans="1:7" ht="12" customHeight="1" x14ac:dyDescent="0.2">
      <c r="A3175" s="259"/>
      <c r="B3175" s="259"/>
      <c r="C3175" s="258" t="s">
        <v>867</v>
      </c>
      <c r="D3175" s="260">
        <v>1</v>
      </c>
      <c r="E3175" s="263">
        <v>5100</v>
      </c>
      <c r="F3175" s="263">
        <v>5100</v>
      </c>
      <c r="G3175" s="258"/>
    </row>
    <row r="3176" spans="1:7" ht="12" customHeight="1" x14ac:dyDescent="0.2">
      <c r="A3176" s="259"/>
      <c r="B3176" s="259"/>
      <c r="C3176" s="258" t="s">
        <v>1858</v>
      </c>
      <c r="D3176" s="260">
        <v>1</v>
      </c>
      <c r="E3176" s="262"/>
      <c r="F3176" s="262"/>
      <c r="G3176" s="258" t="s">
        <v>1147</v>
      </c>
    </row>
    <row r="3177" spans="1:7" ht="12" customHeight="1" x14ac:dyDescent="0.2">
      <c r="A3177" s="259"/>
      <c r="B3177" s="259"/>
      <c r="C3177" s="258" t="s">
        <v>2104</v>
      </c>
      <c r="D3177" s="260">
        <v>2</v>
      </c>
      <c r="E3177" s="261">
        <v>0.01</v>
      </c>
      <c r="F3177" s="261">
        <v>0.02</v>
      </c>
      <c r="G3177" s="258"/>
    </row>
    <row r="3178" spans="1:7" ht="12" customHeight="1" x14ac:dyDescent="0.2">
      <c r="A3178" s="259"/>
      <c r="B3178" s="259"/>
      <c r="C3178" s="258" t="s">
        <v>861</v>
      </c>
      <c r="D3178" s="260">
        <v>1</v>
      </c>
      <c r="E3178" s="262"/>
      <c r="F3178" s="262"/>
      <c r="G3178" s="258" t="s">
        <v>1147</v>
      </c>
    </row>
    <row r="3179" spans="1:7" ht="12" customHeight="1" x14ac:dyDescent="0.2">
      <c r="A3179" s="259"/>
      <c r="B3179" s="259"/>
      <c r="C3179" s="258" t="s">
        <v>426</v>
      </c>
      <c r="D3179" s="260">
        <v>2</v>
      </c>
      <c r="E3179" s="260">
        <v>620</v>
      </c>
      <c r="F3179" s="263">
        <v>1240</v>
      </c>
      <c r="G3179" s="258"/>
    </row>
    <row r="3180" spans="1:7" ht="12" customHeight="1" x14ac:dyDescent="0.2">
      <c r="A3180" s="259"/>
      <c r="B3180" s="259"/>
      <c r="C3180" s="258" t="s">
        <v>431</v>
      </c>
      <c r="D3180" s="260">
        <v>1</v>
      </c>
      <c r="E3180" s="260">
        <v>540</v>
      </c>
      <c r="F3180" s="260">
        <v>540</v>
      </c>
      <c r="G3180" s="258"/>
    </row>
    <row r="3181" spans="1:7" ht="12.95" customHeight="1" x14ac:dyDescent="0.2">
      <c r="E3181" s="265">
        <v>11107.01</v>
      </c>
      <c r="F3181" s="265">
        <v>11107.01</v>
      </c>
    </row>
    <row r="3182" spans="1:7" ht="12" customHeight="1" x14ac:dyDescent="0.2">
      <c r="A3182" s="254">
        <v>235</v>
      </c>
      <c r="B3182" s="255" t="s">
        <v>2334</v>
      </c>
      <c r="C3182" s="256"/>
      <c r="D3182" s="254">
        <v>1</v>
      </c>
      <c r="E3182" s="473">
        <v>639.48</v>
      </c>
      <c r="F3182" s="473">
        <v>639.48</v>
      </c>
      <c r="G3182" s="258"/>
    </row>
    <row r="3183" spans="1:7" ht="12.95" customHeight="1" x14ac:dyDescent="0.2">
      <c r="E3183" s="269"/>
      <c r="F3183" s="269"/>
    </row>
    <row r="3184" spans="1:7" ht="12" customHeight="1" x14ac:dyDescent="0.2">
      <c r="A3184" s="254">
        <v>236</v>
      </c>
      <c r="B3184" s="255" t="s">
        <v>2335</v>
      </c>
      <c r="C3184" s="256"/>
      <c r="D3184" s="254">
        <v>1</v>
      </c>
      <c r="E3184" s="257">
        <v>1947.45</v>
      </c>
      <c r="F3184" s="257">
        <v>1947.45</v>
      </c>
      <c r="G3184" s="258"/>
    </row>
    <row r="3185" spans="1:7" ht="12.95" customHeight="1" x14ac:dyDescent="0.2">
      <c r="E3185" s="269"/>
      <c r="F3185" s="269"/>
    </row>
    <row r="3186" spans="1:7" ht="12" customHeight="1" x14ac:dyDescent="0.2">
      <c r="A3186" s="254">
        <v>237</v>
      </c>
      <c r="B3186" s="255" t="s">
        <v>2336</v>
      </c>
      <c r="C3186" s="256"/>
      <c r="D3186" s="254">
        <v>26</v>
      </c>
      <c r="E3186" s="254">
        <v>257</v>
      </c>
      <c r="F3186" s="266">
        <v>6682</v>
      </c>
      <c r="G3186" s="258"/>
    </row>
    <row r="3187" spans="1:7" ht="12.95" customHeight="1" x14ac:dyDescent="0.2">
      <c r="E3187" s="269"/>
      <c r="F3187" s="269"/>
    </row>
    <row r="3188" spans="1:7" ht="12" customHeight="1" x14ac:dyDescent="0.2">
      <c r="A3188" s="254">
        <v>238</v>
      </c>
      <c r="B3188" s="255" t="s">
        <v>2337</v>
      </c>
      <c r="C3188" s="256"/>
      <c r="D3188" s="254">
        <v>1</v>
      </c>
      <c r="E3188" s="257">
        <v>3118.95</v>
      </c>
      <c r="F3188" s="257">
        <v>3118.95</v>
      </c>
      <c r="G3188" s="258"/>
    </row>
    <row r="3189" spans="1:7" ht="12" customHeight="1" x14ac:dyDescent="0.2">
      <c r="A3189" s="259"/>
      <c r="B3189" s="259"/>
      <c r="C3189" s="258" t="s">
        <v>2081</v>
      </c>
      <c r="D3189" s="260">
        <v>2</v>
      </c>
      <c r="E3189" s="261">
        <v>0.01</v>
      </c>
      <c r="F3189" s="261">
        <v>0.02</v>
      </c>
      <c r="G3189" s="258"/>
    </row>
    <row r="3190" spans="1:7" ht="12" customHeight="1" x14ac:dyDescent="0.2">
      <c r="A3190" s="259"/>
      <c r="B3190" s="259"/>
      <c r="C3190" s="258" t="s">
        <v>2198</v>
      </c>
      <c r="D3190" s="260">
        <v>1</v>
      </c>
      <c r="E3190" s="261">
        <v>0.01</v>
      </c>
      <c r="F3190" s="261">
        <v>0.01</v>
      </c>
      <c r="G3190" s="258"/>
    </row>
    <row r="3191" spans="1:7" ht="12" customHeight="1" x14ac:dyDescent="0.2">
      <c r="A3191" s="259"/>
      <c r="B3191" s="259"/>
      <c r="C3191" s="258" t="s">
        <v>2338</v>
      </c>
      <c r="D3191" s="260">
        <v>1</v>
      </c>
      <c r="E3191" s="262"/>
      <c r="F3191" s="262"/>
      <c r="G3191" s="258" t="s">
        <v>1147</v>
      </c>
    </row>
    <row r="3192" spans="1:7" ht="12" customHeight="1" x14ac:dyDescent="0.2">
      <c r="A3192" s="259"/>
      <c r="B3192" s="259"/>
      <c r="C3192" s="258" t="s">
        <v>2339</v>
      </c>
      <c r="D3192" s="260">
        <v>1</v>
      </c>
      <c r="E3192" s="262"/>
      <c r="F3192" s="262"/>
      <c r="G3192" s="258" t="s">
        <v>1147</v>
      </c>
    </row>
    <row r="3193" spans="1:7" ht="12" customHeight="1" x14ac:dyDescent="0.2">
      <c r="A3193" s="259"/>
      <c r="B3193" s="259"/>
      <c r="C3193" s="258" t="s">
        <v>2340</v>
      </c>
      <c r="D3193" s="260">
        <v>1</v>
      </c>
      <c r="E3193" s="262"/>
      <c r="F3193" s="262"/>
      <c r="G3193" s="258" t="s">
        <v>1147</v>
      </c>
    </row>
    <row r="3194" spans="1:7" ht="12" customHeight="1" x14ac:dyDescent="0.2">
      <c r="A3194" s="259"/>
      <c r="B3194" s="259"/>
      <c r="C3194" s="258" t="s">
        <v>2195</v>
      </c>
      <c r="D3194" s="260">
        <v>1</v>
      </c>
      <c r="E3194" s="262"/>
      <c r="F3194" s="262"/>
      <c r="G3194" s="258" t="s">
        <v>1147</v>
      </c>
    </row>
    <row r="3195" spans="1:7" ht="12" customHeight="1" x14ac:dyDescent="0.2">
      <c r="A3195" s="259"/>
      <c r="B3195" s="259"/>
      <c r="C3195" s="258" t="s">
        <v>657</v>
      </c>
      <c r="D3195" s="260">
        <v>1</v>
      </c>
      <c r="E3195" s="261">
        <v>0.01</v>
      </c>
      <c r="F3195" s="261">
        <v>0.01</v>
      </c>
      <c r="G3195" s="258"/>
    </row>
    <row r="3196" spans="1:7" ht="12" customHeight="1" x14ac:dyDescent="0.2">
      <c r="A3196" s="259"/>
      <c r="B3196" s="259"/>
      <c r="C3196" s="258" t="s">
        <v>379</v>
      </c>
      <c r="D3196" s="260">
        <v>1</v>
      </c>
      <c r="E3196" s="260">
        <v>540</v>
      </c>
      <c r="F3196" s="260">
        <v>540</v>
      </c>
      <c r="G3196" s="258"/>
    </row>
    <row r="3197" spans="1:7" ht="12" customHeight="1" x14ac:dyDescent="0.2">
      <c r="A3197" s="259"/>
      <c r="B3197" s="259"/>
      <c r="C3197" s="258" t="s">
        <v>391</v>
      </c>
      <c r="D3197" s="260">
        <v>2</v>
      </c>
      <c r="E3197" s="260">
        <v>270</v>
      </c>
      <c r="F3197" s="260">
        <v>540</v>
      </c>
      <c r="G3197" s="258"/>
    </row>
    <row r="3198" spans="1:7" ht="12" customHeight="1" x14ac:dyDescent="0.2">
      <c r="A3198" s="259"/>
      <c r="B3198" s="259"/>
      <c r="C3198" s="258" t="s">
        <v>2341</v>
      </c>
      <c r="D3198" s="260">
        <v>1</v>
      </c>
      <c r="E3198" s="261">
        <v>567.87</v>
      </c>
      <c r="F3198" s="261">
        <v>567.87</v>
      </c>
      <c r="G3198" s="258"/>
    </row>
    <row r="3199" spans="1:7" ht="12" customHeight="1" x14ac:dyDescent="0.2">
      <c r="A3199" s="259"/>
      <c r="B3199" s="259"/>
      <c r="C3199" s="258" t="s">
        <v>2253</v>
      </c>
      <c r="D3199" s="260">
        <v>2</v>
      </c>
      <c r="E3199" s="262"/>
      <c r="F3199" s="262"/>
      <c r="G3199" s="258" t="s">
        <v>1147</v>
      </c>
    </row>
    <row r="3200" spans="1:7" ht="12" customHeight="1" x14ac:dyDescent="0.2">
      <c r="A3200" s="259"/>
      <c r="B3200" s="259"/>
      <c r="C3200" s="258" t="s">
        <v>861</v>
      </c>
      <c r="D3200" s="260">
        <v>1</v>
      </c>
      <c r="E3200" s="262"/>
      <c r="F3200" s="262"/>
      <c r="G3200" s="258" t="s">
        <v>1147</v>
      </c>
    </row>
    <row r="3201" spans="1:7" ht="12" customHeight="1" x14ac:dyDescent="0.2">
      <c r="A3201" s="259"/>
      <c r="B3201" s="259"/>
      <c r="C3201" s="258" t="s">
        <v>411</v>
      </c>
      <c r="D3201" s="260">
        <v>1</v>
      </c>
      <c r="E3201" s="260">
        <v>370</v>
      </c>
      <c r="F3201" s="260">
        <v>370</v>
      </c>
      <c r="G3201" s="258"/>
    </row>
    <row r="3202" spans="1:7" ht="12" customHeight="1" x14ac:dyDescent="0.2">
      <c r="A3202" s="259"/>
      <c r="B3202" s="259"/>
      <c r="C3202" s="258" t="s">
        <v>412</v>
      </c>
      <c r="D3202" s="260">
        <v>1</v>
      </c>
      <c r="E3202" s="260">
        <v>170</v>
      </c>
      <c r="F3202" s="260">
        <v>170</v>
      </c>
      <c r="G3202" s="258"/>
    </row>
    <row r="3203" spans="1:7" ht="12" customHeight="1" x14ac:dyDescent="0.2">
      <c r="A3203" s="259"/>
      <c r="B3203" s="259"/>
      <c r="C3203" s="258" t="s">
        <v>1859</v>
      </c>
      <c r="D3203" s="260">
        <v>1</v>
      </c>
      <c r="E3203" s="262"/>
      <c r="F3203" s="262"/>
      <c r="G3203" s="258" t="s">
        <v>1147</v>
      </c>
    </row>
    <row r="3204" spans="1:7" ht="12" customHeight="1" x14ac:dyDescent="0.2">
      <c r="A3204" s="259"/>
      <c r="B3204" s="259"/>
      <c r="C3204" s="258" t="s">
        <v>1860</v>
      </c>
      <c r="D3204" s="260">
        <v>1</v>
      </c>
      <c r="E3204" s="262"/>
      <c r="F3204" s="262"/>
      <c r="G3204" s="258" t="s">
        <v>1147</v>
      </c>
    </row>
    <row r="3205" spans="1:7" ht="12" customHeight="1" x14ac:dyDescent="0.2">
      <c r="A3205" s="259"/>
      <c r="B3205" s="259"/>
      <c r="C3205" s="258" t="s">
        <v>393</v>
      </c>
      <c r="D3205" s="260">
        <v>2</v>
      </c>
      <c r="E3205" s="260">
        <v>130</v>
      </c>
      <c r="F3205" s="260">
        <v>260</v>
      </c>
      <c r="G3205" s="258"/>
    </row>
    <row r="3206" spans="1:7" ht="12" customHeight="1" x14ac:dyDescent="0.2">
      <c r="A3206" s="259"/>
      <c r="B3206" s="259"/>
      <c r="C3206" s="258" t="s">
        <v>1861</v>
      </c>
      <c r="D3206" s="260">
        <v>1</v>
      </c>
      <c r="E3206" s="262"/>
      <c r="F3206" s="262"/>
      <c r="G3206" s="258" t="s">
        <v>1147</v>
      </c>
    </row>
    <row r="3207" spans="1:7" ht="12" customHeight="1" x14ac:dyDescent="0.2">
      <c r="A3207" s="259"/>
      <c r="B3207" s="259"/>
      <c r="C3207" s="258" t="s">
        <v>1807</v>
      </c>
      <c r="D3207" s="260">
        <v>1</v>
      </c>
      <c r="E3207" s="262"/>
      <c r="F3207" s="262"/>
      <c r="G3207" s="258" t="s">
        <v>1147</v>
      </c>
    </row>
    <row r="3208" spans="1:7" ht="12.95" customHeight="1" x14ac:dyDescent="0.2">
      <c r="E3208" s="265">
        <v>5566.99</v>
      </c>
      <c r="F3208" s="265">
        <v>5566.99</v>
      </c>
    </row>
    <row r="3209" spans="1:7" ht="12" customHeight="1" x14ac:dyDescent="0.2">
      <c r="A3209" s="254">
        <v>239</v>
      </c>
      <c r="B3209" s="255" t="s">
        <v>2342</v>
      </c>
      <c r="C3209" s="256"/>
      <c r="D3209" s="254">
        <v>1</v>
      </c>
      <c r="E3209" s="473">
        <v>928.05</v>
      </c>
      <c r="F3209" s="473">
        <v>928.05</v>
      </c>
      <c r="G3209" s="258"/>
    </row>
    <row r="3210" spans="1:7" ht="12.95" customHeight="1" x14ac:dyDescent="0.2">
      <c r="E3210" s="269"/>
      <c r="F3210" s="269"/>
    </row>
    <row r="3211" spans="1:7" ht="12" customHeight="1" x14ac:dyDescent="0.2">
      <c r="A3211" s="254">
        <v>240</v>
      </c>
      <c r="B3211" s="255" t="s">
        <v>2343</v>
      </c>
      <c r="C3211" s="256"/>
      <c r="D3211" s="254">
        <v>1</v>
      </c>
      <c r="E3211" s="257">
        <v>2826.26</v>
      </c>
      <c r="F3211" s="257">
        <v>2826.26</v>
      </c>
      <c r="G3211" s="258"/>
    </row>
    <row r="3212" spans="1:7" ht="12.95" customHeight="1" x14ac:dyDescent="0.2">
      <c r="E3212" s="269"/>
      <c r="F3212" s="269"/>
    </row>
    <row r="3213" spans="1:7" ht="12" customHeight="1" x14ac:dyDescent="0.2">
      <c r="A3213" s="254">
        <v>241</v>
      </c>
      <c r="B3213" s="255" t="s">
        <v>1626</v>
      </c>
      <c r="C3213" s="256"/>
      <c r="D3213" s="254">
        <v>1</v>
      </c>
      <c r="E3213" s="257">
        <v>3477.45</v>
      </c>
      <c r="F3213" s="257">
        <v>3477.45</v>
      </c>
      <c r="G3213" s="258"/>
    </row>
    <row r="3214" spans="1:7" ht="12.95" customHeight="1" x14ac:dyDescent="0.2">
      <c r="E3214" s="265">
        <v>3477.45</v>
      </c>
      <c r="F3214" s="265">
        <v>3477.45</v>
      </c>
    </row>
    <row r="3215" spans="1:7" ht="12" customHeight="1" x14ac:dyDescent="0.2">
      <c r="A3215" s="254">
        <v>242</v>
      </c>
      <c r="B3215" s="255" t="s">
        <v>1164</v>
      </c>
      <c r="C3215" s="256"/>
      <c r="D3215" s="254">
        <v>4</v>
      </c>
      <c r="E3215" s="254">
        <v>625</v>
      </c>
      <c r="F3215" s="266">
        <v>2500</v>
      </c>
      <c r="G3215" s="258"/>
    </row>
    <row r="3216" spans="1:7" ht="12.95" customHeight="1" x14ac:dyDescent="0.2">
      <c r="E3216" s="269"/>
      <c r="F3216" s="269"/>
    </row>
    <row r="3217" spans="1:7" ht="12" customHeight="1" x14ac:dyDescent="0.2">
      <c r="A3217" s="254">
        <v>243</v>
      </c>
      <c r="B3217" s="255" t="s">
        <v>1630</v>
      </c>
      <c r="C3217" s="256"/>
      <c r="D3217" s="254">
        <v>1</v>
      </c>
      <c r="E3217" s="257">
        <v>3187.56</v>
      </c>
      <c r="F3217" s="257">
        <v>3187.56</v>
      </c>
      <c r="G3217" s="258"/>
    </row>
    <row r="3218" spans="1:7" ht="12" customHeight="1" x14ac:dyDescent="0.2">
      <c r="A3218" s="259"/>
      <c r="B3218" s="259"/>
      <c r="C3218" s="258" t="s">
        <v>871</v>
      </c>
      <c r="D3218" s="260">
        <v>1</v>
      </c>
      <c r="E3218" s="261">
        <v>0.01</v>
      </c>
      <c r="F3218" s="261">
        <v>0.01</v>
      </c>
      <c r="G3218" s="258"/>
    </row>
    <row r="3219" spans="1:7" ht="12" customHeight="1" x14ac:dyDescent="0.2">
      <c r="A3219" s="259"/>
      <c r="B3219" s="259"/>
      <c r="C3219" s="258" t="s">
        <v>1805</v>
      </c>
      <c r="D3219" s="260">
        <v>1</v>
      </c>
      <c r="E3219" s="262"/>
      <c r="F3219" s="262"/>
      <c r="G3219" s="258" t="s">
        <v>1147</v>
      </c>
    </row>
    <row r="3220" spans="1:7" ht="12" customHeight="1" x14ac:dyDescent="0.2">
      <c r="A3220" s="259"/>
      <c r="B3220" s="259"/>
      <c r="C3220" s="258" t="s">
        <v>2344</v>
      </c>
      <c r="D3220" s="260">
        <v>1</v>
      </c>
      <c r="E3220" s="262"/>
      <c r="F3220" s="262"/>
      <c r="G3220" s="258" t="s">
        <v>1147</v>
      </c>
    </row>
    <row r="3221" spans="1:7" ht="12" customHeight="1" x14ac:dyDescent="0.2">
      <c r="A3221" s="259"/>
      <c r="B3221" s="259"/>
      <c r="C3221" s="258" t="s">
        <v>2345</v>
      </c>
      <c r="D3221" s="260">
        <v>4</v>
      </c>
      <c r="E3221" s="262"/>
      <c r="F3221" s="262"/>
      <c r="G3221" s="258" t="s">
        <v>1147</v>
      </c>
    </row>
    <row r="3222" spans="1:7" ht="12" customHeight="1" x14ac:dyDescent="0.2">
      <c r="A3222" s="259"/>
      <c r="B3222" s="259"/>
      <c r="C3222" s="258" t="s">
        <v>2346</v>
      </c>
      <c r="D3222" s="260">
        <v>1</v>
      </c>
      <c r="E3222" s="262"/>
      <c r="F3222" s="262"/>
      <c r="G3222" s="258" t="s">
        <v>1147</v>
      </c>
    </row>
    <row r="3223" spans="1:7" ht="12" customHeight="1" x14ac:dyDescent="0.2">
      <c r="A3223" s="259"/>
      <c r="B3223" s="259"/>
      <c r="C3223" s="258" t="s">
        <v>2347</v>
      </c>
      <c r="D3223" s="260">
        <v>4</v>
      </c>
      <c r="E3223" s="262"/>
      <c r="F3223" s="262"/>
      <c r="G3223" s="258" t="s">
        <v>1147</v>
      </c>
    </row>
    <row r="3224" spans="1:7" ht="12" customHeight="1" x14ac:dyDescent="0.2">
      <c r="A3224" s="259"/>
      <c r="B3224" s="259"/>
      <c r="C3224" s="258" t="s">
        <v>867</v>
      </c>
      <c r="D3224" s="260">
        <v>1</v>
      </c>
      <c r="E3224" s="263">
        <v>5100</v>
      </c>
      <c r="F3224" s="263">
        <v>5100</v>
      </c>
      <c r="G3224" s="258"/>
    </row>
    <row r="3225" spans="1:7" ht="12" customHeight="1" x14ac:dyDescent="0.2">
      <c r="A3225" s="259"/>
      <c r="B3225" s="259"/>
      <c r="C3225" s="258" t="s">
        <v>391</v>
      </c>
      <c r="D3225" s="260">
        <v>2</v>
      </c>
      <c r="E3225" s="260">
        <v>270</v>
      </c>
      <c r="F3225" s="260">
        <v>540</v>
      </c>
      <c r="G3225" s="258"/>
    </row>
    <row r="3226" spans="1:7" ht="12" customHeight="1" x14ac:dyDescent="0.2">
      <c r="A3226" s="259"/>
      <c r="B3226" s="259"/>
      <c r="C3226" s="258" t="s">
        <v>2348</v>
      </c>
      <c r="D3226" s="260">
        <v>2</v>
      </c>
      <c r="E3226" s="262"/>
      <c r="F3226" s="262"/>
      <c r="G3226" s="258" t="s">
        <v>1147</v>
      </c>
    </row>
    <row r="3227" spans="1:7" ht="12" customHeight="1" x14ac:dyDescent="0.2">
      <c r="A3227" s="259"/>
      <c r="B3227" s="259"/>
      <c r="C3227" s="258" t="s">
        <v>1832</v>
      </c>
      <c r="D3227" s="260">
        <v>1</v>
      </c>
      <c r="E3227" s="262"/>
      <c r="F3227" s="262"/>
      <c r="G3227" s="258" t="s">
        <v>1147</v>
      </c>
    </row>
    <row r="3228" spans="1:7" ht="12" customHeight="1" x14ac:dyDescent="0.2">
      <c r="A3228" s="259"/>
      <c r="B3228" s="259"/>
      <c r="C3228" s="258" t="s">
        <v>2349</v>
      </c>
      <c r="D3228" s="260">
        <v>1</v>
      </c>
      <c r="E3228" s="262"/>
      <c r="F3228" s="262"/>
      <c r="G3228" s="258" t="s">
        <v>1147</v>
      </c>
    </row>
    <row r="3229" spans="1:7" ht="12" customHeight="1" x14ac:dyDescent="0.2">
      <c r="A3229" s="259"/>
      <c r="B3229" s="259"/>
      <c r="C3229" s="258" t="s">
        <v>861</v>
      </c>
      <c r="D3229" s="260">
        <v>1</v>
      </c>
      <c r="E3229" s="262"/>
      <c r="F3229" s="262"/>
      <c r="G3229" s="258" t="s">
        <v>1147</v>
      </c>
    </row>
    <row r="3230" spans="1:7" ht="12" customHeight="1" x14ac:dyDescent="0.2">
      <c r="A3230" s="259"/>
      <c r="B3230" s="259"/>
      <c r="C3230" s="258" t="s">
        <v>1806</v>
      </c>
      <c r="D3230" s="260">
        <v>1</v>
      </c>
      <c r="E3230" s="262"/>
      <c r="F3230" s="262"/>
      <c r="G3230" s="258" t="s">
        <v>1147</v>
      </c>
    </row>
    <row r="3231" spans="1:7" ht="12" customHeight="1" x14ac:dyDescent="0.2">
      <c r="A3231" s="259"/>
      <c r="B3231" s="259"/>
      <c r="C3231" s="258" t="s">
        <v>431</v>
      </c>
      <c r="D3231" s="260">
        <v>1</v>
      </c>
      <c r="E3231" s="260">
        <v>540</v>
      </c>
      <c r="F3231" s="260">
        <v>540</v>
      </c>
      <c r="G3231" s="258"/>
    </row>
    <row r="3232" spans="1:7" ht="12" customHeight="1" x14ac:dyDescent="0.2">
      <c r="A3232" s="259"/>
      <c r="B3232" s="259"/>
      <c r="C3232" s="258" t="s">
        <v>867</v>
      </c>
      <c r="D3232" s="260">
        <v>1</v>
      </c>
      <c r="E3232" s="263">
        <v>5100</v>
      </c>
      <c r="F3232" s="263">
        <v>5100</v>
      </c>
      <c r="G3232" s="258"/>
    </row>
    <row r="3233" spans="1:7" ht="12" customHeight="1" x14ac:dyDescent="0.2">
      <c r="A3233" s="259"/>
      <c r="B3233" s="259"/>
      <c r="C3233" s="258" t="s">
        <v>867</v>
      </c>
      <c r="D3233" s="260">
        <v>1</v>
      </c>
      <c r="E3233" s="263">
        <v>5100</v>
      </c>
      <c r="F3233" s="263">
        <v>5100</v>
      </c>
      <c r="G3233" s="258"/>
    </row>
    <row r="3234" spans="1:7" ht="12" customHeight="1" x14ac:dyDescent="0.2">
      <c r="A3234" s="259"/>
      <c r="B3234" s="259"/>
      <c r="C3234" s="258" t="s">
        <v>867</v>
      </c>
      <c r="D3234" s="260">
        <v>1</v>
      </c>
      <c r="E3234" s="263">
        <v>5100</v>
      </c>
      <c r="F3234" s="263">
        <v>5100</v>
      </c>
      <c r="G3234" s="258"/>
    </row>
    <row r="3235" spans="1:7" ht="12" customHeight="1" x14ac:dyDescent="0.2">
      <c r="A3235" s="259"/>
      <c r="B3235" s="259"/>
      <c r="C3235" s="258" t="s">
        <v>863</v>
      </c>
      <c r="D3235" s="260">
        <v>4</v>
      </c>
      <c r="E3235" s="261">
        <v>0.01</v>
      </c>
      <c r="F3235" s="261">
        <v>0.04</v>
      </c>
      <c r="G3235" s="258"/>
    </row>
    <row r="3236" spans="1:7" ht="12.95" customHeight="1" x14ac:dyDescent="0.2">
      <c r="E3236" s="265">
        <v>24667.61</v>
      </c>
      <c r="F3236" s="265">
        <v>24667.61</v>
      </c>
    </row>
    <row r="3237" spans="1:7" ht="12" customHeight="1" x14ac:dyDescent="0.2">
      <c r="A3237" s="254">
        <v>244</v>
      </c>
      <c r="B3237" s="255" t="s">
        <v>2350</v>
      </c>
      <c r="C3237" s="256"/>
      <c r="D3237" s="254">
        <v>1</v>
      </c>
      <c r="E3237" s="473">
        <v>365.77</v>
      </c>
      <c r="F3237" s="473">
        <v>365.77</v>
      </c>
      <c r="G3237" s="258"/>
    </row>
    <row r="3238" spans="1:7" ht="12.95" customHeight="1" x14ac:dyDescent="0.2">
      <c r="E3238" s="269"/>
      <c r="F3238" s="269"/>
    </row>
    <row r="3239" spans="1:7" ht="12" customHeight="1" x14ac:dyDescent="0.2">
      <c r="A3239" s="254">
        <v>245</v>
      </c>
      <c r="B3239" s="255" t="s">
        <v>2350</v>
      </c>
      <c r="C3239" s="256"/>
      <c r="D3239" s="254">
        <v>1</v>
      </c>
      <c r="E3239" s="473">
        <v>365.77</v>
      </c>
      <c r="F3239" s="473">
        <v>365.77</v>
      </c>
      <c r="G3239" s="258"/>
    </row>
    <row r="3240" spans="1:7" ht="12.95" customHeight="1" x14ac:dyDescent="0.2">
      <c r="E3240" s="269"/>
      <c r="F3240" s="269"/>
    </row>
    <row r="3241" spans="1:7" ht="12" customHeight="1" x14ac:dyDescent="0.2">
      <c r="A3241" s="254">
        <v>246</v>
      </c>
      <c r="B3241" s="255" t="s">
        <v>2350</v>
      </c>
      <c r="C3241" s="256"/>
      <c r="D3241" s="254">
        <v>1</v>
      </c>
      <c r="E3241" s="473">
        <v>365.77</v>
      </c>
      <c r="F3241" s="473">
        <v>365.77</v>
      </c>
      <c r="G3241" s="258"/>
    </row>
    <row r="3242" spans="1:7" ht="12.95" customHeight="1" x14ac:dyDescent="0.2">
      <c r="E3242" s="269"/>
      <c r="F3242" s="269"/>
    </row>
    <row r="3243" spans="1:7" ht="12" customHeight="1" x14ac:dyDescent="0.2">
      <c r="A3243" s="254">
        <v>247</v>
      </c>
      <c r="B3243" s="255" t="s">
        <v>2350</v>
      </c>
      <c r="C3243" s="256"/>
      <c r="D3243" s="254">
        <v>1</v>
      </c>
      <c r="E3243" s="473">
        <v>365.77</v>
      </c>
      <c r="F3243" s="473">
        <v>365.77</v>
      </c>
      <c r="G3243" s="258"/>
    </row>
    <row r="3244" spans="1:7" ht="12.95" customHeight="1" x14ac:dyDescent="0.2">
      <c r="E3244" s="269"/>
      <c r="F3244" s="269"/>
    </row>
    <row r="3245" spans="1:7" ht="12" customHeight="1" x14ac:dyDescent="0.2">
      <c r="A3245" s="254">
        <v>248</v>
      </c>
      <c r="B3245" s="255" t="s">
        <v>1631</v>
      </c>
      <c r="C3245" s="256"/>
      <c r="D3245" s="254">
        <v>1</v>
      </c>
      <c r="E3245" s="257">
        <v>3187.56</v>
      </c>
      <c r="F3245" s="257">
        <v>3187.56</v>
      </c>
      <c r="G3245" s="258"/>
    </row>
    <row r="3246" spans="1:7" ht="12" customHeight="1" x14ac:dyDescent="0.2">
      <c r="A3246" s="259"/>
      <c r="B3246" s="259"/>
      <c r="C3246" s="258" t="s">
        <v>871</v>
      </c>
      <c r="D3246" s="260">
        <v>1</v>
      </c>
      <c r="E3246" s="261">
        <v>0.01</v>
      </c>
      <c r="F3246" s="261">
        <v>0.01</v>
      </c>
      <c r="G3246" s="258"/>
    </row>
    <row r="3247" spans="1:7" ht="12" customHeight="1" x14ac:dyDescent="0.2">
      <c r="A3247" s="259"/>
      <c r="B3247" s="259"/>
      <c r="C3247" s="258" t="s">
        <v>1805</v>
      </c>
      <c r="D3247" s="260">
        <v>1</v>
      </c>
      <c r="E3247" s="262"/>
      <c r="F3247" s="262"/>
      <c r="G3247" s="258" t="s">
        <v>1147</v>
      </c>
    </row>
    <row r="3248" spans="1:7" ht="12" customHeight="1" x14ac:dyDescent="0.2">
      <c r="A3248" s="259"/>
      <c r="B3248" s="259"/>
      <c r="C3248" s="258" t="s">
        <v>2344</v>
      </c>
      <c r="D3248" s="260">
        <v>1</v>
      </c>
      <c r="E3248" s="262"/>
      <c r="F3248" s="262"/>
      <c r="G3248" s="258" t="s">
        <v>1147</v>
      </c>
    </row>
    <row r="3249" spans="1:7" ht="12" customHeight="1" x14ac:dyDescent="0.2">
      <c r="A3249" s="259"/>
      <c r="B3249" s="259"/>
      <c r="C3249" s="258" t="s">
        <v>2345</v>
      </c>
      <c r="D3249" s="260">
        <v>4</v>
      </c>
      <c r="E3249" s="262"/>
      <c r="F3249" s="262"/>
      <c r="G3249" s="258" t="s">
        <v>1147</v>
      </c>
    </row>
    <row r="3250" spans="1:7" ht="12" customHeight="1" x14ac:dyDescent="0.2">
      <c r="A3250" s="259"/>
      <c r="B3250" s="259"/>
      <c r="C3250" s="258" t="s">
        <v>2346</v>
      </c>
      <c r="D3250" s="260">
        <v>1</v>
      </c>
      <c r="E3250" s="262"/>
      <c r="F3250" s="262"/>
      <c r="G3250" s="258" t="s">
        <v>1147</v>
      </c>
    </row>
    <row r="3251" spans="1:7" ht="12" customHeight="1" x14ac:dyDescent="0.2">
      <c r="A3251" s="259"/>
      <c r="B3251" s="259"/>
      <c r="C3251" s="258" t="s">
        <v>2347</v>
      </c>
      <c r="D3251" s="260">
        <v>4</v>
      </c>
      <c r="E3251" s="262"/>
      <c r="F3251" s="262"/>
      <c r="G3251" s="258" t="s">
        <v>1147</v>
      </c>
    </row>
    <row r="3252" spans="1:7" ht="12" customHeight="1" x14ac:dyDescent="0.2">
      <c r="A3252" s="259"/>
      <c r="B3252" s="259"/>
      <c r="C3252" s="258" t="s">
        <v>391</v>
      </c>
      <c r="D3252" s="260">
        <v>2</v>
      </c>
      <c r="E3252" s="260">
        <v>270</v>
      </c>
      <c r="F3252" s="260">
        <v>540</v>
      </c>
      <c r="G3252" s="258"/>
    </row>
    <row r="3253" spans="1:7" ht="12" customHeight="1" x14ac:dyDescent="0.2">
      <c r="A3253" s="259"/>
      <c r="B3253" s="259"/>
      <c r="C3253" s="258" t="s">
        <v>2348</v>
      </c>
      <c r="D3253" s="260">
        <v>2</v>
      </c>
      <c r="E3253" s="262"/>
      <c r="F3253" s="262"/>
      <c r="G3253" s="258" t="s">
        <v>1147</v>
      </c>
    </row>
    <row r="3254" spans="1:7" ht="12" customHeight="1" x14ac:dyDescent="0.2">
      <c r="A3254" s="259"/>
      <c r="B3254" s="259"/>
      <c r="C3254" s="258" t="s">
        <v>1832</v>
      </c>
      <c r="D3254" s="260">
        <v>1</v>
      </c>
      <c r="E3254" s="262"/>
      <c r="F3254" s="262"/>
      <c r="G3254" s="258" t="s">
        <v>1147</v>
      </c>
    </row>
    <row r="3255" spans="1:7" ht="12" customHeight="1" x14ac:dyDescent="0.2">
      <c r="A3255" s="259"/>
      <c r="B3255" s="259"/>
      <c r="C3255" s="258" t="s">
        <v>2349</v>
      </c>
      <c r="D3255" s="260">
        <v>1</v>
      </c>
      <c r="E3255" s="262"/>
      <c r="F3255" s="262"/>
      <c r="G3255" s="258" t="s">
        <v>1147</v>
      </c>
    </row>
    <row r="3256" spans="1:7" ht="12" customHeight="1" x14ac:dyDescent="0.2">
      <c r="A3256" s="259"/>
      <c r="B3256" s="259"/>
      <c r="C3256" s="258" t="s">
        <v>861</v>
      </c>
      <c r="D3256" s="260">
        <v>1</v>
      </c>
      <c r="E3256" s="262"/>
      <c r="F3256" s="262"/>
      <c r="G3256" s="258" t="s">
        <v>1147</v>
      </c>
    </row>
    <row r="3257" spans="1:7" ht="12" customHeight="1" x14ac:dyDescent="0.2">
      <c r="A3257" s="259"/>
      <c r="B3257" s="259"/>
      <c r="C3257" s="258" t="s">
        <v>1806</v>
      </c>
      <c r="D3257" s="260">
        <v>1</v>
      </c>
      <c r="E3257" s="262"/>
      <c r="F3257" s="262"/>
      <c r="G3257" s="258" t="s">
        <v>1147</v>
      </c>
    </row>
    <row r="3258" spans="1:7" ht="12" customHeight="1" x14ac:dyDescent="0.2">
      <c r="A3258" s="259"/>
      <c r="B3258" s="259"/>
      <c r="C3258" s="258" t="s">
        <v>431</v>
      </c>
      <c r="D3258" s="260">
        <v>1</v>
      </c>
      <c r="E3258" s="260">
        <v>540</v>
      </c>
      <c r="F3258" s="260">
        <v>540</v>
      </c>
      <c r="G3258" s="258"/>
    </row>
    <row r="3259" spans="1:7" ht="12" customHeight="1" x14ac:dyDescent="0.2">
      <c r="A3259" s="259"/>
      <c r="B3259" s="259"/>
      <c r="C3259" s="258" t="s">
        <v>863</v>
      </c>
      <c r="D3259" s="260">
        <v>4</v>
      </c>
      <c r="E3259" s="261">
        <v>0.01</v>
      </c>
      <c r="F3259" s="261">
        <v>0.04</v>
      </c>
      <c r="G3259" s="258"/>
    </row>
    <row r="3260" spans="1:7" ht="12" customHeight="1" x14ac:dyDescent="0.2">
      <c r="A3260" s="259"/>
      <c r="B3260" s="259"/>
      <c r="C3260" s="258" t="s">
        <v>1867</v>
      </c>
      <c r="D3260" s="260">
        <v>1</v>
      </c>
      <c r="E3260" s="263">
        <v>6440</v>
      </c>
      <c r="F3260" s="263">
        <v>6440</v>
      </c>
      <c r="G3260" s="258"/>
    </row>
    <row r="3261" spans="1:7" ht="12" customHeight="1" x14ac:dyDescent="0.2">
      <c r="A3261" s="259"/>
      <c r="B3261" s="259"/>
      <c r="C3261" s="258" t="s">
        <v>1867</v>
      </c>
      <c r="D3261" s="260">
        <v>1</v>
      </c>
      <c r="E3261" s="263">
        <v>6440</v>
      </c>
      <c r="F3261" s="263">
        <v>6440</v>
      </c>
      <c r="G3261" s="258"/>
    </row>
    <row r="3262" spans="1:7" ht="12" customHeight="1" x14ac:dyDescent="0.2">
      <c r="A3262" s="259"/>
      <c r="B3262" s="259"/>
      <c r="C3262" s="258" t="s">
        <v>1867</v>
      </c>
      <c r="D3262" s="260">
        <v>1</v>
      </c>
      <c r="E3262" s="263">
        <v>6440</v>
      </c>
      <c r="F3262" s="263">
        <v>6440</v>
      </c>
      <c r="G3262" s="258"/>
    </row>
    <row r="3263" spans="1:7" ht="12" customHeight="1" x14ac:dyDescent="0.2">
      <c r="A3263" s="259"/>
      <c r="B3263" s="259"/>
      <c r="C3263" s="258" t="s">
        <v>1867</v>
      </c>
      <c r="D3263" s="260">
        <v>1</v>
      </c>
      <c r="E3263" s="263">
        <v>6440</v>
      </c>
      <c r="F3263" s="263">
        <v>6440</v>
      </c>
      <c r="G3263" s="258"/>
    </row>
    <row r="3264" spans="1:7" ht="12.95" customHeight="1" x14ac:dyDescent="0.2">
      <c r="E3264" s="265">
        <v>30027.61</v>
      </c>
      <c r="F3264" s="265">
        <v>30027.61</v>
      </c>
    </row>
    <row r="3265" spans="1:7" ht="12" customHeight="1" x14ac:dyDescent="0.2">
      <c r="A3265" s="254">
        <v>249</v>
      </c>
      <c r="B3265" s="255" t="s">
        <v>2351</v>
      </c>
      <c r="C3265" s="256"/>
      <c r="D3265" s="254">
        <v>1</v>
      </c>
      <c r="E3265" s="473">
        <v>402.34</v>
      </c>
      <c r="F3265" s="473">
        <v>402.34</v>
      </c>
      <c r="G3265" s="258"/>
    </row>
    <row r="3266" spans="1:7" ht="12.95" customHeight="1" x14ac:dyDescent="0.2">
      <c r="E3266" s="269"/>
      <c r="F3266" s="269"/>
    </row>
    <row r="3267" spans="1:7" ht="12" customHeight="1" x14ac:dyDescent="0.2">
      <c r="A3267" s="254">
        <v>250</v>
      </c>
      <c r="B3267" s="255" t="s">
        <v>2351</v>
      </c>
      <c r="C3267" s="256"/>
      <c r="D3267" s="254">
        <v>1</v>
      </c>
      <c r="E3267" s="473">
        <v>402.34</v>
      </c>
      <c r="F3267" s="473">
        <v>402.34</v>
      </c>
      <c r="G3267" s="258"/>
    </row>
    <row r="3268" spans="1:7" ht="12.95" customHeight="1" x14ac:dyDescent="0.2">
      <c r="E3268" s="269"/>
      <c r="F3268" s="269"/>
    </row>
    <row r="3269" spans="1:7" ht="12" customHeight="1" x14ac:dyDescent="0.2">
      <c r="A3269" s="254">
        <v>251</v>
      </c>
      <c r="B3269" s="255" t="s">
        <v>2351</v>
      </c>
      <c r="C3269" s="256"/>
      <c r="D3269" s="254">
        <v>1</v>
      </c>
      <c r="E3269" s="473">
        <v>402.34</v>
      </c>
      <c r="F3269" s="473">
        <v>402.34</v>
      </c>
      <c r="G3269" s="258"/>
    </row>
    <row r="3270" spans="1:7" ht="12.95" customHeight="1" x14ac:dyDescent="0.2">
      <c r="E3270" s="269"/>
      <c r="F3270" s="269"/>
    </row>
    <row r="3271" spans="1:7" ht="12" customHeight="1" x14ac:dyDescent="0.2">
      <c r="A3271" s="254">
        <v>252</v>
      </c>
      <c r="B3271" s="255" t="s">
        <v>2351</v>
      </c>
      <c r="C3271" s="256"/>
      <c r="D3271" s="254">
        <v>1</v>
      </c>
      <c r="E3271" s="473">
        <v>402.34</v>
      </c>
      <c r="F3271" s="473">
        <v>402.34</v>
      </c>
      <c r="G3271" s="258"/>
    </row>
    <row r="3272" spans="1:7" ht="12.95" customHeight="1" x14ac:dyDescent="0.2">
      <c r="E3272" s="269"/>
      <c r="F3272" s="269"/>
    </row>
    <row r="3273" spans="1:7" ht="12" customHeight="1" x14ac:dyDescent="0.2">
      <c r="A3273" s="254">
        <v>253</v>
      </c>
      <c r="B3273" s="255" t="s">
        <v>1632</v>
      </c>
      <c r="C3273" s="256"/>
      <c r="D3273" s="254">
        <v>1</v>
      </c>
      <c r="E3273" s="257">
        <v>3187.56</v>
      </c>
      <c r="F3273" s="257">
        <v>3187.56</v>
      </c>
      <c r="G3273" s="258"/>
    </row>
    <row r="3274" spans="1:7" ht="12" customHeight="1" x14ac:dyDescent="0.2">
      <c r="A3274" s="259"/>
      <c r="B3274" s="259"/>
      <c r="C3274" s="258" t="s">
        <v>871</v>
      </c>
      <c r="D3274" s="260">
        <v>1</v>
      </c>
      <c r="E3274" s="261">
        <v>0.01</v>
      </c>
      <c r="F3274" s="261">
        <v>0.01</v>
      </c>
      <c r="G3274" s="258"/>
    </row>
    <row r="3275" spans="1:7" ht="12" customHeight="1" x14ac:dyDescent="0.2">
      <c r="A3275" s="259"/>
      <c r="B3275" s="259"/>
      <c r="C3275" s="258" t="s">
        <v>1805</v>
      </c>
      <c r="D3275" s="260">
        <v>1</v>
      </c>
      <c r="E3275" s="262"/>
      <c r="F3275" s="262"/>
      <c r="G3275" s="258" t="s">
        <v>1147</v>
      </c>
    </row>
    <row r="3276" spans="1:7" ht="12" customHeight="1" x14ac:dyDescent="0.2">
      <c r="A3276" s="259"/>
      <c r="B3276" s="259"/>
      <c r="C3276" s="258" t="s">
        <v>2344</v>
      </c>
      <c r="D3276" s="260">
        <v>1</v>
      </c>
      <c r="E3276" s="262"/>
      <c r="F3276" s="262"/>
      <c r="G3276" s="258" t="s">
        <v>1147</v>
      </c>
    </row>
    <row r="3277" spans="1:7" ht="12" customHeight="1" x14ac:dyDescent="0.2">
      <c r="A3277" s="259"/>
      <c r="B3277" s="259"/>
      <c r="C3277" s="258" t="s">
        <v>2346</v>
      </c>
      <c r="D3277" s="260">
        <v>1</v>
      </c>
      <c r="E3277" s="262"/>
      <c r="F3277" s="262"/>
      <c r="G3277" s="258" t="s">
        <v>1147</v>
      </c>
    </row>
    <row r="3278" spans="1:7" ht="12" customHeight="1" x14ac:dyDescent="0.2">
      <c r="A3278" s="259"/>
      <c r="B3278" s="259"/>
      <c r="C3278" s="258" t="s">
        <v>379</v>
      </c>
      <c r="D3278" s="260">
        <v>1</v>
      </c>
      <c r="E3278" s="260">
        <v>540</v>
      </c>
      <c r="F3278" s="260">
        <v>540</v>
      </c>
      <c r="G3278" s="258"/>
    </row>
    <row r="3279" spans="1:7" ht="12" customHeight="1" x14ac:dyDescent="0.2">
      <c r="A3279" s="259"/>
      <c r="B3279" s="259"/>
      <c r="C3279" s="258" t="s">
        <v>391</v>
      </c>
      <c r="D3279" s="260">
        <v>2</v>
      </c>
      <c r="E3279" s="260">
        <v>270</v>
      </c>
      <c r="F3279" s="260">
        <v>540</v>
      </c>
      <c r="G3279" s="258"/>
    </row>
    <row r="3280" spans="1:7" ht="12" customHeight="1" x14ac:dyDescent="0.2">
      <c r="A3280" s="259"/>
      <c r="B3280" s="259"/>
      <c r="C3280" s="258" t="s">
        <v>2348</v>
      </c>
      <c r="D3280" s="260">
        <v>2</v>
      </c>
      <c r="E3280" s="262"/>
      <c r="F3280" s="262"/>
      <c r="G3280" s="258" t="s">
        <v>1147</v>
      </c>
    </row>
    <row r="3281" spans="1:7" ht="12" customHeight="1" x14ac:dyDescent="0.2">
      <c r="A3281" s="259"/>
      <c r="B3281" s="259"/>
      <c r="C3281" s="258" t="s">
        <v>1832</v>
      </c>
      <c r="D3281" s="260">
        <v>1</v>
      </c>
      <c r="E3281" s="262"/>
      <c r="F3281" s="262"/>
      <c r="G3281" s="258" t="s">
        <v>1147</v>
      </c>
    </row>
    <row r="3282" spans="1:7" ht="12" customHeight="1" x14ac:dyDescent="0.2">
      <c r="A3282" s="259"/>
      <c r="B3282" s="259"/>
      <c r="C3282" s="258" t="s">
        <v>861</v>
      </c>
      <c r="D3282" s="260">
        <v>1</v>
      </c>
      <c r="E3282" s="262"/>
      <c r="F3282" s="262"/>
      <c r="G3282" s="258" t="s">
        <v>1147</v>
      </c>
    </row>
    <row r="3283" spans="1:7" ht="12" customHeight="1" x14ac:dyDescent="0.2">
      <c r="A3283" s="259"/>
      <c r="B3283" s="259"/>
      <c r="C3283" s="258" t="s">
        <v>2352</v>
      </c>
      <c r="D3283" s="260">
        <v>1</v>
      </c>
      <c r="E3283" s="262"/>
      <c r="F3283" s="262"/>
      <c r="G3283" s="258" t="s">
        <v>1147</v>
      </c>
    </row>
    <row r="3284" spans="1:7" ht="12" customHeight="1" x14ac:dyDescent="0.2">
      <c r="A3284" s="259"/>
      <c r="B3284" s="259"/>
      <c r="C3284" s="258" t="s">
        <v>411</v>
      </c>
      <c r="D3284" s="260">
        <v>1</v>
      </c>
      <c r="E3284" s="260">
        <v>370</v>
      </c>
      <c r="F3284" s="260">
        <v>370</v>
      </c>
      <c r="G3284" s="258"/>
    </row>
    <row r="3285" spans="1:7" ht="12" customHeight="1" x14ac:dyDescent="0.2">
      <c r="A3285" s="259"/>
      <c r="B3285" s="259"/>
      <c r="C3285" s="258" t="s">
        <v>412</v>
      </c>
      <c r="D3285" s="260">
        <v>1</v>
      </c>
      <c r="E3285" s="260">
        <v>170</v>
      </c>
      <c r="F3285" s="260">
        <v>170</v>
      </c>
      <c r="G3285" s="258"/>
    </row>
    <row r="3286" spans="1:7" ht="12" customHeight="1" x14ac:dyDescent="0.2">
      <c r="A3286" s="259"/>
      <c r="B3286" s="259"/>
      <c r="C3286" s="258" t="s">
        <v>2353</v>
      </c>
      <c r="D3286" s="260">
        <v>1</v>
      </c>
      <c r="E3286" s="262"/>
      <c r="F3286" s="262"/>
      <c r="G3286" s="258" t="s">
        <v>1147</v>
      </c>
    </row>
    <row r="3287" spans="1:7" ht="12" customHeight="1" x14ac:dyDescent="0.2">
      <c r="A3287" s="259"/>
      <c r="B3287" s="259"/>
      <c r="C3287" s="258" t="s">
        <v>2354</v>
      </c>
      <c r="D3287" s="260">
        <v>1</v>
      </c>
      <c r="E3287" s="262"/>
      <c r="F3287" s="262"/>
      <c r="G3287" s="258" t="s">
        <v>1147</v>
      </c>
    </row>
    <row r="3288" spans="1:7" ht="12" customHeight="1" x14ac:dyDescent="0.2">
      <c r="A3288" s="259"/>
      <c r="B3288" s="259"/>
      <c r="C3288" s="258" t="s">
        <v>2352</v>
      </c>
      <c r="D3288" s="260">
        <v>1</v>
      </c>
      <c r="E3288" s="262"/>
      <c r="F3288" s="262"/>
      <c r="G3288" s="258" t="s">
        <v>1147</v>
      </c>
    </row>
    <row r="3289" spans="1:7" ht="12" customHeight="1" x14ac:dyDescent="0.2">
      <c r="A3289" s="259"/>
      <c r="B3289" s="259"/>
      <c r="C3289" s="258" t="s">
        <v>2352</v>
      </c>
      <c r="D3289" s="260">
        <v>1</v>
      </c>
      <c r="E3289" s="262"/>
      <c r="F3289" s="262"/>
      <c r="G3289" s="258" t="s">
        <v>1147</v>
      </c>
    </row>
    <row r="3290" spans="1:7" ht="12" customHeight="1" x14ac:dyDescent="0.2">
      <c r="A3290" s="259"/>
      <c r="B3290" s="259"/>
      <c r="C3290" s="258" t="s">
        <v>2352</v>
      </c>
      <c r="D3290" s="260">
        <v>1</v>
      </c>
      <c r="E3290" s="262"/>
      <c r="F3290" s="262"/>
      <c r="G3290" s="258" t="s">
        <v>1147</v>
      </c>
    </row>
    <row r="3291" spans="1:7" ht="12" customHeight="1" x14ac:dyDescent="0.2">
      <c r="A3291" s="259"/>
      <c r="B3291" s="259"/>
      <c r="C3291" s="258" t="s">
        <v>2353</v>
      </c>
      <c r="D3291" s="260">
        <v>1</v>
      </c>
      <c r="E3291" s="262"/>
      <c r="F3291" s="262"/>
      <c r="G3291" s="258" t="s">
        <v>1147</v>
      </c>
    </row>
    <row r="3292" spans="1:7" ht="12" customHeight="1" x14ac:dyDescent="0.2">
      <c r="A3292" s="259"/>
      <c r="B3292" s="259"/>
      <c r="C3292" s="258" t="s">
        <v>2353</v>
      </c>
      <c r="D3292" s="260">
        <v>1</v>
      </c>
      <c r="E3292" s="262"/>
      <c r="F3292" s="262"/>
      <c r="G3292" s="258" t="s">
        <v>1147</v>
      </c>
    </row>
    <row r="3293" spans="1:7" ht="12" customHeight="1" x14ac:dyDescent="0.2">
      <c r="A3293" s="259"/>
      <c r="B3293" s="259"/>
      <c r="C3293" s="258" t="s">
        <v>2353</v>
      </c>
      <c r="D3293" s="260">
        <v>1</v>
      </c>
      <c r="E3293" s="262"/>
      <c r="F3293" s="262"/>
      <c r="G3293" s="258" t="s">
        <v>1147</v>
      </c>
    </row>
    <row r="3294" spans="1:7" ht="12" customHeight="1" x14ac:dyDescent="0.2">
      <c r="A3294" s="259"/>
      <c r="B3294" s="259"/>
      <c r="C3294" s="258" t="s">
        <v>2354</v>
      </c>
      <c r="D3294" s="260">
        <v>1</v>
      </c>
      <c r="E3294" s="262"/>
      <c r="F3294" s="262"/>
      <c r="G3294" s="258" t="s">
        <v>1147</v>
      </c>
    </row>
    <row r="3295" spans="1:7" ht="12" customHeight="1" x14ac:dyDescent="0.2">
      <c r="A3295" s="259"/>
      <c r="B3295" s="259"/>
      <c r="C3295" s="258" t="s">
        <v>2354</v>
      </c>
      <c r="D3295" s="260">
        <v>1</v>
      </c>
      <c r="E3295" s="262"/>
      <c r="F3295" s="262"/>
      <c r="G3295" s="258" t="s">
        <v>1147</v>
      </c>
    </row>
    <row r="3296" spans="1:7" ht="12" customHeight="1" x14ac:dyDescent="0.2">
      <c r="A3296" s="259"/>
      <c r="B3296" s="259"/>
      <c r="C3296" s="258" t="s">
        <v>2354</v>
      </c>
      <c r="D3296" s="260">
        <v>1</v>
      </c>
      <c r="E3296" s="262"/>
      <c r="F3296" s="262"/>
      <c r="G3296" s="258" t="s">
        <v>1147</v>
      </c>
    </row>
    <row r="3297" spans="1:7" ht="12" customHeight="1" x14ac:dyDescent="0.2">
      <c r="A3297" s="259"/>
      <c r="B3297" s="259"/>
      <c r="C3297" s="258" t="s">
        <v>411</v>
      </c>
      <c r="D3297" s="260">
        <v>1</v>
      </c>
      <c r="E3297" s="260">
        <v>370</v>
      </c>
      <c r="F3297" s="260">
        <v>370</v>
      </c>
      <c r="G3297" s="258"/>
    </row>
    <row r="3298" spans="1:7" ht="12" customHeight="1" x14ac:dyDescent="0.2">
      <c r="A3298" s="259"/>
      <c r="B3298" s="259"/>
      <c r="C3298" s="258" t="s">
        <v>411</v>
      </c>
      <c r="D3298" s="260">
        <v>1</v>
      </c>
      <c r="E3298" s="260">
        <v>370</v>
      </c>
      <c r="F3298" s="260">
        <v>370</v>
      </c>
      <c r="G3298" s="258"/>
    </row>
    <row r="3299" spans="1:7" ht="12" customHeight="1" x14ac:dyDescent="0.2">
      <c r="A3299" s="259"/>
      <c r="B3299" s="259"/>
      <c r="C3299" s="258" t="s">
        <v>411</v>
      </c>
      <c r="D3299" s="260">
        <v>1</v>
      </c>
      <c r="E3299" s="260">
        <v>370</v>
      </c>
      <c r="F3299" s="260">
        <v>370</v>
      </c>
      <c r="G3299" s="258"/>
    </row>
    <row r="3300" spans="1:7" ht="12" customHeight="1" x14ac:dyDescent="0.2">
      <c r="A3300" s="259"/>
      <c r="B3300" s="259"/>
      <c r="C3300" s="258" t="s">
        <v>412</v>
      </c>
      <c r="D3300" s="260">
        <v>1</v>
      </c>
      <c r="E3300" s="260">
        <v>170</v>
      </c>
      <c r="F3300" s="260">
        <v>170</v>
      </c>
      <c r="G3300" s="258"/>
    </row>
    <row r="3301" spans="1:7" ht="12" customHeight="1" x14ac:dyDescent="0.2">
      <c r="A3301" s="259"/>
      <c r="B3301" s="259"/>
      <c r="C3301" s="258" t="s">
        <v>412</v>
      </c>
      <c r="D3301" s="260">
        <v>1</v>
      </c>
      <c r="E3301" s="260">
        <v>170</v>
      </c>
      <c r="F3301" s="260">
        <v>170</v>
      </c>
      <c r="G3301" s="258"/>
    </row>
    <row r="3302" spans="1:7" ht="12" customHeight="1" x14ac:dyDescent="0.2">
      <c r="A3302" s="259"/>
      <c r="B3302" s="259"/>
      <c r="C3302" s="258" t="s">
        <v>412</v>
      </c>
      <c r="D3302" s="260">
        <v>1</v>
      </c>
      <c r="E3302" s="260">
        <v>170</v>
      </c>
      <c r="F3302" s="260">
        <v>170</v>
      </c>
      <c r="G3302" s="258"/>
    </row>
    <row r="3303" spans="1:7" ht="12" customHeight="1" x14ac:dyDescent="0.2">
      <c r="A3303" s="259"/>
      <c r="B3303" s="259"/>
      <c r="C3303" s="258" t="s">
        <v>1806</v>
      </c>
      <c r="D3303" s="260">
        <v>1</v>
      </c>
      <c r="E3303" s="262"/>
      <c r="F3303" s="262"/>
      <c r="G3303" s="258" t="s">
        <v>1147</v>
      </c>
    </row>
    <row r="3304" spans="1:7" ht="12.95" customHeight="1" x14ac:dyDescent="0.2">
      <c r="E3304" s="265">
        <v>6427.57</v>
      </c>
      <c r="F3304" s="265">
        <v>6427.57</v>
      </c>
    </row>
    <row r="3305" spans="1:7" ht="12" customHeight="1" x14ac:dyDescent="0.2">
      <c r="A3305" s="254">
        <v>254</v>
      </c>
      <c r="B3305" s="255" t="s">
        <v>2355</v>
      </c>
      <c r="C3305" s="256"/>
      <c r="D3305" s="254">
        <v>1</v>
      </c>
      <c r="E3305" s="473">
        <v>284.45999999999998</v>
      </c>
      <c r="F3305" s="473">
        <v>284.45999999999998</v>
      </c>
      <c r="G3305" s="258"/>
    </row>
    <row r="3306" spans="1:7" ht="12.95" customHeight="1" x14ac:dyDescent="0.2">
      <c r="E3306" s="269"/>
      <c r="F3306" s="269"/>
    </row>
    <row r="3307" spans="1:7" ht="12" customHeight="1" x14ac:dyDescent="0.2">
      <c r="A3307" s="254">
        <v>255</v>
      </c>
      <c r="B3307" s="255" t="s">
        <v>2355</v>
      </c>
      <c r="C3307" s="256"/>
      <c r="D3307" s="254">
        <v>1</v>
      </c>
      <c r="E3307" s="473">
        <v>284.45999999999998</v>
      </c>
      <c r="F3307" s="473">
        <v>284.45999999999998</v>
      </c>
      <c r="G3307" s="258"/>
    </row>
    <row r="3308" spans="1:7" ht="12.95" customHeight="1" x14ac:dyDescent="0.2">
      <c r="E3308" s="269"/>
      <c r="F3308" s="269"/>
    </row>
    <row r="3309" spans="1:7" ht="12" customHeight="1" x14ac:dyDescent="0.2">
      <c r="A3309" s="254">
        <v>256</v>
      </c>
      <c r="B3309" s="255" t="s">
        <v>2355</v>
      </c>
      <c r="C3309" s="256"/>
      <c r="D3309" s="254">
        <v>1</v>
      </c>
      <c r="E3309" s="473">
        <v>284.45999999999998</v>
      </c>
      <c r="F3309" s="473">
        <v>284.45999999999998</v>
      </c>
      <c r="G3309" s="258"/>
    </row>
    <row r="3310" spans="1:7" ht="12.95" customHeight="1" x14ac:dyDescent="0.2">
      <c r="E3310" s="269"/>
      <c r="F3310" s="269"/>
    </row>
    <row r="3311" spans="1:7" ht="12" customHeight="1" x14ac:dyDescent="0.2">
      <c r="A3311" s="254">
        <v>257</v>
      </c>
      <c r="B3311" s="255" t="s">
        <v>2355</v>
      </c>
      <c r="C3311" s="256"/>
      <c r="D3311" s="254">
        <v>1</v>
      </c>
      <c r="E3311" s="473">
        <v>284.45999999999998</v>
      </c>
      <c r="F3311" s="473">
        <v>284.45999999999998</v>
      </c>
      <c r="G3311" s="258"/>
    </row>
    <row r="3312" spans="1:7" ht="12.95" customHeight="1" x14ac:dyDescent="0.2">
      <c r="E3312" s="269"/>
      <c r="F3312" s="269"/>
    </row>
    <row r="3313" spans="1:7" ht="12" customHeight="1" x14ac:dyDescent="0.2">
      <c r="A3313" s="254">
        <v>258</v>
      </c>
      <c r="B3313" s="255" t="s">
        <v>2356</v>
      </c>
      <c r="C3313" s="256"/>
      <c r="D3313" s="254">
        <v>1</v>
      </c>
      <c r="E3313" s="257">
        <v>3438.25</v>
      </c>
      <c r="F3313" s="257">
        <v>3438.25</v>
      </c>
      <c r="G3313" s="258"/>
    </row>
    <row r="3314" spans="1:7" ht="12" customHeight="1" x14ac:dyDescent="0.2">
      <c r="A3314" s="259"/>
      <c r="B3314" s="259"/>
      <c r="C3314" s="258" t="s">
        <v>2081</v>
      </c>
      <c r="D3314" s="260">
        <v>2</v>
      </c>
      <c r="E3314" s="261">
        <v>0.01</v>
      </c>
      <c r="F3314" s="261">
        <v>0.02</v>
      </c>
      <c r="G3314" s="258"/>
    </row>
    <row r="3315" spans="1:7" ht="12" customHeight="1" x14ac:dyDescent="0.2">
      <c r="A3315" s="259"/>
      <c r="B3315" s="259"/>
      <c r="C3315" s="258" t="s">
        <v>2329</v>
      </c>
      <c r="D3315" s="260">
        <v>1</v>
      </c>
      <c r="E3315" s="262"/>
      <c r="F3315" s="262"/>
      <c r="G3315" s="258" t="s">
        <v>1147</v>
      </c>
    </row>
    <row r="3316" spans="1:7" ht="12" customHeight="1" x14ac:dyDescent="0.2">
      <c r="A3316" s="259"/>
      <c r="B3316" s="259"/>
      <c r="C3316" s="258" t="s">
        <v>2330</v>
      </c>
      <c r="D3316" s="260">
        <v>1</v>
      </c>
      <c r="E3316" s="262"/>
      <c r="F3316" s="262"/>
      <c r="G3316" s="258" t="s">
        <v>1147</v>
      </c>
    </row>
    <row r="3317" spans="1:7" ht="12" customHeight="1" x14ac:dyDescent="0.2">
      <c r="A3317" s="259"/>
      <c r="B3317" s="259"/>
      <c r="C3317" s="258" t="s">
        <v>2331</v>
      </c>
      <c r="D3317" s="260">
        <v>1</v>
      </c>
      <c r="E3317" s="262"/>
      <c r="F3317" s="262"/>
      <c r="G3317" s="258" t="s">
        <v>1147</v>
      </c>
    </row>
    <row r="3318" spans="1:7" ht="12" customHeight="1" x14ac:dyDescent="0.2">
      <c r="A3318" s="259"/>
      <c r="B3318" s="259"/>
      <c r="C3318" s="258" t="s">
        <v>2195</v>
      </c>
      <c r="D3318" s="260">
        <v>1</v>
      </c>
      <c r="E3318" s="262"/>
      <c r="F3318" s="262"/>
      <c r="G3318" s="258" t="s">
        <v>1147</v>
      </c>
    </row>
    <row r="3319" spans="1:7" ht="12" customHeight="1" x14ac:dyDescent="0.2">
      <c r="A3319" s="259"/>
      <c r="B3319" s="259"/>
      <c r="C3319" s="258" t="s">
        <v>657</v>
      </c>
      <c r="D3319" s="260">
        <v>1</v>
      </c>
      <c r="E3319" s="261">
        <v>0.01</v>
      </c>
      <c r="F3319" s="261">
        <v>0.01</v>
      </c>
      <c r="G3319" s="258"/>
    </row>
    <row r="3320" spans="1:7" ht="12" customHeight="1" x14ac:dyDescent="0.2">
      <c r="A3320" s="259"/>
      <c r="B3320" s="259"/>
      <c r="C3320" s="258" t="s">
        <v>379</v>
      </c>
      <c r="D3320" s="260">
        <v>1</v>
      </c>
      <c r="E3320" s="260">
        <v>540</v>
      </c>
      <c r="F3320" s="260">
        <v>540</v>
      </c>
      <c r="G3320" s="258"/>
    </row>
    <row r="3321" spans="1:7" ht="12" customHeight="1" x14ac:dyDescent="0.2">
      <c r="A3321" s="259"/>
      <c r="B3321" s="259"/>
      <c r="C3321" s="258" t="s">
        <v>391</v>
      </c>
      <c r="D3321" s="260">
        <v>2</v>
      </c>
      <c r="E3321" s="260">
        <v>270</v>
      </c>
      <c r="F3321" s="260">
        <v>540</v>
      </c>
      <c r="G3321" s="258"/>
    </row>
    <row r="3322" spans="1:7" ht="12" customHeight="1" x14ac:dyDescent="0.2">
      <c r="A3322" s="259"/>
      <c r="B3322" s="259"/>
      <c r="C3322" s="258" t="s">
        <v>2332</v>
      </c>
      <c r="D3322" s="260">
        <v>1</v>
      </c>
      <c r="E3322" s="261">
        <v>567.87</v>
      </c>
      <c r="F3322" s="261">
        <v>567.87</v>
      </c>
      <c r="G3322" s="258"/>
    </row>
    <row r="3323" spans="1:7" ht="12" customHeight="1" x14ac:dyDescent="0.2">
      <c r="A3323" s="259"/>
      <c r="B3323" s="259"/>
      <c r="C3323" s="258" t="s">
        <v>2333</v>
      </c>
      <c r="D3323" s="260">
        <v>2</v>
      </c>
      <c r="E3323" s="262"/>
      <c r="F3323" s="262"/>
      <c r="G3323" s="258" t="s">
        <v>1147</v>
      </c>
    </row>
    <row r="3324" spans="1:7" ht="12" customHeight="1" x14ac:dyDescent="0.2">
      <c r="A3324" s="259"/>
      <c r="B3324" s="259"/>
      <c r="C3324" s="258" t="s">
        <v>427</v>
      </c>
      <c r="D3324" s="260">
        <v>1</v>
      </c>
      <c r="E3324" s="260">
        <v>390</v>
      </c>
      <c r="F3324" s="260">
        <v>390</v>
      </c>
      <c r="G3324" s="258"/>
    </row>
    <row r="3325" spans="1:7" ht="12" customHeight="1" x14ac:dyDescent="0.2">
      <c r="A3325" s="259"/>
      <c r="B3325" s="259"/>
      <c r="C3325" s="258" t="s">
        <v>1807</v>
      </c>
      <c r="D3325" s="260">
        <v>1</v>
      </c>
      <c r="E3325" s="262"/>
      <c r="F3325" s="262"/>
      <c r="G3325" s="258" t="s">
        <v>1147</v>
      </c>
    </row>
    <row r="3326" spans="1:7" ht="12" customHeight="1" x14ac:dyDescent="0.2">
      <c r="A3326" s="259"/>
      <c r="B3326" s="259"/>
      <c r="C3326" s="258" t="s">
        <v>2104</v>
      </c>
      <c r="D3326" s="260">
        <v>2</v>
      </c>
      <c r="E3326" s="261">
        <v>0.01</v>
      </c>
      <c r="F3326" s="261">
        <v>0.02</v>
      </c>
      <c r="G3326" s="258"/>
    </row>
    <row r="3327" spans="1:7" ht="12" customHeight="1" x14ac:dyDescent="0.2">
      <c r="A3327" s="259"/>
      <c r="B3327" s="259"/>
      <c r="C3327" s="258" t="s">
        <v>861</v>
      </c>
      <c r="D3327" s="260">
        <v>1</v>
      </c>
      <c r="E3327" s="262"/>
      <c r="F3327" s="262"/>
      <c r="G3327" s="258" t="s">
        <v>1147</v>
      </c>
    </row>
    <row r="3328" spans="1:7" ht="12" customHeight="1" x14ac:dyDescent="0.2">
      <c r="A3328" s="259"/>
      <c r="B3328" s="259"/>
      <c r="C3328" s="258" t="s">
        <v>426</v>
      </c>
      <c r="D3328" s="260">
        <v>2</v>
      </c>
      <c r="E3328" s="260">
        <v>620</v>
      </c>
      <c r="F3328" s="263">
        <v>1240</v>
      </c>
      <c r="G3328" s="258"/>
    </row>
    <row r="3329" spans="1:7" ht="12.95" customHeight="1" x14ac:dyDescent="0.2">
      <c r="E3329" s="268">
        <v>6716.3</v>
      </c>
      <c r="F3329" s="268">
        <v>6716.3</v>
      </c>
    </row>
    <row r="3330" spans="1:7" ht="12" customHeight="1" x14ac:dyDescent="0.2">
      <c r="A3330" s="254">
        <v>259</v>
      </c>
      <c r="B3330" s="255" t="s">
        <v>2357</v>
      </c>
      <c r="C3330" s="256"/>
      <c r="D3330" s="254">
        <v>1</v>
      </c>
      <c r="E3330" s="257">
        <v>1741.63</v>
      </c>
      <c r="F3330" s="257">
        <v>1741.63</v>
      </c>
      <c r="G3330" s="258"/>
    </row>
    <row r="3331" spans="1:7" ht="12.95" customHeight="1" x14ac:dyDescent="0.2">
      <c r="E3331" s="269"/>
      <c r="F3331" s="269"/>
    </row>
    <row r="3332" spans="1:7" ht="12" customHeight="1" x14ac:dyDescent="0.2">
      <c r="A3332" s="254">
        <v>259</v>
      </c>
      <c r="B3332" s="255" t="s">
        <v>2358</v>
      </c>
      <c r="C3332" s="256"/>
      <c r="D3332" s="254">
        <v>1</v>
      </c>
      <c r="E3332" s="257">
        <v>1629.69</v>
      </c>
      <c r="F3332" s="257">
        <v>1629.69</v>
      </c>
      <c r="G3332" s="258"/>
    </row>
    <row r="3333" spans="1:7" ht="12.95" customHeight="1" x14ac:dyDescent="0.2">
      <c r="E3333" s="269"/>
      <c r="F3333" s="269"/>
    </row>
    <row r="3334" spans="1:7" ht="12" customHeight="1" x14ac:dyDescent="0.2">
      <c r="A3334" s="254">
        <v>260</v>
      </c>
      <c r="B3334" s="255" t="s">
        <v>1637</v>
      </c>
      <c r="C3334" s="256"/>
      <c r="D3334" s="254">
        <v>1</v>
      </c>
      <c r="E3334" s="267">
        <v>4771.3999999999996</v>
      </c>
      <c r="F3334" s="267">
        <v>4771.3999999999996</v>
      </c>
      <c r="G3334" s="258"/>
    </row>
    <row r="3335" spans="1:7" ht="12" customHeight="1" x14ac:dyDescent="0.2">
      <c r="A3335" s="259"/>
      <c r="B3335" s="259"/>
      <c r="C3335" s="258" t="s">
        <v>2198</v>
      </c>
      <c r="D3335" s="260">
        <v>1</v>
      </c>
      <c r="E3335" s="261">
        <v>0.01</v>
      </c>
      <c r="F3335" s="261">
        <v>0.01</v>
      </c>
      <c r="G3335" s="258"/>
    </row>
    <row r="3336" spans="1:7" ht="12" customHeight="1" x14ac:dyDescent="0.2">
      <c r="A3336" s="259"/>
      <c r="B3336" s="259"/>
      <c r="C3336" s="258" t="s">
        <v>2359</v>
      </c>
      <c r="D3336" s="260">
        <v>1</v>
      </c>
      <c r="E3336" s="262"/>
      <c r="F3336" s="262"/>
      <c r="G3336" s="258" t="s">
        <v>1147</v>
      </c>
    </row>
    <row r="3337" spans="1:7" ht="12" customHeight="1" x14ac:dyDescent="0.2">
      <c r="A3337" s="259"/>
      <c r="B3337" s="259"/>
      <c r="C3337" s="258" t="s">
        <v>2360</v>
      </c>
      <c r="D3337" s="260">
        <v>1</v>
      </c>
      <c r="E3337" s="262"/>
      <c r="F3337" s="262"/>
      <c r="G3337" s="258" t="s">
        <v>1147</v>
      </c>
    </row>
    <row r="3338" spans="1:7" ht="12" customHeight="1" x14ac:dyDescent="0.2">
      <c r="A3338" s="259"/>
      <c r="B3338" s="259"/>
      <c r="C3338" s="258" t="s">
        <v>1888</v>
      </c>
      <c r="D3338" s="260">
        <v>1</v>
      </c>
      <c r="E3338" s="262"/>
      <c r="F3338" s="262"/>
      <c r="G3338" s="258" t="s">
        <v>1147</v>
      </c>
    </row>
    <row r="3339" spans="1:7" ht="12" customHeight="1" x14ac:dyDescent="0.2">
      <c r="A3339" s="259"/>
      <c r="B3339" s="259"/>
      <c r="C3339" s="258" t="s">
        <v>861</v>
      </c>
      <c r="D3339" s="260">
        <v>1</v>
      </c>
      <c r="E3339" s="262"/>
      <c r="F3339" s="262"/>
      <c r="G3339" s="258" t="s">
        <v>1147</v>
      </c>
    </row>
    <row r="3340" spans="1:7" ht="12" customHeight="1" x14ac:dyDescent="0.2">
      <c r="A3340" s="259"/>
      <c r="B3340" s="259"/>
      <c r="C3340" s="258" t="s">
        <v>1185</v>
      </c>
      <c r="D3340" s="260">
        <v>1</v>
      </c>
      <c r="E3340" s="262"/>
      <c r="F3340" s="262"/>
      <c r="G3340" s="258" t="s">
        <v>1147</v>
      </c>
    </row>
    <row r="3341" spans="1:7" ht="12" customHeight="1" x14ac:dyDescent="0.2">
      <c r="A3341" s="259"/>
      <c r="B3341" s="259"/>
      <c r="C3341" s="258" t="s">
        <v>2195</v>
      </c>
      <c r="D3341" s="260">
        <v>1</v>
      </c>
      <c r="E3341" s="262"/>
      <c r="F3341" s="262"/>
      <c r="G3341" s="258" t="s">
        <v>1147</v>
      </c>
    </row>
    <row r="3342" spans="1:7" ht="12" customHeight="1" x14ac:dyDescent="0.2">
      <c r="A3342" s="259"/>
      <c r="B3342" s="259"/>
      <c r="C3342" s="258" t="s">
        <v>1174</v>
      </c>
      <c r="D3342" s="260">
        <v>2</v>
      </c>
      <c r="E3342" s="262"/>
      <c r="F3342" s="262"/>
      <c r="G3342" s="258" t="s">
        <v>1147</v>
      </c>
    </row>
    <row r="3343" spans="1:7" ht="12" customHeight="1" x14ac:dyDescent="0.2">
      <c r="A3343" s="259"/>
      <c r="B3343" s="259"/>
      <c r="C3343" s="258" t="s">
        <v>391</v>
      </c>
      <c r="D3343" s="260">
        <v>2</v>
      </c>
      <c r="E3343" s="260">
        <v>270</v>
      </c>
      <c r="F3343" s="260">
        <v>540</v>
      </c>
      <c r="G3343" s="258"/>
    </row>
    <row r="3344" spans="1:7" ht="12" customHeight="1" x14ac:dyDescent="0.2">
      <c r="A3344" s="259"/>
      <c r="B3344" s="259"/>
      <c r="C3344" s="258" t="s">
        <v>2361</v>
      </c>
      <c r="D3344" s="260">
        <v>2</v>
      </c>
      <c r="E3344" s="262"/>
      <c r="F3344" s="262"/>
      <c r="G3344" s="258" t="s">
        <v>1147</v>
      </c>
    </row>
    <row r="3345" spans="1:7" ht="12" customHeight="1" x14ac:dyDescent="0.2">
      <c r="A3345" s="259"/>
      <c r="B3345" s="259"/>
      <c r="C3345" s="258" t="s">
        <v>2362</v>
      </c>
      <c r="D3345" s="260">
        <v>1</v>
      </c>
      <c r="E3345" s="262"/>
      <c r="F3345" s="262"/>
      <c r="G3345" s="258" t="s">
        <v>1147</v>
      </c>
    </row>
    <row r="3346" spans="1:7" ht="12" customHeight="1" x14ac:dyDescent="0.2">
      <c r="A3346" s="259"/>
      <c r="B3346" s="259"/>
      <c r="C3346" s="258" t="s">
        <v>427</v>
      </c>
      <c r="D3346" s="260">
        <v>2</v>
      </c>
      <c r="E3346" s="260">
        <v>390</v>
      </c>
      <c r="F3346" s="260">
        <v>780</v>
      </c>
      <c r="G3346" s="258"/>
    </row>
    <row r="3347" spans="1:7" ht="12" customHeight="1" x14ac:dyDescent="0.2">
      <c r="A3347" s="259"/>
      <c r="B3347" s="259"/>
      <c r="C3347" s="258" t="s">
        <v>1172</v>
      </c>
      <c r="D3347" s="260">
        <v>2</v>
      </c>
      <c r="E3347" s="262"/>
      <c r="F3347" s="262"/>
      <c r="G3347" s="258" t="s">
        <v>1147</v>
      </c>
    </row>
    <row r="3348" spans="1:7" ht="12" customHeight="1" x14ac:dyDescent="0.2">
      <c r="A3348" s="259"/>
      <c r="B3348" s="259"/>
      <c r="C3348" s="258" t="s">
        <v>862</v>
      </c>
      <c r="D3348" s="260">
        <v>1</v>
      </c>
      <c r="E3348" s="263">
        <v>6660</v>
      </c>
      <c r="F3348" s="263">
        <v>6660</v>
      </c>
      <c r="G3348" s="258"/>
    </row>
    <row r="3349" spans="1:7" ht="12" customHeight="1" x14ac:dyDescent="0.2">
      <c r="A3349" s="259"/>
      <c r="B3349" s="259"/>
      <c r="C3349" s="258" t="s">
        <v>862</v>
      </c>
      <c r="D3349" s="260">
        <v>1</v>
      </c>
      <c r="E3349" s="263">
        <v>6660</v>
      </c>
      <c r="F3349" s="263">
        <v>6660</v>
      </c>
      <c r="G3349" s="258"/>
    </row>
    <row r="3350" spans="1:7" ht="12" customHeight="1" x14ac:dyDescent="0.2">
      <c r="A3350" s="259"/>
      <c r="B3350" s="259"/>
      <c r="C3350" s="258" t="s">
        <v>863</v>
      </c>
      <c r="D3350" s="260">
        <v>2</v>
      </c>
      <c r="E3350" s="261">
        <v>0.01</v>
      </c>
      <c r="F3350" s="261">
        <v>0.02</v>
      </c>
      <c r="G3350" s="258"/>
    </row>
    <row r="3351" spans="1:7" ht="12" customHeight="1" x14ac:dyDescent="0.2">
      <c r="A3351" s="259"/>
      <c r="B3351" s="259"/>
      <c r="C3351" s="258" t="s">
        <v>431</v>
      </c>
      <c r="D3351" s="260">
        <v>1</v>
      </c>
      <c r="E3351" s="260">
        <v>540</v>
      </c>
      <c r="F3351" s="260">
        <v>540</v>
      </c>
      <c r="G3351" s="258"/>
    </row>
    <row r="3352" spans="1:7" ht="12.95" customHeight="1" x14ac:dyDescent="0.2">
      <c r="E3352" s="265">
        <v>19951.43</v>
      </c>
      <c r="F3352" s="265">
        <v>19951.43</v>
      </c>
    </row>
    <row r="3353" spans="1:7" ht="12" customHeight="1" x14ac:dyDescent="0.2">
      <c r="A3353" s="254">
        <v>261</v>
      </c>
      <c r="B3353" s="255" t="s">
        <v>2363</v>
      </c>
      <c r="C3353" s="256"/>
      <c r="D3353" s="254">
        <v>1</v>
      </c>
      <c r="E3353" s="257">
        <v>1345.67</v>
      </c>
      <c r="F3353" s="257">
        <v>1345.67</v>
      </c>
      <c r="G3353" s="258"/>
    </row>
    <row r="3354" spans="1:7" ht="12.95" customHeight="1" x14ac:dyDescent="0.2">
      <c r="E3354" s="269"/>
      <c r="F3354" s="269"/>
    </row>
    <row r="3355" spans="1:7" ht="12" customHeight="1" x14ac:dyDescent="0.2">
      <c r="A3355" s="254">
        <v>261</v>
      </c>
      <c r="B3355" s="255" t="s">
        <v>2358</v>
      </c>
      <c r="C3355" s="256"/>
      <c r="D3355" s="254">
        <v>1</v>
      </c>
      <c r="E3355" s="473">
        <v>766.75</v>
      </c>
      <c r="F3355" s="473">
        <v>766.75</v>
      </c>
      <c r="G3355" s="258"/>
    </row>
    <row r="3356" spans="1:7" ht="12.95" customHeight="1" x14ac:dyDescent="0.2">
      <c r="E3356" s="269"/>
      <c r="F3356" s="269"/>
    </row>
    <row r="3357" spans="1:7" ht="12" customHeight="1" x14ac:dyDescent="0.2">
      <c r="A3357" s="254">
        <v>262</v>
      </c>
      <c r="B3357" s="255" t="s">
        <v>2363</v>
      </c>
      <c r="C3357" s="256"/>
      <c r="D3357" s="254">
        <v>1</v>
      </c>
      <c r="E3357" s="257">
        <v>1345.67</v>
      </c>
      <c r="F3357" s="257">
        <v>1345.67</v>
      </c>
      <c r="G3357" s="258"/>
    </row>
    <row r="3358" spans="1:7" ht="12.95" customHeight="1" x14ac:dyDescent="0.2">
      <c r="E3358" s="269"/>
      <c r="F3358" s="269"/>
    </row>
    <row r="3359" spans="1:7" ht="12" customHeight="1" x14ac:dyDescent="0.2">
      <c r="A3359" s="254">
        <v>262</v>
      </c>
      <c r="B3359" s="255" t="s">
        <v>2358</v>
      </c>
      <c r="C3359" s="256"/>
      <c r="D3359" s="254">
        <v>1</v>
      </c>
      <c r="E3359" s="473">
        <v>766.75</v>
      </c>
      <c r="F3359" s="473">
        <v>766.75</v>
      </c>
      <c r="G3359" s="258"/>
    </row>
    <row r="3360" spans="1:7" ht="12.95" customHeight="1" x14ac:dyDescent="0.2">
      <c r="E3360" s="269"/>
      <c r="F3360" s="269"/>
    </row>
    <row r="3361" spans="1:7" ht="12" customHeight="1" x14ac:dyDescent="0.2">
      <c r="A3361" s="254">
        <v>263</v>
      </c>
      <c r="B3361" s="255" t="s">
        <v>1656</v>
      </c>
      <c r="C3361" s="256"/>
      <c r="D3361" s="254">
        <v>1</v>
      </c>
      <c r="E3361" s="266">
        <v>3020</v>
      </c>
      <c r="F3361" s="266">
        <v>3020</v>
      </c>
      <c r="G3361" s="258"/>
    </row>
    <row r="3362" spans="1:7" ht="12" customHeight="1" x14ac:dyDescent="0.2">
      <c r="A3362" s="259"/>
      <c r="B3362" s="259"/>
      <c r="C3362" s="258" t="s">
        <v>2081</v>
      </c>
      <c r="D3362" s="260">
        <v>2</v>
      </c>
      <c r="E3362" s="261">
        <v>0.01</v>
      </c>
      <c r="F3362" s="261">
        <v>0.02</v>
      </c>
      <c r="G3362" s="258"/>
    </row>
    <row r="3363" spans="1:7" ht="12" customHeight="1" x14ac:dyDescent="0.2">
      <c r="A3363" s="259"/>
      <c r="B3363" s="259"/>
      <c r="C3363" s="258" t="s">
        <v>2198</v>
      </c>
      <c r="D3363" s="260">
        <v>1</v>
      </c>
      <c r="E3363" s="261">
        <v>0.01</v>
      </c>
      <c r="F3363" s="261">
        <v>0.01</v>
      </c>
      <c r="G3363" s="258"/>
    </row>
    <row r="3364" spans="1:7" ht="12" customHeight="1" x14ac:dyDescent="0.2">
      <c r="A3364" s="259"/>
      <c r="B3364" s="259"/>
      <c r="C3364" s="258" t="s">
        <v>2364</v>
      </c>
      <c r="D3364" s="260">
        <v>1</v>
      </c>
      <c r="E3364" s="262"/>
      <c r="F3364" s="262"/>
      <c r="G3364" s="258" t="s">
        <v>1147</v>
      </c>
    </row>
    <row r="3365" spans="1:7" ht="12" customHeight="1" x14ac:dyDescent="0.2">
      <c r="A3365" s="259"/>
      <c r="B3365" s="259"/>
      <c r="C3365" s="258" t="s">
        <v>2365</v>
      </c>
      <c r="D3365" s="260">
        <v>1</v>
      </c>
      <c r="E3365" s="262"/>
      <c r="F3365" s="262"/>
      <c r="G3365" s="258" t="s">
        <v>1147</v>
      </c>
    </row>
    <row r="3366" spans="1:7" ht="12" customHeight="1" x14ac:dyDescent="0.2">
      <c r="A3366" s="259"/>
      <c r="B3366" s="259"/>
      <c r="C3366" s="258" t="s">
        <v>1844</v>
      </c>
      <c r="D3366" s="260">
        <v>1</v>
      </c>
      <c r="E3366" s="262"/>
      <c r="F3366" s="262"/>
      <c r="G3366" s="258" t="s">
        <v>1147</v>
      </c>
    </row>
    <row r="3367" spans="1:7" ht="12" customHeight="1" x14ac:dyDescent="0.2">
      <c r="A3367" s="259"/>
      <c r="B3367" s="259"/>
      <c r="C3367" s="258" t="s">
        <v>427</v>
      </c>
      <c r="D3367" s="260">
        <v>1</v>
      </c>
      <c r="E3367" s="260">
        <v>390</v>
      </c>
      <c r="F3367" s="260">
        <v>390</v>
      </c>
      <c r="G3367" s="258"/>
    </row>
    <row r="3368" spans="1:7" ht="12" customHeight="1" x14ac:dyDescent="0.2">
      <c r="A3368" s="259"/>
      <c r="B3368" s="259"/>
      <c r="C3368" s="258" t="s">
        <v>379</v>
      </c>
      <c r="D3368" s="260">
        <v>1</v>
      </c>
      <c r="E3368" s="260">
        <v>540</v>
      </c>
      <c r="F3368" s="260">
        <v>540</v>
      </c>
      <c r="G3368" s="258"/>
    </row>
    <row r="3369" spans="1:7" ht="12" customHeight="1" x14ac:dyDescent="0.2">
      <c r="A3369" s="259"/>
      <c r="B3369" s="259"/>
      <c r="C3369" s="258" t="s">
        <v>391</v>
      </c>
      <c r="D3369" s="260">
        <v>2</v>
      </c>
      <c r="E3369" s="260">
        <v>270</v>
      </c>
      <c r="F3369" s="260">
        <v>540</v>
      </c>
      <c r="G3369" s="258"/>
    </row>
    <row r="3370" spans="1:7" ht="12" customHeight="1" x14ac:dyDescent="0.2">
      <c r="A3370" s="259"/>
      <c r="B3370" s="259"/>
      <c r="C3370" s="258" t="s">
        <v>2366</v>
      </c>
      <c r="D3370" s="260">
        <v>1</v>
      </c>
      <c r="E3370" s="262"/>
      <c r="F3370" s="262"/>
      <c r="G3370" s="258" t="s">
        <v>1147</v>
      </c>
    </row>
    <row r="3371" spans="1:7" ht="12" customHeight="1" x14ac:dyDescent="0.2">
      <c r="A3371" s="259"/>
      <c r="B3371" s="259"/>
      <c r="C3371" s="258" t="s">
        <v>2367</v>
      </c>
      <c r="D3371" s="260">
        <v>1</v>
      </c>
      <c r="E3371" s="262"/>
      <c r="F3371" s="262"/>
      <c r="G3371" s="258" t="s">
        <v>1147</v>
      </c>
    </row>
    <row r="3372" spans="1:7" ht="12" customHeight="1" x14ac:dyDescent="0.2">
      <c r="A3372" s="259"/>
      <c r="B3372" s="259"/>
      <c r="C3372" s="258" t="s">
        <v>2368</v>
      </c>
      <c r="D3372" s="260">
        <v>1</v>
      </c>
      <c r="E3372" s="262"/>
      <c r="F3372" s="262"/>
      <c r="G3372" s="258" t="s">
        <v>1147</v>
      </c>
    </row>
    <row r="3373" spans="1:7" ht="12" customHeight="1" x14ac:dyDescent="0.2">
      <c r="A3373" s="259"/>
      <c r="B3373" s="259"/>
      <c r="C3373" s="258" t="s">
        <v>861</v>
      </c>
      <c r="D3373" s="260">
        <v>1</v>
      </c>
      <c r="E3373" s="262"/>
      <c r="F3373" s="262"/>
      <c r="G3373" s="258" t="s">
        <v>1147</v>
      </c>
    </row>
    <row r="3374" spans="1:7" ht="12" customHeight="1" x14ac:dyDescent="0.2">
      <c r="A3374" s="259"/>
      <c r="B3374" s="259"/>
      <c r="C3374" s="258" t="s">
        <v>426</v>
      </c>
      <c r="D3374" s="260">
        <v>2</v>
      </c>
      <c r="E3374" s="260">
        <v>620</v>
      </c>
      <c r="F3374" s="263">
        <v>1240</v>
      </c>
      <c r="G3374" s="258"/>
    </row>
    <row r="3375" spans="1:7" ht="12.95" customHeight="1" x14ac:dyDescent="0.2">
      <c r="E3375" s="265">
        <v>5730.03</v>
      </c>
      <c r="F3375" s="265">
        <v>5730.03</v>
      </c>
    </row>
    <row r="3376" spans="1:7" ht="12" customHeight="1" x14ac:dyDescent="0.2">
      <c r="A3376" s="254">
        <v>264</v>
      </c>
      <c r="B3376" s="255" t="s">
        <v>2369</v>
      </c>
      <c r="C3376" s="256"/>
      <c r="D3376" s="254">
        <v>1</v>
      </c>
      <c r="E3376" s="257">
        <v>2599.5100000000002</v>
      </c>
      <c r="F3376" s="257">
        <v>2599.5100000000002</v>
      </c>
      <c r="G3376" s="258"/>
    </row>
    <row r="3377" spans="1:7" ht="12.95" customHeight="1" x14ac:dyDescent="0.2">
      <c r="E3377" s="269"/>
      <c r="F3377" s="269"/>
    </row>
    <row r="3378" spans="1:7" ht="12" customHeight="1" x14ac:dyDescent="0.2">
      <c r="A3378" s="254">
        <v>264</v>
      </c>
      <c r="B3378" s="255" t="s">
        <v>2256</v>
      </c>
      <c r="C3378" s="256"/>
      <c r="D3378" s="254">
        <v>1</v>
      </c>
      <c r="E3378" s="257">
        <v>1184.3900000000001</v>
      </c>
      <c r="F3378" s="257">
        <v>1184.3900000000001</v>
      </c>
      <c r="G3378" s="258"/>
    </row>
    <row r="3379" spans="1:7" ht="12.95" customHeight="1" x14ac:dyDescent="0.2">
      <c r="E3379" s="269"/>
      <c r="F3379" s="269"/>
    </row>
    <row r="3380" spans="1:7" ht="12" customHeight="1" x14ac:dyDescent="0.2">
      <c r="A3380" s="254">
        <v>265</v>
      </c>
      <c r="B3380" s="255" t="s">
        <v>1655</v>
      </c>
      <c r="C3380" s="256"/>
      <c r="D3380" s="254">
        <v>1</v>
      </c>
      <c r="E3380" s="257">
        <v>2609.33</v>
      </c>
      <c r="F3380" s="257">
        <v>2609.33</v>
      </c>
      <c r="G3380" s="258"/>
    </row>
    <row r="3381" spans="1:7" ht="12" customHeight="1" x14ac:dyDescent="0.2">
      <c r="A3381" s="259"/>
      <c r="B3381" s="259"/>
      <c r="C3381" s="258" t="s">
        <v>2081</v>
      </c>
      <c r="D3381" s="260">
        <v>2</v>
      </c>
      <c r="E3381" s="261">
        <v>0.01</v>
      </c>
      <c r="F3381" s="261">
        <v>0.02</v>
      </c>
      <c r="G3381" s="258"/>
    </row>
    <row r="3382" spans="1:7" ht="12" customHeight="1" x14ac:dyDescent="0.2">
      <c r="A3382" s="259"/>
      <c r="B3382" s="259"/>
      <c r="C3382" s="258" t="s">
        <v>2198</v>
      </c>
      <c r="D3382" s="260">
        <v>1</v>
      </c>
      <c r="E3382" s="261">
        <v>0.01</v>
      </c>
      <c r="F3382" s="261">
        <v>0.01</v>
      </c>
      <c r="G3382" s="258"/>
    </row>
    <row r="3383" spans="1:7" ht="12" customHeight="1" x14ac:dyDescent="0.2">
      <c r="A3383" s="259"/>
      <c r="B3383" s="259"/>
      <c r="C3383" s="258" t="s">
        <v>2370</v>
      </c>
      <c r="D3383" s="260">
        <v>1</v>
      </c>
      <c r="E3383" s="262"/>
      <c r="F3383" s="262"/>
      <c r="G3383" s="258" t="s">
        <v>1147</v>
      </c>
    </row>
    <row r="3384" spans="1:7" ht="12" customHeight="1" x14ac:dyDescent="0.2">
      <c r="A3384" s="259"/>
      <c r="B3384" s="259"/>
      <c r="C3384" s="258" t="s">
        <v>2371</v>
      </c>
      <c r="D3384" s="260">
        <v>1</v>
      </c>
      <c r="E3384" s="262"/>
      <c r="F3384" s="262"/>
      <c r="G3384" s="258" t="s">
        <v>1147</v>
      </c>
    </row>
    <row r="3385" spans="1:7" ht="12" customHeight="1" x14ac:dyDescent="0.2">
      <c r="A3385" s="259"/>
      <c r="B3385" s="259"/>
      <c r="C3385" s="258" t="s">
        <v>2372</v>
      </c>
      <c r="D3385" s="260">
        <v>1</v>
      </c>
      <c r="E3385" s="262"/>
      <c r="F3385" s="262"/>
      <c r="G3385" s="258" t="s">
        <v>1147</v>
      </c>
    </row>
    <row r="3386" spans="1:7" ht="12" customHeight="1" x14ac:dyDescent="0.2">
      <c r="A3386" s="259"/>
      <c r="B3386" s="259"/>
      <c r="C3386" s="258" t="s">
        <v>427</v>
      </c>
      <c r="D3386" s="260">
        <v>1</v>
      </c>
      <c r="E3386" s="260">
        <v>390</v>
      </c>
      <c r="F3386" s="260">
        <v>390</v>
      </c>
      <c r="G3386" s="258"/>
    </row>
    <row r="3387" spans="1:7" ht="12" customHeight="1" x14ac:dyDescent="0.2">
      <c r="A3387" s="259"/>
      <c r="B3387" s="259"/>
      <c r="C3387" s="258" t="s">
        <v>379</v>
      </c>
      <c r="D3387" s="260">
        <v>1</v>
      </c>
      <c r="E3387" s="260">
        <v>540</v>
      </c>
      <c r="F3387" s="260">
        <v>540</v>
      </c>
      <c r="G3387" s="258"/>
    </row>
    <row r="3388" spans="1:7" ht="12" customHeight="1" x14ac:dyDescent="0.2">
      <c r="A3388" s="259"/>
      <c r="B3388" s="259"/>
      <c r="C3388" s="258" t="s">
        <v>391</v>
      </c>
      <c r="D3388" s="260">
        <v>2</v>
      </c>
      <c r="E3388" s="260">
        <v>270</v>
      </c>
      <c r="F3388" s="260">
        <v>540</v>
      </c>
      <c r="G3388" s="258"/>
    </row>
    <row r="3389" spans="1:7" ht="12" customHeight="1" x14ac:dyDescent="0.2">
      <c r="A3389" s="259"/>
      <c r="B3389" s="259"/>
      <c r="C3389" s="258" t="s">
        <v>2373</v>
      </c>
      <c r="D3389" s="260">
        <v>1</v>
      </c>
      <c r="E3389" s="262"/>
      <c r="F3389" s="262"/>
      <c r="G3389" s="258" t="s">
        <v>1147</v>
      </c>
    </row>
    <row r="3390" spans="1:7" ht="12" customHeight="1" x14ac:dyDescent="0.2">
      <c r="A3390" s="259"/>
      <c r="B3390" s="259"/>
      <c r="C3390" s="258" t="s">
        <v>2374</v>
      </c>
      <c r="D3390" s="260">
        <v>1</v>
      </c>
      <c r="E3390" s="262"/>
      <c r="F3390" s="262"/>
      <c r="G3390" s="258" t="s">
        <v>1147</v>
      </c>
    </row>
    <row r="3391" spans="1:7" ht="12" customHeight="1" x14ac:dyDescent="0.2">
      <c r="A3391" s="259"/>
      <c r="B3391" s="259"/>
      <c r="C3391" s="258" t="s">
        <v>2375</v>
      </c>
      <c r="D3391" s="260">
        <v>1</v>
      </c>
      <c r="E3391" s="262"/>
      <c r="F3391" s="262"/>
      <c r="G3391" s="258" t="s">
        <v>1147</v>
      </c>
    </row>
    <row r="3392" spans="1:7" ht="12" customHeight="1" x14ac:dyDescent="0.2">
      <c r="A3392" s="259"/>
      <c r="B3392" s="259"/>
      <c r="C3392" s="258" t="s">
        <v>861</v>
      </c>
      <c r="D3392" s="260">
        <v>1</v>
      </c>
      <c r="E3392" s="262"/>
      <c r="F3392" s="262"/>
      <c r="G3392" s="258" t="s">
        <v>1147</v>
      </c>
    </row>
    <row r="3393" spans="1:7" ht="12" customHeight="1" x14ac:dyDescent="0.2">
      <c r="A3393" s="259"/>
      <c r="B3393" s="259"/>
      <c r="C3393" s="258" t="s">
        <v>426</v>
      </c>
      <c r="D3393" s="260">
        <v>2</v>
      </c>
      <c r="E3393" s="260">
        <v>620</v>
      </c>
      <c r="F3393" s="263">
        <v>1240</v>
      </c>
      <c r="G3393" s="258"/>
    </row>
    <row r="3394" spans="1:7" ht="12.95" customHeight="1" x14ac:dyDescent="0.2">
      <c r="E3394" s="265">
        <v>5319.36</v>
      </c>
      <c r="F3394" s="265">
        <v>5319.36</v>
      </c>
    </row>
    <row r="3395" spans="1:7" ht="12" customHeight="1" x14ac:dyDescent="0.2">
      <c r="A3395" s="254">
        <v>266</v>
      </c>
      <c r="B3395" s="255" t="s">
        <v>2376</v>
      </c>
      <c r="C3395" s="256"/>
      <c r="D3395" s="254">
        <v>1</v>
      </c>
      <c r="E3395" s="257">
        <v>1772.26</v>
      </c>
      <c r="F3395" s="257">
        <v>1772.26</v>
      </c>
      <c r="G3395" s="258"/>
    </row>
    <row r="3396" spans="1:7" ht="12.95" customHeight="1" x14ac:dyDescent="0.2">
      <c r="E3396" s="269"/>
      <c r="F3396" s="269"/>
    </row>
    <row r="3397" spans="1:7" ht="12" customHeight="1" x14ac:dyDescent="0.2">
      <c r="A3397" s="254">
        <v>266</v>
      </c>
      <c r="B3397" s="255" t="s">
        <v>2231</v>
      </c>
      <c r="C3397" s="256"/>
      <c r="D3397" s="254">
        <v>1</v>
      </c>
      <c r="E3397" s="257">
        <v>1016.94</v>
      </c>
      <c r="F3397" s="257">
        <v>1016.94</v>
      </c>
      <c r="G3397" s="258"/>
    </row>
    <row r="3398" spans="1:7" ht="12.95" customHeight="1" x14ac:dyDescent="0.2">
      <c r="E3398" s="269"/>
      <c r="F3398" s="269"/>
    </row>
    <row r="3399" spans="1:7" ht="12" customHeight="1" x14ac:dyDescent="0.2">
      <c r="A3399" s="254">
        <v>267</v>
      </c>
      <c r="B3399" s="255" t="s">
        <v>1649</v>
      </c>
      <c r="C3399" s="256"/>
      <c r="D3399" s="254">
        <v>1</v>
      </c>
      <c r="E3399" s="257">
        <v>7966.35</v>
      </c>
      <c r="F3399" s="257">
        <v>7966.35</v>
      </c>
      <c r="G3399" s="258"/>
    </row>
    <row r="3400" spans="1:7" ht="12" customHeight="1" x14ac:dyDescent="0.2">
      <c r="A3400" s="259"/>
      <c r="B3400" s="259"/>
      <c r="C3400" s="258" t="s">
        <v>403</v>
      </c>
      <c r="D3400" s="260">
        <v>1</v>
      </c>
      <c r="E3400" s="260">
        <v>30</v>
      </c>
      <c r="F3400" s="260">
        <v>30</v>
      </c>
      <c r="G3400" s="258"/>
    </row>
    <row r="3401" spans="1:7" ht="12" customHeight="1" x14ac:dyDescent="0.2">
      <c r="A3401" s="259"/>
      <c r="B3401" s="259"/>
      <c r="C3401" s="258" t="s">
        <v>2081</v>
      </c>
      <c r="D3401" s="260">
        <v>2</v>
      </c>
      <c r="E3401" s="261">
        <v>0.01</v>
      </c>
      <c r="F3401" s="261">
        <v>0.02</v>
      </c>
      <c r="G3401" s="258"/>
    </row>
    <row r="3402" spans="1:7" ht="12" customHeight="1" x14ac:dyDescent="0.2">
      <c r="A3402" s="259"/>
      <c r="B3402" s="259"/>
      <c r="C3402" s="258" t="s">
        <v>2198</v>
      </c>
      <c r="D3402" s="260">
        <v>2</v>
      </c>
      <c r="E3402" s="261">
        <v>0.01</v>
      </c>
      <c r="F3402" s="261">
        <v>0.02</v>
      </c>
      <c r="G3402" s="258"/>
    </row>
    <row r="3403" spans="1:7" ht="12" customHeight="1" x14ac:dyDescent="0.2">
      <c r="A3403" s="259"/>
      <c r="B3403" s="259"/>
      <c r="C3403" s="258" t="s">
        <v>2364</v>
      </c>
      <c r="D3403" s="260">
        <v>1</v>
      </c>
      <c r="E3403" s="262"/>
      <c r="F3403" s="262"/>
      <c r="G3403" s="258" t="s">
        <v>1147</v>
      </c>
    </row>
    <row r="3404" spans="1:7" ht="12" customHeight="1" x14ac:dyDescent="0.2">
      <c r="A3404" s="259"/>
      <c r="B3404" s="259"/>
      <c r="C3404" s="258" t="s">
        <v>2367</v>
      </c>
      <c r="D3404" s="260">
        <v>1</v>
      </c>
      <c r="E3404" s="262"/>
      <c r="F3404" s="262"/>
      <c r="G3404" s="258" t="s">
        <v>1147</v>
      </c>
    </row>
    <row r="3405" spans="1:7" ht="12" customHeight="1" x14ac:dyDescent="0.2">
      <c r="A3405" s="259"/>
      <c r="B3405" s="259"/>
      <c r="C3405" s="258" t="s">
        <v>2377</v>
      </c>
      <c r="D3405" s="260">
        <v>1</v>
      </c>
      <c r="E3405" s="262"/>
      <c r="F3405" s="262"/>
      <c r="G3405" s="258" t="s">
        <v>1147</v>
      </c>
    </row>
    <row r="3406" spans="1:7" ht="12" customHeight="1" x14ac:dyDescent="0.2">
      <c r="A3406" s="259"/>
      <c r="B3406" s="259"/>
      <c r="C3406" s="258" t="s">
        <v>1854</v>
      </c>
      <c r="D3406" s="260">
        <v>1</v>
      </c>
      <c r="E3406" s="262"/>
      <c r="F3406" s="262"/>
      <c r="G3406" s="258" t="s">
        <v>1147</v>
      </c>
    </row>
    <row r="3407" spans="1:7" ht="12" customHeight="1" x14ac:dyDescent="0.2">
      <c r="A3407" s="259"/>
      <c r="B3407" s="259"/>
      <c r="C3407" s="258" t="s">
        <v>657</v>
      </c>
      <c r="D3407" s="260">
        <v>1</v>
      </c>
      <c r="E3407" s="261">
        <v>0.01</v>
      </c>
      <c r="F3407" s="261">
        <v>0.01</v>
      </c>
      <c r="G3407" s="258"/>
    </row>
    <row r="3408" spans="1:7" ht="12" customHeight="1" x14ac:dyDescent="0.2">
      <c r="A3408" s="259"/>
      <c r="B3408" s="259"/>
      <c r="C3408" s="258" t="s">
        <v>400</v>
      </c>
      <c r="D3408" s="260">
        <v>1</v>
      </c>
      <c r="E3408" s="260">
        <v>810</v>
      </c>
      <c r="F3408" s="260">
        <v>810</v>
      </c>
      <c r="G3408" s="258"/>
    </row>
    <row r="3409" spans="1:7" ht="12" customHeight="1" x14ac:dyDescent="0.2">
      <c r="A3409" s="259"/>
      <c r="B3409" s="259"/>
      <c r="C3409" s="258" t="s">
        <v>391</v>
      </c>
      <c r="D3409" s="260">
        <v>2</v>
      </c>
      <c r="E3409" s="260">
        <v>270</v>
      </c>
      <c r="F3409" s="260">
        <v>540</v>
      </c>
      <c r="G3409" s="258"/>
    </row>
    <row r="3410" spans="1:7" ht="12" customHeight="1" x14ac:dyDescent="0.2">
      <c r="A3410" s="259"/>
      <c r="B3410" s="259"/>
      <c r="C3410" s="258" t="s">
        <v>2378</v>
      </c>
      <c r="D3410" s="260">
        <v>1</v>
      </c>
      <c r="E3410" s="261">
        <v>818.25</v>
      </c>
      <c r="F3410" s="261">
        <v>818.25</v>
      </c>
      <c r="G3410" s="258"/>
    </row>
    <row r="3411" spans="1:7" ht="12" customHeight="1" x14ac:dyDescent="0.2">
      <c r="A3411" s="259"/>
      <c r="B3411" s="259"/>
      <c r="C3411" s="258" t="s">
        <v>2379</v>
      </c>
      <c r="D3411" s="260">
        <v>1</v>
      </c>
      <c r="E3411" s="262"/>
      <c r="F3411" s="262"/>
      <c r="G3411" s="258" t="s">
        <v>1147</v>
      </c>
    </row>
    <row r="3412" spans="1:7" ht="12" customHeight="1" x14ac:dyDescent="0.2">
      <c r="A3412" s="259"/>
      <c r="B3412" s="259"/>
      <c r="C3412" s="258" t="s">
        <v>1849</v>
      </c>
      <c r="D3412" s="260">
        <v>1</v>
      </c>
      <c r="E3412" s="262"/>
      <c r="F3412" s="262"/>
      <c r="G3412" s="258" t="s">
        <v>1147</v>
      </c>
    </row>
    <row r="3413" spans="1:7" ht="12" customHeight="1" x14ac:dyDescent="0.2">
      <c r="A3413" s="259"/>
      <c r="B3413" s="259"/>
      <c r="C3413" s="258" t="s">
        <v>2380</v>
      </c>
      <c r="D3413" s="260">
        <v>2</v>
      </c>
      <c r="E3413" s="262"/>
      <c r="F3413" s="262"/>
      <c r="G3413" s="258" t="s">
        <v>1147</v>
      </c>
    </row>
    <row r="3414" spans="1:7" ht="12" customHeight="1" x14ac:dyDescent="0.2">
      <c r="A3414" s="259"/>
      <c r="B3414" s="259"/>
      <c r="C3414" s="258" t="s">
        <v>1893</v>
      </c>
      <c r="D3414" s="260">
        <v>1</v>
      </c>
      <c r="E3414" s="262"/>
      <c r="F3414" s="262"/>
      <c r="G3414" s="258" t="s">
        <v>1147</v>
      </c>
    </row>
    <row r="3415" spans="1:7" ht="12" customHeight="1" x14ac:dyDescent="0.2">
      <c r="A3415" s="259"/>
      <c r="B3415" s="259"/>
      <c r="C3415" s="258" t="s">
        <v>427</v>
      </c>
      <c r="D3415" s="260">
        <v>1</v>
      </c>
      <c r="E3415" s="260">
        <v>390</v>
      </c>
      <c r="F3415" s="260">
        <v>390</v>
      </c>
      <c r="G3415" s="258"/>
    </row>
    <row r="3416" spans="1:7" ht="12" customHeight="1" x14ac:dyDescent="0.2">
      <c r="A3416" s="259"/>
      <c r="B3416" s="259"/>
      <c r="C3416" s="258" t="s">
        <v>861</v>
      </c>
      <c r="D3416" s="260">
        <v>1</v>
      </c>
      <c r="E3416" s="262"/>
      <c r="F3416" s="262"/>
      <c r="G3416" s="258" t="s">
        <v>1147</v>
      </c>
    </row>
    <row r="3417" spans="1:7" ht="12" customHeight="1" x14ac:dyDescent="0.2">
      <c r="A3417" s="259"/>
      <c r="B3417" s="259"/>
      <c r="C3417" s="258" t="s">
        <v>647</v>
      </c>
      <c r="D3417" s="260">
        <v>2</v>
      </c>
      <c r="E3417" s="263">
        <v>1300</v>
      </c>
      <c r="F3417" s="263">
        <v>2600</v>
      </c>
      <c r="G3417" s="258"/>
    </row>
    <row r="3418" spans="1:7" ht="12.95" customHeight="1" x14ac:dyDescent="0.2">
      <c r="E3418" s="268">
        <v>13154.4</v>
      </c>
      <c r="F3418" s="268">
        <v>13154.4</v>
      </c>
    </row>
    <row r="3419" spans="1:7" ht="12" customHeight="1" x14ac:dyDescent="0.2">
      <c r="A3419" s="254">
        <v>268</v>
      </c>
      <c r="B3419" s="255" t="s">
        <v>2381</v>
      </c>
      <c r="C3419" s="256"/>
      <c r="D3419" s="254">
        <v>1</v>
      </c>
      <c r="E3419" s="266">
        <v>1775</v>
      </c>
      <c r="F3419" s="266">
        <v>1775</v>
      </c>
      <c r="G3419" s="258"/>
    </row>
    <row r="3420" spans="1:7" ht="12.95" customHeight="1" x14ac:dyDescent="0.2">
      <c r="E3420" s="269"/>
      <c r="F3420" s="269"/>
    </row>
    <row r="3421" spans="1:7" ht="12" customHeight="1" x14ac:dyDescent="0.2">
      <c r="A3421" s="254">
        <v>269</v>
      </c>
      <c r="B3421" s="255" t="s">
        <v>2382</v>
      </c>
      <c r="C3421" s="256"/>
      <c r="D3421" s="254">
        <v>1</v>
      </c>
      <c r="E3421" s="257">
        <v>2050.02</v>
      </c>
      <c r="F3421" s="257">
        <v>2050.02</v>
      </c>
      <c r="G3421" s="258"/>
    </row>
    <row r="3422" spans="1:7" ht="12.95" customHeight="1" x14ac:dyDescent="0.2">
      <c r="E3422" s="269"/>
      <c r="F3422" s="269"/>
    </row>
    <row r="3423" spans="1:7" ht="12" customHeight="1" x14ac:dyDescent="0.2">
      <c r="A3423" s="254">
        <v>269</v>
      </c>
      <c r="B3423" s="255" t="s">
        <v>2227</v>
      </c>
      <c r="C3423" s="256"/>
      <c r="D3423" s="254">
        <v>1</v>
      </c>
      <c r="E3423" s="267">
        <v>1823.7</v>
      </c>
      <c r="F3423" s="267">
        <v>1823.7</v>
      </c>
      <c r="G3423" s="258"/>
    </row>
    <row r="3424" spans="1:7" ht="12.95" customHeight="1" x14ac:dyDescent="0.2">
      <c r="E3424" s="269"/>
      <c r="F3424" s="269"/>
    </row>
    <row r="3425" spans="1:7" ht="12" customHeight="1" x14ac:dyDescent="0.2">
      <c r="A3425" s="254">
        <v>270</v>
      </c>
      <c r="B3425" s="255" t="s">
        <v>1633</v>
      </c>
      <c r="C3425" s="256"/>
      <c r="D3425" s="254">
        <v>1</v>
      </c>
      <c r="E3425" s="257">
        <v>2540.58</v>
      </c>
      <c r="F3425" s="257">
        <v>2540.58</v>
      </c>
      <c r="G3425" s="258"/>
    </row>
    <row r="3426" spans="1:7" ht="12" customHeight="1" x14ac:dyDescent="0.2">
      <c r="A3426" s="259"/>
      <c r="B3426" s="259"/>
      <c r="C3426" s="258" t="s">
        <v>429</v>
      </c>
      <c r="D3426" s="260">
        <v>1</v>
      </c>
      <c r="E3426" s="260">
        <v>210</v>
      </c>
      <c r="F3426" s="260">
        <v>210</v>
      </c>
      <c r="G3426" s="258"/>
    </row>
    <row r="3427" spans="1:7" ht="12" customHeight="1" x14ac:dyDescent="0.2">
      <c r="A3427" s="259"/>
      <c r="B3427" s="259"/>
      <c r="C3427" s="258" t="s">
        <v>2081</v>
      </c>
      <c r="D3427" s="260">
        <v>2</v>
      </c>
      <c r="E3427" s="261">
        <v>0.01</v>
      </c>
      <c r="F3427" s="261">
        <v>0.02</v>
      </c>
      <c r="G3427" s="258"/>
    </row>
    <row r="3428" spans="1:7" ht="12" customHeight="1" x14ac:dyDescent="0.2">
      <c r="A3428" s="259"/>
      <c r="B3428" s="259"/>
      <c r="C3428" s="258" t="s">
        <v>430</v>
      </c>
      <c r="D3428" s="260">
        <v>1</v>
      </c>
      <c r="E3428" s="260">
        <v>20</v>
      </c>
      <c r="F3428" s="260">
        <v>20</v>
      </c>
      <c r="G3428" s="258"/>
    </row>
    <row r="3429" spans="1:7" ht="12" customHeight="1" x14ac:dyDescent="0.2">
      <c r="A3429" s="259"/>
      <c r="B3429" s="259"/>
      <c r="C3429" s="258" t="s">
        <v>2383</v>
      </c>
      <c r="D3429" s="260">
        <v>1</v>
      </c>
      <c r="E3429" s="262"/>
      <c r="F3429" s="262"/>
      <c r="G3429" s="258" t="s">
        <v>1147</v>
      </c>
    </row>
    <row r="3430" spans="1:7" ht="12" customHeight="1" x14ac:dyDescent="0.2">
      <c r="A3430" s="259"/>
      <c r="B3430" s="259"/>
      <c r="C3430" s="258" t="s">
        <v>2384</v>
      </c>
      <c r="D3430" s="260">
        <v>1</v>
      </c>
      <c r="E3430" s="262"/>
      <c r="F3430" s="262"/>
      <c r="G3430" s="258" t="s">
        <v>1147</v>
      </c>
    </row>
    <row r="3431" spans="1:7" ht="12" customHeight="1" x14ac:dyDescent="0.2">
      <c r="A3431" s="259"/>
      <c r="B3431" s="259"/>
      <c r="C3431" s="258" t="s">
        <v>2385</v>
      </c>
      <c r="D3431" s="260">
        <v>1</v>
      </c>
      <c r="E3431" s="262"/>
      <c r="F3431" s="262"/>
      <c r="G3431" s="258" t="s">
        <v>1147</v>
      </c>
    </row>
    <row r="3432" spans="1:7" ht="12" customHeight="1" x14ac:dyDescent="0.2">
      <c r="A3432" s="259"/>
      <c r="B3432" s="259"/>
      <c r="C3432" s="258" t="s">
        <v>2386</v>
      </c>
      <c r="D3432" s="260">
        <v>1</v>
      </c>
      <c r="E3432" s="262"/>
      <c r="F3432" s="262"/>
      <c r="G3432" s="258" t="s">
        <v>1147</v>
      </c>
    </row>
    <row r="3433" spans="1:7" ht="12" customHeight="1" x14ac:dyDescent="0.2">
      <c r="A3433" s="259"/>
      <c r="B3433" s="259"/>
      <c r="C3433" s="258" t="s">
        <v>2387</v>
      </c>
      <c r="D3433" s="260">
        <v>1</v>
      </c>
      <c r="E3433" s="262"/>
      <c r="F3433" s="262"/>
      <c r="G3433" s="258" t="s">
        <v>1147</v>
      </c>
    </row>
    <row r="3434" spans="1:7" ht="12" customHeight="1" x14ac:dyDescent="0.2">
      <c r="A3434" s="259"/>
      <c r="B3434" s="259"/>
      <c r="C3434" s="258" t="s">
        <v>872</v>
      </c>
      <c r="D3434" s="260">
        <v>1</v>
      </c>
      <c r="E3434" s="262"/>
      <c r="F3434" s="262"/>
      <c r="G3434" s="258" t="s">
        <v>1147</v>
      </c>
    </row>
    <row r="3435" spans="1:7" ht="12" customHeight="1" x14ac:dyDescent="0.2">
      <c r="A3435" s="259"/>
      <c r="B3435" s="259"/>
      <c r="C3435" s="258" t="s">
        <v>2388</v>
      </c>
      <c r="D3435" s="260">
        <v>1</v>
      </c>
      <c r="E3435" s="262"/>
      <c r="F3435" s="262"/>
      <c r="G3435" s="258" t="s">
        <v>1147</v>
      </c>
    </row>
    <row r="3436" spans="1:7" ht="12" customHeight="1" x14ac:dyDescent="0.2">
      <c r="A3436" s="259"/>
      <c r="B3436" s="259"/>
      <c r="C3436" s="258" t="s">
        <v>431</v>
      </c>
      <c r="D3436" s="260">
        <v>1</v>
      </c>
      <c r="E3436" s="260">
        <v>540</v>
      </c>
      <c r="F3436" s="260">
        <v>540</v>
      </c>
      <c r="G3436" s="258"/>
    </row>
    <row r="3437" spans="1:7" ht="12" customHeight="1" x14ac:dyDescent="0.2">
      <c r="A3437" s="259"/>
      <c r="B3437" s="259"/>
      <c r="C3437" s="258" t="s">
        <v>2198</v>
      </c>
      <c r="D3437" s="260">
        <v>1</v>
      </c>
      <c r="E3437" s="261">
        <v>0.01</v>
      </c>
      <c r="F3437" s="261">
        <v>0.01</v>
      </c>
      <c r="G3437" s="258"/>
    </row>
    <row r="3438" spans="1:7" ht="12" customHeight="1" x14ac:dyDescent="0.2">
      <c r="A3438" s="259"/>
      <c r="B3438" s="259"/>
      <c r="C3438" s="258" t="s">
        <v>426</v>
      </c>
      <c r="D3438" s="260">
        <v>3</v>
      </c>
      <c r="E3438" s="260">
        <v>620</v>
      </c>
      <c r="F3438" s="263">
        <v>1860</v>
      </c>
      <c r="G3438" s="258"/>
    </row>
    <row r="3439" spans="1:7" ht="12.95" customHeight="1" x14ac:dyDescent="0.2">
      <c r="E3439" s="265">
        <v>5170.6099999999997</v>
      </c>
      <c r="F3439" s="265">
        <v>5170.6099999999997</v>
      </c>
    </row>
    <row r="3440" spans="1:7" ht="12" customHeight="1" x14ac:dyDescent="0.2">
      <c r="A3440" s="254">
        <v>271</v>
      </c>
      <c r="B3440" s="255" t="s">
        <v>2389</v>
      </c>
      <c r="C3440" s="256"/>
      <c r="D3440" s="254">
        <v>1</v>
      </c>
      <c r="E3440" s="257">
        <v>1357.83</v>
      </c>
      <c r="F3440" s="257">
        <v>1357.83</v>
      </c>
      <c r="G3440" s="258"/>
    </row>
    <row r="3441" spans="1:7" ht="12.95" customHeight="1" x14ac:dyDescent="0.2">
      <c r="E3441" s="269"/>
      <c r="F3441" s="269"/>
    </row>
    <row r="3442" spans="1:7" ht="12" customHeight="1" x14ac:dyDescent="0.2">
      <c r="A3442" s="254">
        <v>272</v>
      </c>
      <c r="B3442" s="255" t="s">
        <v>1634</v>
      </c>
      <c r="C3442" s="256"/>
      <c r="D3442" s="254">
        <v>1</v>
      </c>
      <c r="E3442" s="257">
        <v>2101.17</v>
      </c>
      <c r="F3442" s="257">
        <v>2101.17</v>
      </c>
      <c r="G3442" s="258"/>
    </row>
    <row r="3443" spans="1:7" ht="12" customHeight="1" x14ac:dyDescent="0.2">
      <c r="A3443" s="259"/>
      <c r="B3443" s="259"/>
      <c r="C3443" s="258" t="s">
        <v>429</v>
      </c>
      <c r="D3443" s="260">
        <v>1</v>
      </c>
      <c r="E3443" s="260">
        <v>210</v>
      </c>
      <c r="F3443" s="260">
        <v>210</v>
      </c>
      <c r="G3443" s="258"/>
    </row>
    <row r="3444" spans="1:7" ht="12" customHeight="1" x14ac:dyDescent="0.2">
      <c r="A3444" s="259"/>
      <c r="B3444" s="259"/>
      <c r="C3444" s="258" t="s">
        <v>2081</v>
      </c>
      <c r="D3444" s="260">
        <v>2</v>
      </c>
      <c r="E3444" s="261">
        <v>0.01</v>
      </c>
      <c r="F3444" s="261">
        <v>0.02</v>
      </c>
      <c r="G3444" s="258"/>
    </row>
    <row r="3445" spans="1:7" ht="12" customHeight="1" x14ac:dyDescent="0.2">
      <c r="A3445" s="259"/>
      <c r="B3445" s="259"/>
      <c r="C3445" s="258" t="s">
        <v>430</v>
      </c>
      <c r="D3445" s="260">
        <v>1</v>
      </c>
      <c r="E3445" s="260">
        <v>20</v>
      </c>
      <c r="F3445" s="260">
        <v>20</v>
      </c>
      <c r="G3445" s="258"/>
    </row>
    <row r="3446" spans="1:7" ht="12" customHeight="1" x14ac:dyDescent="0.2">
      <c r="A3446" s="259"/>
      <c r="B3446" s="259"/>
      <c r="C3446" s="258" t="s">
        <v>2390</v>
      </c>
      <c r="D3446" s="260">
        <v>1</v>
      </c>
      <c r="E3446" s="262"/>
      <c r="F3446" s="262"/>
      <c r="G3446" s="258" t="s">
        <v>1147</v>
      </c>
    </row>
    <row r="3447" spans="1:7" ht="12" customHeight="1" x14ac:dyDescent="0.2">
      <c r="A3447" s="259"/>
      <c r="B3447" s="259"/>
      <c r="C3447" s="258" t="s">
        <v>2391</v>
      </c>
      <c r="D3447" s="260">
        <v>1</v>
      </c>
      <c r="E3447" s="262"/>
      <c r="F3447" s="262"/>
      <c r="G3447" s="258" t="s">
        <v>1147</v>
      </c>
    </row>
    <row r="3448" spans="1:7" ht="12" customHeight="1" x14ac:dyDescent="0.2">
      <c r="A3448" s="259"/>
      <c r="B3448" s="259"/>
      <c r="C3448" s="258" t="s">
        <v>2392</v>
      </c>
      <c r="D3448" s="260">
        <v>1</v>
      </c>
      <c r="E3448" s="262"/>
      <c r="F3448" s="262"/>
      <c r="G3448" s="258" t="s">
        <v>1147</v>
      </c>
    </row>
    <row r="3449" spans="1:7" ht="12" customHeight="1" x14ac:dyDescent="0.2">
      <c r="A3449" s="259"/>
      <c r="B3449" s="259"/>
      <c r="C3449" s="258" t="s">
        <v>2393</v>
      </c>
      <c r="D3449" s="260">
        <v>1</v>
      </c>
      <c r="E3449" s="262"/>
      <c r="F3449" s="262"/>
      <c r="G3449" s="258" t="s">
        <v>1147</v>
      </c>
    </row>
    <row r="3450" spans="1:7" ht="12" customHeight="1" x14ac:dyDescent="0.2">
      <c r="A3450" s="259"/>
      <c r="B3450" s="259"/>
      <c r="C3450" s="258" t="s">
        <v>2394</v>
      </c>
      <c r="D3450" s="260">
        <v>1</v>
      </c>
      <c r="E3450" s="262"/>
      <c r="F3450" s="262"/>
      <c r="G3450" s="258" t="s">
        <v>1147</v>
      </c>
    </row>
    <row r="3451" spans="1:7" ht="12" customHeight="1" x14ac:dyDescent="0.2">
      <c r="A3451" s="259"/>
      <c r="B3451" s="259"/>
      <c r="C3451" s="258" t="s">
        <v>2395</v>
      </c>
      <c r="D3451" s="260">
        <v>1</v>
      </c>
      <c r="E3451" s="262"/>
      <c r="F3451" s="262"/>
      <c r="G3451" s="258" t="s">
        <v>1147</v>
      </c>
    </row>
    <row r="3452" spans="1:7" ht="12" customHeight="1" x14ac:dyDescent="0.2">
      <c r="A3452" s="259"/>
      <c r="B3452" s="259"/>
      <c r="C3452" s="258" t="s">
        <v>872</v>
      </c>
      <c r="D3452" s="260">
        <v>1</v>
      </c>
      <c r="E3452" s="262"/>
      <c r="F3452" s="262"/>
      <c r="G3452" s="258" t="s">
        <v>1147</v>
      </c>
    </row>
    <row r="3453" spans="1:7" ht="12" customHeight="1" x14ac:dyDescent="0.2">
      <c r="A3453" s="259"/>
      <c r="B3453" s="259"/>
      <c r="C3453" s="258" t="s">
        <v>2396</v>
      </c>
      <c r="D3453" s="260">
        <v>1</v>
      </c>
      <c r="E3453" s="262"/>
      <c r="F3453" s="262"/>
      <c r="G3453" s="258" t="s">
        <v>1147</v>
      </c>
    </row>
    <row r="3454" spans="1:7" ht="12" customHeight="1" x14ac:dyDescent="0.2">
      <c r="A3454" s="259"/>
      <c r="B3454" s="259"/>
      <c r="C3454" s="258" t="s">
        <v>659</v>
      </c>
      <c r="D3454" s="260">
        <v>3</v>
      </c>
      <c r="E3454" s="261">
        <v>0.01</v>
      </c>
      <c r="F3454" s="261">
        <v>0.03</v>
      </c>
      <c r="G3454" s="258"/>
    </row>
    <row r="3455" spans="1:7" ht="12" customHeight="1" x14ac:dyDescent="0.2">
      <c r="A3455" s="259"/>
      <c r="B3455" s="259"/>
      <c r="C3455" s="258" t="s">
        <v>431</v>
      </c>
      <c r="D3455" s="260">
        <v>1</v>
      </c>
      <c r="E3455" s="260">
        <v>540</v>
      </c>
      <c r="F3455" s="260">
        <v>540</v>
      </c>
      <c r="G3455" s="258"/>
    </row>
    <row r="3456" spans="1:7" ht="12" customHeight="1" x14ac:dyDescent="0.2">
      <c r="A3456" s="259"/>
      <c r="B3456" s="259"/>
      <c r="C3456" s="258" t="s">
        <v>2397</v>
      </c>
      <c r="D3456" s="260">
        <v>3</v>
      </c>
      <c r="E3456" s="261">
        <v>268.17</v>
      </c>
      <c r="F3456" s="261">
        <v>804.51</v>
      </c>
      <c r="G3456" s="258"/>
    </row>
    <row r="3457" spans="1:7" ht="12" customHeight="1" x14ac:dyDescent="0.2">
      <c r="A3457" s="259"/>
      <c r="B3457" s="259"/>
      <c r="C3457" s="258" t="s">
        <v>2198</v>
      </c>
      <c r="D3457" s="260">
        <v>1</v>
      </c>
      <c r="E3457" s="261">
        <v>0.01</v>
      </c>
      <c r="F3457" s="261">
        <v>0.01</v>
      </c>
      <c r="G3457" s="258"/>
    </row>
    <row r="3458" spans="1:7" ht="12" customHeight="1" x14ac:dyDescent="0.2">
      <c r="A3458" s="259"/>
      <c r="B3458" s="259"/>
      <c r="C3458" s="258" t="s">
        <v>393</v>
      </c>
      <c r="D3458" s="260">
        <v>3</v>
      </c>
      <c r="E3458" s="260">
        <v>130</v>
      </c>
      <c r="F3458" s="260">
        <v>390</v>
      </c>
      <c r="G3458" s="258"/>
    </row>
    <row r="3459" spans="1:7" ht="12.95" customHeight="1" x14ac:dyDescent="0.2">
      <c r="E3459" s="265">
        <v>4065.74</v>
      </c>
      <c r="F3459" s="265">
        <v>4065.74</v>
      </c>
    </row>
    <row r="3460" spans="1:7" ht="12" customHeight="1" x14ac:dyDescent="0.2">
      <c r="A3460" s="254">
        <v>273</v>
      </c>
      <c r="B3460" s="255" t="s">
        <v>2398</v>
      </c>
      <c r="C3460" s="256"/>
      <c r="D3460" s="254">
        <v>1</v>
      </c>
      <c r="E3460" s="257">
        <v>1295.46</v>
      </c>
      <c r="F3460" s="257">
        <v>1295.46</v>
      </c>
      <c r="G3460" s="258"/>
    </row>
    <row r="3461" spans="1:7" ht="12.95" customHeight="1" x14ac:dyDescent="0.2">
      <c r="E3461" s="269"/>
      <c r="F3461" s="269"/>
    </row>
    <row r="3462" spans="1:7" ht="12" customHeight="1" x14ac:dyDescent="0.2">
      <c r="A3462" s="254">
        <v>274</v>
      </c>
      <c r="B3462" s="255" t="s">
        <v>1635</v>
      </c>
      <c r="C3462" s="256"/>
      <c r="D3462" s="254">
        <v>1</v>
      </c>
      <c r="E3462" s="257">
        <v>2101.17</v>
      </c>
      <c r="F3462" s="257">
        <v>2101.17</v>
      </c>
      <c r="G3462" s="258"/>
    </row>
    <row r="3463" spans="1:7" ht="12" customHeight="1" x14ac:dyDescent="0.2">
      <c r="A3463" s="259"/>
      <c r="B3463" s="259"/>
      <c r="C3463" s="258" t="s">
        <v>429</v>
      </c>
      <c r="D3463" s="260">
        <v>1</v>
      </c>
      <c r="E3463" s="260">
        <v>210</v>
      </c>
      <c r="F3463" s="260">
        <v>210</v>
      </c>
      <c r="G3463" s="258"/>
    </row>
    <row r="3464" spans="1:7" ht="12" customHeight="1" x14ac:dyDescent="0.2">
      <c r="A3464" s="259"/>
      <c r="B3464" s="259"/>
      <c r="C3464" s="258" t="s">
        <v>2081</v>
      </c>
      <c r="D3464" s="260">
        <v>2</v>
      </c>
      <c r="E3464" s="261">
        <v>0.01</v>
      </c>
      <c r="F3464" s="261">
        <v>0.02</v>
      </c>
      <c r="G3464" s="258"/>
    </row>
    <row r="3465" spans="1:7" ht="12" customHeight="1" x14ac:dyDescent="0.2">
      <c r="A3465" s="259"/>
      <c r="B3465" s="259"/>
      <c r="C3465" s="258" t="s">
        <v>430</v>
      </c>
      <c r="D3465" s="260">
        <v>1</v>
      </c>
      <c r="E3465" s="260">
        <v>20</v>
      </c>
      <c r="F3465" s="260">
        <v>20</v>
      </c>
      <c r="G3465" s="258"/>
    </row>
    <row r="3466" spans="1:7" ht="12" customHeight="1" x14ac:dyDescent="0.2">
      <c r="A3466" s="259"/>
      <c r="B3466" s="259"/>
      <c r="C3466" s="258" t="s">
        <v>2390</v>
      </c>
      <c r="D3466" s="260">
        <v>1</v>
      </c>
      <c r="E3466" s="262"/>
      <c r="F3466" s="262"/>
      <c r="G3466" s="258" t="s">
        <v>1147</v>
      </c>
    </row>
    <row r="3467" spans="1:7" ht="12" customHeight="1" x14ac:dyDescent="0.2">
      <c r="A3467" s="259"/>
      <c r="B3467" s="259"/>
      <c r="C3467" s="258" t="s">
        <v>2391</v>
      </c>
      <c r="D3467" s="260">
        <v>1</v>
      </c>
      <c r="E3467" s="262"/>
      <c r="F3467" s="262"/>
      <c r="G3467" s="258" t="s">
        <v>1147</v>
      </c>
    </row>
    <row r="3468" spans="1:7" ht="12" customHeight="1" x14ac:dyDescent="0.2">
      <c r="A3468" s="259"/>
      <c r="B3468" s="259"/>
      <c r="C3468" s="258" t="s">
        <v>2392</v>
      </c>
      <c r="D3468" s="260">
        <v>1</v>
      </c>
      <c r="E3468" s="262"/>
      <c r="F3468" s="262"/>
      <c r="G3468" s="258" t="s">
        <v>1147</v>
      </c>
    </row>
    <row r="3469" spans="1:7" ht="12" customHeight="1" x14ac:dyDescent="0.2">
      <c r="A3469" s="259"/>
      <c r="B3469" s="259"/>
      <c r="C3469" s="258" t="s">
        <v>2393</v>
      </c>
      <c r="D3469" s="260">
        <v>1</v>
      </c>
      <c r="E3469" s="262"/>
      <c r="F3469" s="262"/>
      <c r="G3469" s="258" t="s">
        <v>1147</v>
      </c>
    </row>
    <row r="3470" spans="1:7" ht="12" customHeight="1" x14ac:dyDescent="0.2">
      <c r="A3470" s="259"/>
      <c r="B3470" s="259"/>
      <c r="C3470" s="258" t="s">
        <v>2394</v>
      </c>
      <c r="D3470" s="260">
        <v>1</v>
      </c>
      <c r="E3470" s="262"/>
      <c r="F3470" s="262"/>
      <c r="G3470" s="258" t="s">
        <v>1147</v>
      </c>
    </row>
    <row r="3471" spans="1:7" ht="12" customHeight="1" x14ac:dyDescent="0.2">
      <c r="A3471" s="259"/>
      <c r="B3471" s="259"/>
      <c r="C3471" s="258" t="s">
        <v>2395</v>
      </c>
      <c r="D3471" s="260">
        <v>1</v>
      </c>
      <c r="E3471" s="262"/>
      <c r="F3471" s="262"/>
      <c r="G3471" s="258" t="s">
        <v>1147</v>
      </c>
    </row>
    <row r="3472" spans="1:7" ht="12" customHeight="1" x14ac:dyDescent="0.2">
      <c r="A3472" s="259"/>
      <c r="B3472" s="259"/>
      <c r="C3472" s="258" t="s">
        <v>872</v>
      </c>
      <c r="D3472" s="260">
        <v>1</v>
      </c>
      <c r="E3472" s="262"/>
      <c r="F3472" s="262"/>
      <c r="G3472" s="258" t="s">
        <v>1147</v>
      </c>
    </row>
    <row r="3473" spans="1:7" ht="12" customHeight="1" x14ac:dyDescent="0.2">
      <c r="A3473" s="259"/>
      <c r="B3473" s="259"/>
      <c r="C3473" s="258" t="s">
        <v>2396</v>
      </c>
      <c r="D3473" s="260">
        <v>1</v>
      </c>
      <c r="E3473" s="262"/>
      <c r="F3473" s="262"/>
      <c r="G3473" s="258" t="s">
        <v>1147</v>
      </c>
    </row>
    <row r="3474" spans="1:7" ht="12" customHeight="1" x14ac:dyDescent="0.2">
      <c r="A3474" s="259"/>
      <c r="B3474" s="259"/>
      <c r="C3474" s="258" t="s">
        <v>659</v>
      </c>
      <c r="D3474" s="260">
        <v>3</v>
      </c>
      <c r="E3474" s="261">
        <v>0.01</v>
      </c>
      <c r="F3474" s="261">
        <v>0.03</v>
      </c>
      <c r="G3474" s="258"/>
    </row>
    <row r="3475" spans="1:7" ht="12" customHeight="1" x14ac:dyDescent="0.2">
      <c r="A3475" s="259"/>
      <c r="B3475" s="259"/>
      <c r="C3475" s="258" t="s">
        <v>431</v>
      </c>
      <c r="D3475" s="260">
        <v>1</v>
      </c>
      <c r="E3475" s="260">
        <v>540</v>
      </c>
      <c r="F3475" s="260">
        <v>540</v>
      </c>
      <c r="G3475" s="258"/>
    </row>
    <row r="3476" spans="1:7" ht="12" customHeight="1" x14ac:dyDescent="0.2">
      <c r="A3476" s="259"/>
      <c r="B3476" s="259"/>
      <c r="C3476" s="258" t="s">
        <v>2397</v>
      </c>
      <c r="D3476" s="260">
        <v>3</v>
      </c>
      <c r="E3476" s="261">
        <v>268.17</v>
      </c>
      <c r="F3476" s="261">
        <v>804.51</v>
      </c>
      <c r="G3476" s="258"/>
    </row>
    <row r="3477" spans="1:7" ht="12" customHeight="1" x14ac:dyDescent="0.2">
      <c r="A3477" s="259"/>
      <c r="B3477" s="259"/>
      <c r="C3477" s="258" t="s">
        <v>2198</v>
      </c>
      <c r="D3477" s="260">
        <v>1</v>
      </c>
      <c r="E3477" s="261">
        <v>0.01</v>
      </c>
      <c r="F3477" s="261">
        <v>0.01</v>
      </c>
      <c r="G3477" s="258"/>
    </row>
    <row r="3478" spans="1:7" ht="12" customHeight="1" x14ac:dyDescent="0.2">
      <c r="A3478" s="259"/>
      <c r="B3478" s="259"/>
      <c r="C3478" s="258" t="s">
        <v>393</v>
      </c>
      <c r="D3478" s="260">
        <v>3</v>
      </c>
      <c r="E3478" s="260">
        <v>130</v>
      </c>
      <c r="F3478" s="260">
        <v>390</v>
      </c>
      <c r="G3478" s="258"/>
    </row>
    <row r="3479" spans="1:7" ht="12.95" customHeight="1" x14ac:dyDescent="0.2">
      <c r="E3479" s="265">
        <v>4065.74</v>
      </c>
      <c r="F3479" s="265">
        <v>4065.74</v>
      </c>
    </row>
    <row r="3480" spans="1:7" ht="12" customHeight="1" x14ac:dyDescent="0.2">
      <c r="A3480" s="254">
        <v>275</v>
      </c>
      <c r="B3480" s="255" t="s">
        <v>2399</v>
      </c>
      <c r="C3480" s="256"/>
      <c r="D3480" s="254">
        <v>1</v>
      </c>
      <c r="E3480" s="257">
        <v>1961.95</v>
      </c>
      <c r="F3480" s="257">
        <v>1961.95</v>
      </c>
      <c r="G3480" s="258"/>
    </row>
    <row r="3481" spans="1:7" ht="12.95" customHeight="1" x14ac:dyDescent="0.2">
      <c r="E3481" s="269"/>
      <c r="F3481" s="269"/>
    </row>
    <row r="3482" spans="1:7" ht="12" customHeight="1" x14ac:dyDescent="0.2">
      <c r="A3482" s="254">
        <v>275</v>
      </c>
      <c r="B3482" s="255" t="s">
        <v>2358</v>
      </c>
      <c r="C3482" s="256"/>
      <c r="D3482" s="254">
        <v>1</v>
      </c>
      <c r="E3482" s="257">
        <v>1468.82</v>
      </c>
      <c r="F3482" s="257">
        <v>1468.82</v>
      </c>
      <c r="G3482" s="258"/>
    </row>
    <row r="3483" spans="1:7" ht="12.95" customHeight="1" x14ac:dyDescent="0.2">
      <c r="E3483" s="269"/>
      <c r="F3483" s="269"/>
    </row>
    <row r="3484" spans="1:7" ht="12" customHeight="1" x14ac:dyDescent="0.2">
      <c r="A3484" s="254">
        <v>276</v>
      </c>
      <c r="B3484" s="255" t="s">
        <v>1641</v>
      </c>
      <c r="C3484" s="256"/>
      <c r="D3484" s="254">
        <v>1</v>
      </c>
      <c r="E3484" s="257">
        <v>5397.28</v>
      </c>
      <c r="F3484" s="257">
        <v>5397.28</v>
      </c>
      <c r="G3484" s="258"/>
    </row>
    <row r="3485" spans="1:7" ht="12" customHeight="1" x14ac:dyDescent="0.2">
      <c r="A3485" s="259"/>
      <c r="B3485" s="259"/>
      <c r="C3485" s="258" t="s">
        <v>2400</v>
      </c>
      <c r="D3485" s="260">
        <v>1</v>
      </c>
      <c r="E3485" s="262"/>
      <c r="F3485" s="262"/>
      <c r="G3485" s="258" t="s">
        <v>1147</v>
      </c>
    </row>
    <row r="3486" spans="1:7" ht="12" customHeight="1" x14ac:dyDescent="0.2">
      <c r="A3486" s="259"/>
      <c r="B3486" s="259"/>
      <c r="C3486" s="258" t="s">
        <v>2401</v>
      </c>
      <c r="D3486" s="260">
        <v>2</v>
      </c>
      <c r="E3486" s="262"/>
      <c r="F3486" s="262"/>
      <c r="G3486" s="258" t="s">
        <v>1147</v>
      </c>
    </row>
    <row r="3487" spans="1:7" ht="12" customHeight="1" x14ac:dyDescent="0.2">
      <c r="A3487" s="259"/>
      <c r="B3487" s="259"/>
      <c r="C3487" s="258" t="s">
        <v>2402</v>
      </c>
      <c r="D3487" s="260">
        <v>1</v>
      </c>
      <c r="E3487" s="262"/>
      <c r="F3487" s="262"/>
      <c r="G3487" s="258" t="s">
        <v>1147</v>
      </c>
    </row>
    <row r="3488" spans="1:7" ht="12" customHeight="1" x14ac:dyDescent="0.2">
      <c r="A3488" s="259"/>
      <c r="B3488" s="259"/>
      <c r="C3488" s="258" t="s">
        <v>2403</v>
      </c>
      <c r="D3488" s="260">
        <v>1</v>
      </c>
      <c r="E3488" s="262"/>
      <c r="F3488" s="262"/>
      <c r="G3488" s="258" t="s">
        <v>1147</v>
      </c>
    </row>
    <row r="3489" spans="1:7" ht="12" customHeight="1" x14ac:dyDescent="0.2">
      <c r="A3489" s="259"/>
      <c r="B3489" s="259"/>
      <c r="C3489" s="258" t="s">
        <v>657</v>
      </c>
      <c r="D3489" s="260">
        <v>2</v>
      </c>
      <c r="E3489" s="261">
        <v>0.01</v>
      </c>
      <c r="F3489" s="261">
        <v>0.02</v>
      </c>
      <c r="G3489" s="258"/>
    </row>
    <row r="3490" spans="1:7" ht="12" customHeight="1" x14ac:dyDescent="0.2">
      <c r="A3490" s="259"/>
      <c r="B3490" s="259"/>
      <c r="C3490" s="258" t="s">
        <v>420</v>
      </c>
      <c r="D3490" s="260">
        <v>1</v>
      </c>
      <c r="E3490" s="260">
        <v>740</v>
      </c>
      <c r="F3490" s="260">
        <v>740</v>
      </c>
      <c r="G3490" s="258"/>
    </row>
    <row r="3491" spans="1:7" ht="12" customHeight="1" x14ac:dyDescent="0.2">
      <c r="A3491" s="259"/>
      <c r="B3491" s="259"/>
      <c r="C3491" s="258" t="s">
        <v>2404</v>
      </c>
      <c r="D3491" s="260">
        <v>2</v>
      </c>
      <c r="E3491" s="261">
        <v>411.63</v>
      </c>
      <c r="F3491" s="261">
        <v>823.26</v>
      </c>
      <c r="G3491" s="258"/>
    </row>
    <row r="3492" spans="1:7" ht="12" customHeight="1" x14ac:dyDescent="0.2">
      <c r="A3492" s="259"/>
      <c r="B3492" s="259"/>
      <c r="C3492" s="258" t="s">
        <v>2405</v>
      </c>
      <c r="D3492" s="260">
        <v>1</v>
      </c>
      <c r="E3492" s="262"/>
      <c r="F3492" s="262"/>
      <c r="G3492" s="258" t="s">
        <v>1147</v>
      </c>
    </row>
    <row r="3493" spans="1:7" ht="12" customHeight="1" x14ac:dyDescent="0.2">
      <c r="A3493" s="259"/>
      <c r="B3493" s="259"/>
      <c r="C3493" s="258" t="s">
        <v>391</v>
      </c>
      <c r="D3493" s="260">
        <v>2</v>
      </c>
      <c r="E3493" s="260">
        <v>270</v>
      </c>
      <c r="F3493" s="260">
        <v>540</v>
      </c>
      <c r="G3493" s="258"/>
    </row>
    <row r="3494" spans="1:7" ht="12" customHeight="1" x14ac:dyDescent="0.2">
      <c r="A3494" s="259"/>
      <c r="B3494" s="259"/>
      <c r="C3494" s="258" t="s">
        <v>861</v>
      </c>
      <c r="D3494" s="260">
        <v>1</v>
      </c>
      <c r="E3494" s="262"/>
      <c r="F3494" s="262"/>
      <c r="G3494" s="258" t="s">
        <v>1147</v>
      </c>
    </row>
    <row r="3495" spans="1:7" ht="12" customHeight="1" x14ac:dyDescent="0.2">
      <c r="A3495" s="259"/>
      <c r="B3495" s="259"/>
      <c r="C3495" s="258" t="s">
        <v>426</v>
      </c>
      <c r="D3495" s="260">
        <v>3</v>
      </c>
      <c r="E3495" s="260">
        <v>620</v>
      </c>
      <c r="F3495" s="263">
        <v>1860</v>
      </c>
      <c r="G3495" s="258"/>
    </row>
    <row r="3496" spans="1:7" ht="12" customHeight="1" x14ac:dyDescent="0.2">
      <c r="A3496" s="259"/>
      <c r="B3496" s="259"/>
      <c r="C3496" s="258" t="s">
        <v>2406</v>
      </c>
      <c r="D3496" s="260">
        <v>1</v>
      </c>
      <c r="E3496" s="262"/>
      <c r="F3496" s="262"/>
      <c r="G3496" s="258" t="s">
        <v>1147</v>
      </c>
    </row>
    <row r="3497" spans="1:7" ht="12" customHeight="1" x14ac:dyDescent="0.2">
      <c r="A3497" s="259"/>
      <c r="B3497" s="259"/>
      <c r="C3497" s="258" t="s">
        <v>2407</v>
      </c>
      <c r="D3497" s="260">
        <v>1</v>
      </c>
      <c r="E3497" s="262"/>
      <c r="F3497" s="262"/>
      <c r="G3497" s="258" t="s">
        <v>1147</v>
      </c>
    </row>
    <row r="3498" spans="1:7" ht="12" customHeight="1" x14ac:dyDescent="0.2">
      <c r="A3498" s="259"/>
      <c r="B3498" s="259"/>
      <c r="C3498" s="258" t="s">
        <v>2081</v>
      </c>
      <c r="D3498" s="260">
        <v>4</v>
      </c>
      <c r="E3498" s="261">
        <v>0.01</v>
      </c>
      <c r="F3498" s="261">
        <v>0.04</v>
      </c>
      <c r="G3498" s="258"/>
    </row>
    <row r="3499" spans="1:7" ht="12" customHeight="1" x14ac:dyDescent="0.2">
      <c r="A3499" s="259"/>
      <c r="B3499" s="259"/>
      <c r="C3499" s="258" t="s">
        <v>1887</v>
      </c>
      <c r="D3499" s="260">
        <v>3</v>
      </c>
      <c r="E3499" s="261">
        <v>0.01</v>
      </c>
      <c r="F3499" s="261">
        <v>0.03</v>
      </c>
      <c r="G3499" s="258"/>
    </row>
    <row r="3500" spans="1:7" ht="12.95" customHeight="1" x14ac:dyDescent="0.2">
      <c r="E3500" s="265">
        <v>9360.3700000000008</v>
      </c>
      <c r="F3500" s="265">
        <v>9360.3700000000008</v>
      </c>
    </row>
    <row r="3501" spans="1:7" ht="12" customHeight="1" x14ac:dyDescent="0.2">
      <c r="A3501" s="254">
        <v>277</v>
      </c>
      <c r="B3501" s="255" t="s">
        <v>2408</v>
      </c>
      <c r="C3501" s="256"/>
      <c r="D3501" s="254">
        <v>1</v>
      </c>
      <c r="E3501" s="257">
        <v>3984.66</v>
      </c>
      <c r="F3501" s="257">
        <v>3984.66</v>
      </c>
      <c r="G3501" s="258"/>
    </row>
    <row r="3502" spans="1:7" ht="12.95" customHeight="1" x14ac:dyDescent="0.2">
      <c r="E3502" s="269"/>
      <c r="F3502" s="269"/>
    </row>
    <row r="3503" spans="1:7" ht="12" customHeight="1" x14ac:dyDescent="0.2">
      <c r="A3503" s="254">
        <v>278</v>
      </c>
      <c r="B3503" s="255" t="s">
        <v>1642</v>
      </c>
      <c r="C3503" s="256"/>
      <c r="D3503" s="254">
        <v>1</v>
      </c>
      <c r="E3503" s="257">
        <v>4512.4799999999996</v>
      </c>
      <c r="F3503" s="257">
        <v>4512.4799999999996</v>
      </c>
      <c r="G3503" s="258"/>
    </row>
    <row r="3504" spans="1:7" ht="12" customHeight="1" x14ac:dyDescent="0.2">
      <c r="A3504" s="259"/>
      <c r="B3504" s="259"/>
      <c r="C3504" s="258" t="s">
        <v>2409</v>
      </c>
      <c r="D3504" s="260">
        <v>1</v>
      </c>
      <c r="E3504" s="262"/>
      <c r="F3504" s="262"/>
      <c r="G3504" s="258" t="s">
        <v>1147</v>
      </c>
    </row>
    <row r="3505" spans="1:7" ht="12" customHeight="1" x14ac:dyDescent="0.2">
      <c r="A3505" s="259"/>
      <c r="B3505" s="259"/>
      <c r="C3505" s="258" t="s">
        <v>2401</v>
      </c>
      <c r="D3505" s="260">
        <v>2</v>
      </c>
      <c r="E3505" s="262"/>
      <c r="F3505" s="262"/>
      <c r="G3505" s="258" t="s">
        <v>1147</v>
      </c>
    </row>
    <row r="3506" spans="1:7" ht="12" customHeight="1" x14ac:dyDescent="0.2">
      <c r="A3506" s="259"/>
      <c r="B3506" s="259"/>
      <c r="C3506" s="258" t="s">
        <v>2402</v>
      </c>
      <c r="D3506" s="260">
        <v>1</v>
      </c>
      <c r="E3506" s="262"/>
      <c r="F3506" s="262"/>
      <c r="G3506" s="258" t="s">
        <v>1147</v>
      </c>
    </row>
    <row r="3507" spans="1:7" ht="12" customHeight="1" x14ac:dyDescent="0.2">
      <c r="A3507" s="259"/>
      <c r="B3507" s="259"/>
      <c r="C3507" s="258" t="s">
        <v>2410</v>
      </c>
      <c r="D3507" s="260">
        <v>1</v>
      </c>
      <c r="E3507" s="262"/>
      <c r="F3507" s="262"/>
      <c r="G3507" s="258" t="s">
        <v>1147</v>
      </c>
    </row>
    <row r="3508" spans="1:7" ht="12" customHeight="1" x14ac:dyDescent="0.2">
      <c r="A3508" s="259"/>
      <c r="B3508" s="259"/>
      <c r="C3508" s="258" t="s">
        <v>657</v>
      </c>
      <c r="D3508" s="260">
        <v>2</v>
      </c>
      <c r="E3508" s="261">
        <v>0.01</v>
      </c>
      <c r="F3508" s="261">
        <v>0.02</v>
      </c>
      <c r="G3508" s="258"/>
    </row>
    <row r="3509" spans="1:7" ht="12" customHeight="1" x14ac:dyDescent="0.2">
      <c r="A3509" s="259"/>
      <c r="B3509" s="259"/>
      <c r="C3509" s="258" t="s">
        <v>420</v>
      </c>
      <c r="D3509" s="260">
        <v>1</v>
      </c>
      <c r="E3509" s="260">
        <v>740</v>
      </c>
      <c r="F3509" s="260">
        <v>740</v>
      </c>
      <c r="G3509" s="258"/>
    </row>
    <row r="3510" spans="1:7" ht="12" customHeight="1" x14ac:dyDescent="0.2">
      <c r="A3510" s="259"/>
      <c r="B3510" s="259"/>
      <c r="C3510" s="258" t="s">
        <v>2404</v>
      </c>
      <c r="D3510" s="260">
        <v>2</v>
      </c>
      <c r="E3510" s="261">
        <v>411.63</v>
      </c>
      <c r="F3510" s="261">
        <v>823.26</v>
      </c>
      <c r="G3510" s="258"/>
    </row>
    <row r="3511" spans="1:7" ht="12" customHeight="1" x14ac:dyDescent="0.2">
      <c r="A3511" s="259"/>
      <c r="B3511" s="259"/>
      <c r="C3511" s="258" t="s">
        <v>2411</v>
      </c>
      <c r="D3511" s="260">
        <v>1</v>
      </c>
      <c r="E3511" s="262"/>
      <c r="F3511" s="262"/>
      <c r="G3511" s="258" t="s">
        <v>1147</v>
      </c>
    </row>
    <row r="3512" spans="1:7" ht="12" customHeight="1" x14ac:dyDescent="0.2">
      <c r="A3512" s="259"/>
      <c r="B3512" s="259"/>
      <c r="C3512" s="258" t="s">
        <v>391</v>
      </c>
      <c r="D3512" s="260">
        <v>2</v>
      </c>
      <c r="E3512" s="260">
        <v>270</v>
      </c>
      <c r="F3512" s="260">
        <v>540</v>
      </c>
      <c r="G3512" s="258"/>
    </row>
    <row r="3513" spans="1:7" ht="12" customHeight="1" x14ac:dyDescent="0.2">
      <c r="A3513" s="259"/>
      <c r="B3513" s="259"/>
      <c r="C3513" s="258" t="s">
        <v>861</v>
      </c>
      <c r="D3513" s="260">
        <v>1</v>
      </c>
      <c r="E3513" s="262"/>
      <c r="F3513" s="262"/>
      <c r="G3513" s="258" t="s">
        <v>1147</v>
      </c>
    </row>
    <row r="3514" spans="1:7" ht="12" customHeight="1" x14ac:dyDescent="0.2">
      <c r="A3514" s="259"/>
      <c r="B3514" s="259"/>
      <c r="C3514" s="258" t="s">
        <v>393</v>
      </c>
      <c r="D3514" s="260">
        <v>3</v>
      </c>
      <c r="E3514" s="260">
        <v>130</v>
      </c>
      <c r="F3514" s="260">
        <v>390</v>
      </c>
      <c r="G3514" s="258"/>
    </row>
    <row r="3515" spans="1:7" ht="12" customHeight="1" x14ac:dyDescent="0.2">
      <c r="A3515" s="259"/>
      <c r="B3515" s="259"/>
      <c r="C3515" s="258" t="s">
        <v>2412</v>
      </c>
      <c r="D3515" s="260">
        <v>1</v>
      </c>
      <c r="E3515" s="262"/>
      <c r="F3515" s="262"/>
      <c r="G3515" s="258" t="s">
        <v>1147</v>
      </c>
    </row>
    <row r="3516" spans="1:7" ht="12" customHeight="1" x14ac:dyDescent="0.2">
      <c r="A3516" s="259"/>
      <c r="B3516" s="259"/>
      <c r="C3516" s="258" t="s">
        <v>2407</v>
      </c>
      <c r="D3516" s="260">
        <v>1</v>
      </c>
      <c r="E3516" s="262"/>
      <c r="F3516" s="262"/>
      <c r="G3516" s="258" t="s">
        <v>1147</v>
      </c>
    </row>
    <row r="3517" spans="1:7" ht="12" customHeight="1" x14ac:dyDescent="0.2">
      <c r="A3517" s="259"/>
      <c r="B3517" s="259"/>
      <c r="C3517" s="258" t="s">
        <v>2081</v>
      </c>
      <c r="D3517" s="260">
        <v>4</v>
      </c>
      <c r="E3517" s="261">
        <v>0.01</v>
      </c>
      <c r="F3517" s="261">
        <v>0.04</v>
      </c>
      <c r="G3517" s="258"/>
    </row>
    <row r="3518" spans="1:7" ht="12" customHeight="1" x14ac:dyDescent="0.2">
      <c r="A3518" s="259"/>
      <c r="B3518" s="259"/>
      <c r="C3518" s="258" t="s">
        <v>1887</v>
      </c>
      <c r="D3518" s="260">
        <v>3</v>
      </c>
      <c r="E3518" s="261">
        <v>0.01</v>
      </c>
      <c r="F3518" s="261">
        <v>0.03</v>
      </c>
      <c r="G3518" s="258"/>
    </row>
    <row r="3519" spans="1:7" ht="12.95" customHeight="1" x14ac:dyDescent="0.2">
      <c r="E3519" s="265">
        <v>7005.57</v>
      </c>
      <c r="F3519" s="265">
        <v>7005.57</v>
      </c>
    </row>
    <row r="3520" spans="1:7" ht="12" customHeight="1" x14ac:dyDescent="0.2">
      <c r="A3520" s="254">
        <v>279</v>
      </c>
      <c r="B3520" s="255" t="s">
        <v>2413</v>
      </c>
      <c r="C3520" s="256"/>
      <c r="D3520" s="254">
        <v>1</v>
      </c>
      <c r="E3520" s="257">
        <v>4080.89</v>
      </c>
      <c r="F3520" s="257">
        <v>4080.89</v>
      </c>
      <c r="G3520" s="258"/>
    </row>
    <row r="3521" spans="1:7" ht="12.95" customHeight="1" x14ac:dyDescent="0.2">
      <c r="E3521" s="269"/>
      <c r="F3521" s="269"/>
    </row>
    <row r="3522" spans="1:7" ht="12" customHeight="1" x14ac:dyDescent="0.2">
      <c r="A3522" s="254">
        <v>279</v>
      </c>
      <c r="B3522" s="255" t="s">
        <v>2358</v>
      </c>
      <c r="C3522" s="256"/>
      <c r="D3522" s="254">
        <v>1</v>
      </c>
      <c r="E3522" s="257">
        <v>2159.59</v>
      </c>
      <c r="F3522" s="257">
        <v>2159.59</v>
      </c>
      <c r="G3522" s="258"/>
    </row>
    <row r="3523" spans="1:7" ht="12.95" customHeight="1" x14ac:dyDescent="0.2">
      <c r="E3523" s="269"/>
      <c r="F3523" s="269"/>
    </row>
    <row r="3524" spans="1:7" ht="12" customHeight="1" x14ac:dyDescent="0.2">
      <c r="A3524" s="254">
        <v>280</v>
      </c>
      <c r="B3524" s="255" t="s">
        <v>1643</v>
      </c>
      <c r="C3524" s="256"/>
      <c r="D3524" s="254">
        <v>1</v>
      </c>
      <c r="E3524" s="257">
        <v>4512.4799999999996</v>
      </c>
      <c r="F3524" s="257">
        <v>4512.4799999999996</v>
      </c>
      <c r="G3524" s="258"/>
    </row>
    <row r="3525" spans="1:7" ht="12" customHeight="1" x14ac:dyDescent="0.2">
      <c r="A3525" s="259"/>
      <c r="B3525" s="259"/>
      <c r="C3525" s="258" t="s">
        <v>2409</v>
      </c>
      <c r="D3525" s="260">
        <v>1</v>
      </c>
      <c r="E3525" s="262"/>
      <c r="F3525" s="262"/>
      <c r="G3525" s="258" t="s">
        <v>1147</v>
      </c>
    </row>
    <row r="3526" spans="1:7" ht="12" customHeight="1" x14ac:dyDescent="0.2">
      <c r="A3526" s="259"/>
      <c r="B3526" s="259"/>
      <c r="C3526" s="258" t="s">
        <v>2401</v>
      </c>
      <c r="D3526" s="260">
        <v>2</v>
      </c>
      <c r="E3526" s="262"/>
      <c r="F3526" s="262"/>
      <c r="G3526" s="258" t="s">
        <v>1147</v>
      </c>
    </row>
    <row r="3527" spans="1:7" ht="12" customHeight="1" x14ac:dyDescent="0.2">
      <c r="A3527" s="259"/>
      <c r="B3527" s="259"/>
      <c r="C3527" s="258" t="s">
        <v>2402</v>
      </c>
      <c r="D3527" s="260">
        <v>1</v>
      </c>
      <c r="E3527" s="262"/>
      <c r="F3527" s="262"/>
      <c r="G3527" s="258" t="s">
        <v>1147</v>
      </c>
    </row>
    <row r="3528" spans="1:7" ht="12" customHeight="1" x14ac:dyDescent="0.2">
      <c r="A3528" s="259"/>
      <c r="B3528" s="259"/>
      <c r="C3528" s="258" t="s">
        <v>2410</v>
      </c>
      <c r="D3528" s="260">
        <v>1</v>
      </c>
      <c r="E3528" s="262"/>
      <c r="F3528" s="262"/>
      <c r="G3528" s="258" t="s">
        <v>1147</v>
      </c>
    </row>
    <row r="3529" spans="1:7" ht="12" customHeight="1" x14ac:dyDescent="0.2">
      <c r="A3529" s="259"/>
      <c r="B3529" s="259"/>
      <c r="C3529" s="258" t="s">
        <v>657</v>
      </c>
      <c r="D3529" s="260">
        <v>2</v>
      </c>
      <c r="E3529" s="261">
        <v>0.01</v>
      </c>
      <c r="F3529" s="261">
        <v>0.02</v>
      </c>
      <c r="G3529" s="258"/>
    </row>
    <row r="3530" spans="1:7" ht="12" customHeight="1" x14ac:dyDescent="0.2">
      <c r="A3530" s="259"/>
      <c r="B3530" s="259"/>
      <c r="C3530" s="258" t="s">
        <v>420</v>
      </c>
      <c r="D3530" s="260">
        <v>1</v>
      </c>
      <c r="E3530" s="260">
        <v>740</v>
      </c>
      <c r="F3530" s="260">
        <v>740</v>
      </c>
      <c r="G3530" s="258"/>
    </row>
    <row r="3531" spans="1:7" ht="12" customHeight="1" x14ac:dyDescent="0.2">
      <c r="A3531" s="259"/>
      <c r="B3531" s="259"/>
      <c r="C3531" s="258" t="s">
        <v>2404</v>
      </c>
      <c r="D3531" s="260">
        <v>2</v>
      </c>
      <c r="E3531" s="261">
        <v>411.63</v>
      </c>
      <c r="F3531" s="261">
        <v>823.26</v>
      </c>
      <c r="G3531" s="258"/>
    </row>
    <row r="3532" spans="1:7" ht="12" customHeight="1" x14ac:dyDescent="0.2">
      <c r="A3532" s="259"/>
      <c r="B3532" s="259"/>
      <c r="C3532" s="258" t="s">
        <v>2411</v>
      </c>
      <c r="D3532" s="260">
        <v>1</v>
      </c>
      <c r="E3532" s="262"/>
      <c r="F3532" s="262"/>
      <c r="G3532" s="258" t="s">
        <v>1147</v>
      </c>
    </row>
    <row r="3533" spans="1:7" ht="12" customHeight="1" x14ac:dyDescent="0.2">
      <c r="A3533" s="259"/>
      <c r="B3533" s="259"/>
      <c r="C3533" s="258" t="s">
        <v>391</v>
      </c>
      <c r="D3533" s="260">
        <v>2</v>
      </c>
      <c r="E3533" s="260">
        <v>270</v>
      </c>
      <c r="F3533" s="260">
        <v>540</v>
      </c>
      <c r="G3533" s="258"/>
    </row>
    <row r="3534" spans="1:7" ht="12" customHeight="1" x14ac:dyDescent="0.2">
      <c r="A3534" s="259"/>
      <c r="B3534" s="259"/>
      <c r="C3534" s="258" t="s">
        <v>861</v>
      </c>
      <c r="D3534" s="260">
        <v>1</v>
      </c>
      <c r="E3534" s="262"/>
      <c r="F3534" s="262"/>
      <c r="G3534" s="258" t="s">
        <v>1147</v>
      </c>
    </row>
    <row r="3535" spans="1:7" ht="12" customHeight="1" x14ac:dyDescent="0.2">
      <c r="A3535" s="259"/>
      <c r="B3535" s="259"/>
      <c r="C3535" s="258" t="s">
        <v>393</v>
      </c>
      <c r="D3535" s="260">
        <v>3</v>
      </c>
      <c r="E3535" s="260">
        <v>130</v>
      </c>
      <c r="F3535" s="260">
        <v>390</v>
      </c>
      <c r="G3535" s="258"/>
    </row>
    <row r="3536" spans="1:7" ht="12" customHeight="1" x14ac:dyDescent="0.2">
      <c r="A3536" s="259"/>
      <c r="B3536" s="259"/>
      <c r="C3536" s="258" t="s">
        <v>2412</v>
      </c>
      <c r="D3536" s="260">
        <v>1</v>
      </c>
      <c r="E3536" s="262"/>
      <c r="F3536" s="262"/>
      <c r="G3536" s="258" t="s">
        <v>1147</v>
      </c>
    </row>
    <row r="3537" spans="1:7" ht="12" customHeight="1" x14ac:dyDescent="0.2">
      <c r="A3537" s="259"/>
      <c r="B3537" s="259"/>
      <c r="C3537" s="258" t="s">
        <v>2407</v>
      </c>
      <c r="D3537" s="260">
        <v>1</v>
      </c>
      <c r="E3537" s="262"/>
      <c r="F3537" s="262"/>
      <c r="G3537" s="258" t="s">
        <v>1147</v>
      </c>
    </row>
    <row r="3538" spans="1:7" ht="12" customHeight="1" x14ac:dyDescent="0.2">
      <c r="A3538" s="259"/>
      <c r="B3538" s="259"/>
      <c r="C3538" s="258" t="s">
        <v>2081</v>
      </c>
      <c r="D3538" s="260">
        <v>4</v>
      </c>
      <c r="E3538" s="261">
        <v>0.01</v>
      </c>
      <c r="F3538" s="261">
        <v>0.04</v>
      </c>
      <c r="G3538" s="258"/>
    </row>
    <row r="3539" spans="1:7" ht="12" customHeight="1" x14ac:dyDescent="0.2">
      <c r="A3539" s="259"/>
      <c r="B3539" s="259"/>
      <c r="C3539" s="258" t="s">
        <v>1887</v>
      </c>
      <c r="D3539" s="260">
        <v>3</v>
      </c>
      <c r="E3539" s="261">
        <v>0.01</v>
      </c>
      <c r="F3539" s="261">
        <v>0.03</v>
      </c>
      <c r="G3539" s="258"/>
    </row>
    <row r="3540" spans="1:7" ht="12.95" customHeight="1" x14ac:dyDescent="0.2">
      <c r="E3540" s="265">
        <v>7005.57</v>
      </c>
      <c r="F3540" s="265">
        <v>7005.57</v>
      </c>
    </row>
    <row r="3541" spans="1:7" ht="12" customHeight="1" x14ac:dyDescent="0.2">
      <c r="A3541" s="254">
        <v>281</v>
      </c>
      <c r="B3541" s="255" t="s">
        <v>2414</v>
      </c>
      <c r="C3541" s="256"/>
      <c r="D3541" s="254">
        <v>1</v>
      </c>
      <c r="E3541" s="257">
        <v>2884.63</v>
      </c>
      <c r="F3541" s="257">
        <v>2884.63</v>
      </c>
      <c r="G3541" s="258"/>
    </row>
    <row r="3542" spans="1:7" ht="12.95" customHeight="1" x14ac:dyDescent="0.2">
      <c r="E3542" s="269"/>
      <c r="F3542" s="269"/>
    </row>
    <row r="3543" spans="1:7" ht="12" customHeight="1" x14ac:dyDescent="0.2">
      <c r="A3543" s="254">
        <v>282</v>
      </c>
      <c r="B3543" s="255" t="s">
        <v>1644</v>
      </c>
      <c r="C3543" s="256"/>
      <c r="D3543" s="254">
        <v>1</v>
      </c>
      <c r="E3543" s="257">
        <v>8257.92</v>
      </c>
      <c r="F3543" s="257">
        <v>8257.92</v>
      </c>
      <c r="G3543" s="258"/>
    </row>
    <row r="3544" spans="1:7" ht="12" customHeight="1" x14ac:dyDescent="0.2">
      <c r="A3544" s="259"/>
      <c r="B3544" s="259"/>
      <c r="C3544" s="258" t="s">
        <v>1887</v>
      </c>
      <c r="D3544" s="260">
        <v>4</v>
      </c>
      <c r="E3544" s="261">
        <v>0.01</v>
      </c>
      <c r="F3544" s="261">
        <v>0.04</v>
      </c>
      <c r="G3544" s="258"/>
    </row>
    <row r="3545" spans="1:7" ht="12" customHeight="1" x14ac:dyDescent="0.2">
      <c r="A3545" s="259"/>
      <c r="B3545" s="259"/>
      <c r="C3545" s="258" t="s">
        <v>2415</v>
      </c>
      <c r="D3545" s="260">
        <v>1</v>
      </c>
      <c r="E3545" s="262"/>
      <c r="F3545" s="262"/>
      <c r="G3545" s="258" t="s">
        <v>1147</v>
      </c>
    </row>
    <row r="3546" spans="1:7" ht="12" customHeight="1" x14ac:dyDescent="0.2">
      <c r="A3546" s="259"/>
      <c r="B3546" s="259"/>
      <c r="C3546" s="258" t="s">
        <v>2416</v>
      </c>
      <c r="D3546" s="260">
        <v>3</v>
      </c>
      <c r="E3546" s="262"/>
      <c r="F3546" s="262"/>
      <c r="G3546" s="258" t="s">
        <v>1147</v>
      </c>
    </row>
    <row r="3547" spans="1:7" ht="12" customHeight="1" x14ac:dyDescent="0.2">
      <c r="A3547" s="259"/>
      <c r="B3547" s="259"/>
      <c r="C3547" s="258" t="s">
        <v>2417</v>
      </c>
      <c r="D3547" s="260">
        <v>1</v>
      </c>
      <c r="E3547" s="262"/>
      <c r="F3547" s="262"/>
      <c r="G3547" s="258" t="s">
        <v>1147</v>
      </c>
    </row>
    <row r="3548" spans="1:7" ht="12" customHeight="1" x14ac:dyDescent="0.2">
      <c r="A3548" s="259"/>
      <c r="B3548" s="259"/>
      <c r="C3548" s="258" t="s">
        <v>2418</v>
      </c>
      <c r="D3548" s="260">
        <v>1</v>
      </c>
      <c r="E3548" s="262"/>
      <c r="F3548" s="262"/>
      <c r="G3548" s="258" t="s">
        <v>1147</v>
      </c>
    </row>
    <row r="3549" spans="1:7" ht="12" customHeight="1" x14ac:dyDescent="0.2">
      <c r="A3549" s="259"/>
      <c r="B3549" s="259"/>
      <c r="C3549" s="258" t="s">
        <v>479</v>
      </c>
      <c r="D3549" s="260">
        <v>1</v>
      </c>
      <c r="E3549" s="260">
        <v>930</v>
      </c>
      <c r="F3549" s="260">
        <v>930</v>
      </c>
      <c r="G3549" s="258"/>
    </row>
    <row r="3550" spans="1:7" ht="12" customHeight="1" x14ac:dyDescent="0.2">
      <c r="A3550" s="259"/>
      <c r="B3550" s="259"/>
      <c r="C3550" s="258" t="s">
        <v>629</v>
      </c>
      <c r="D3550" s="260">
        <v>2</v>
      </c>
      <c r="E3550" s="260">
        <v>270</v>
      </c>
      <c r="F3550" s="260">
        <v>540</v>
      </c>
      <c r="G3550" s="258"/>
    </row>
    <row r="3551" spans="1:7" ht="12" customHeight="1" x14ac:dyDescent="0.2">
      <c r="A3551" s="259"/>
      <c r="B3551" s="259"/>
      <c r="C3551" s="258" t="s">
        <v>2419</v>
      </c>
      <c r="D3551" s="260">
        <v>1</v>
      </c>
      <c r="E3551" s="262"/>
      <c r="F3551" s="262"/>
      <c r="G3551" s="258" t="s">
        <v>1147</v>
      </c>
    </row>
    <row r="3552" spans="1:7" ht="12" customHeight="1" x14ac:dyDescent="0.2">
      <c r="A3552" s="259"/>
      <c r="B3552" s="259"/>
      <c r="C3552" s="258" t="s">
        <v>2420</v>
      </c>
      <c r="D3552" s="260">
        <v>1</v>
      </c>
      <c r="E3552" s="262"/>
      <c r="F3552" s="262"/>
      <c r="G3552" s="258" t="s">
        <v>1147</v>
      </c>
    </row>
    <row r="3553" spans="1:7" ht="12" customHeight="1" x14ac:dyDescent="0.2">
      <c r="A3553" s="259"/>
      <c r="B3553" s="259"/>
      <c r="C3553" s="258" t="s">
        <v>861</v>
      </c>
      <c r="D3553" s="260">
        <v>1</v>
      </c>
      <c r="E3553" s="262"/>
      <c r="F3553" s="262"/>
      <c r="G3553" s="258" t="s">
        <v>1147</v>
      </c>
    </row>
    <row r="3554" spans="1:7" ht="12" customHeight="1" x14ac:dyDescent="0.2">
      <c r="A3554" s="259"/>
      <c r="B3554" s="259"/>
      <c r="C3554" s="258" t="s">
        <v>2421</v>
      </c>
      <c r="D3554" s="260">
        <v>1</v>
      </c>
      <c r="E3554" s="262"/>
      <c r="F3554" s="262"/>
      <c r="G3554" s="258" t="s">
        <v>1147</v>
      </c>
    </row>
    <row r="3555" spans="1:7" ht="12" customHeight="1" x14ac:dyDescent="0.2">
      <c r="A3555" s="259"/>
      <c r="B3555" s="259"/>
      <c r="C3555" s="258" t="s">
        <v>1364</v>
      </c>
      <c r="D3555" s="260">
        <v>1</v>
      </c>
      <c r="E3555" s="262"/>
      <c r="F3555" s="262"/>
      <c r="G3555" s="258" t="s">
        <v>1147</v>
      </c>
    </row>
    <row r="3556" spans="1:7" ht="12" customHeight="1" x14ac:dyDescent="0.2">
      <c r="A3556" s="259"/>
      <c r="B3556" s="259"/>
      <c r="C3556" s="258" t="s">
        <v>2422</v>
      </c>
      <c r="D3556" s="260">
        <v>3</v>
      </c>
      <c r="E3556" s="261">
        <v>530.71</v>
      </c>
      <c r="F3556" s="397">
        <v>1592.13</v>
      </c>
      <c r="G3556" s="258"/>
    </row>
    <row r="3557" spans="1:7" ht="12" customHeight="1" x14ac:dyDescent="0.2">
      <c r="A3557" s="259"/>
      <c r="B3557" s="259"/>
      <c r="C3557" s="258" t="s">
        <v>657</v>
      </c>
      <c r="D3557" s="260">
        <v>3</v>
      </c>
      <c r="E3557" s="261">
        <v>0.01</v>
      </c>
      <c r="F3557" s="261">
        <v>0.03</v>
      </c>
      <c r="G3557" s="258"/>
    </row>
    <row r="3558" spans="1:7" ht="12" customHeight="1" x14ac:dyDescent="0.2">
      <c r="A3558" s="259"/>
      <c r="B3558" s="259"/>
      <c r="C3558" s="258" t="s">
        <v>426</v>
      </c>
      <c r="D3558" s="260">
        <v>5</v>
      </c>
      <c r="E3558" s="260">
        <v>620</v>
      </c>
      <c r="F3558" s="263">
        <v>3100</v>
      </c>
      <c r="G3558" s="258"/>
    </row>
    <row r="3559" spans="1:7" ht="12" customHeight="1" x14ac:dyDescent="0.2">
      <c r="A3559" s="259"/>
      <c r="B3559" s="259"/>
      <c r="C3559" s="258" t="s">
        <v>2081</v>
      </c>
      <c r="D3559" s="260">
        <v>4</v>
      </c>
      <c r="E3559" s="261">
        <v>0.01</v>
      </c>
      <c r="F3559" s="261">
        <v>0.04</v>
      </c>
      <c r="G3559" s="258"/>
    </row>
    <row r="3560" spans="1:7" ht="12.95" customHeight="1" x14ac:dyDescent="0.2">
      <c r="E3560" s="265">
        <v>14420.03</v>
      </c>
      <c r="F3560" s="265">
        <v>14420.03</v>
      </c>
    </row>
    <row r="3561" spans="1:7" ht="12" customHeight="1" x14ac:dyDescent="0.2">
      <c r="A3561" s="254">
        <v>283</v>
      </c>
      <c r="B3561" s="255" t="s">
        <v>2423</v>
      </c>
      <c r="C3561" s="256"/>
      <c r="D3561" s="254">
        <v>1</v>
      </c>
      <c r="E3561" s="267">
        <v>3061.9</v>
      </c>
      <c r="F3561" s="267">
        <v>3061.9</v>
      </c>
      <c r="G3561" s="258"/>
    </row>
    <row r="3562" spans="1:7" ht="12.95" customHeight="1" x14ac:dyDescent="0.2">
      <c r="E3562" s="269"/>
      <c r="F3562" s="269"/>
    </row>
    <row r="3563" spans="1:7" ht="12" customHeight="1" x14ac:dyDescent="0.2">
      <c r="A3563" s="254">
        <v>284</v>
      </c>
      <c r="B3563" s="255" t="s">
        <v>2424</v>
      </c>
      <c r="C3563" s="256"/>
      <c r="D3563" s="254">
        <v>1</v>
      </c>
      <c r="E3563" s="257">
        <v>2364.9899999999998</v>
      </c>
      <c r="F3563" s="257">
        <v>2364.9899999999998</v>
      </c>
      <c r="G3563" s="258"/>
    </row>
    <row r="3564" spans="1:7" ht="12.95" customHeight="1" x14ac:dyDescent="0.2">
      <c r="E3564" s="269"/>
      <c r="F3564" s="269"/>
    </row>
    <row r="3565" spans="1:7" ht="12" customHeight="1" x14ac:dyDescent="0.2">
      <c r="A3565" s="254">
        <v>285</v>
      </c>
      <c r="B3565" s="255" t="s">
        <v>1645</v>
      </c>
      <c r="C3565" s="256"/>
      <c r="D3565" s="254">
        <v>1</v>
      </c>
      <c r="E3565" s="257">
        <v>8257.92</v>
      </c>
      <c r="F3565" s="257">
        <v>8257.92</v>
      </c>
      <c r="G3565" s="258"/>
    </row>
    <row r="3566" spans="1:7" ht="12" customHeight="1" x14ac:dyDescent="0.2">
      <c r="A3566" s="259"/>
      <c r="B3566" s="259"/>
      <c r="C3566" s="258" t="s">
        <v>1887</v>
      </c>
      <c r="D3566" s="260">
        <v>4</v>
      </c>
      <c r="E3566" s="261">
        <v>0.01</v>
      </c>
      <c r="F3566" s="261">
        <v>0.04</v>
      </c>
      <c r="G3566" s="258"/>
    </row>
    <row r="3567" spans="1:7" ht="12" customHeight="1" x14ac:dyDescent="0.2">
      <c r="A3567" s="259"/>
      <c r="B3567" s="259"/>
      <c r="C3567" s="258" t="s">
        <v>2415</v>
      </c>
      <c r="D3567" s="260">
        <v>1</v>
      </c>
      <c r="E3567" s="262"/>
      <c r="F3567" s="262"/>
      <c r="G3567" s="258" t="s">
        <v>1147</v>
      </c>
    </row>
    <row r="3568" spans="1:7" ht="12" customHeight="1" x14ac:dyDescent="0.2">
      <c r="A3568" s="259"/>
      <c r="B3568" s="259"/>
      <c r="C3568" s="258" t="s">
        <v>2416</v>
      </c>
      <c r="D3568" s="260">
        <v>3</v>
      </c>
      <c r="E3568" s="262"/>
      <c r="F3568" s="262"/>
      <c r="G3568" s="258" t="s">
        <v>1147</v>
      </c>
    </row>
    <row r="3569" spans="1:7" ht="12" customHeight="1" x14ac:dyDescent="0.2">
      <c r="A3569" s="259"/>
      <c r="B3569" s="259"/>
      <c r="C3569" s="258" t="s">
        <v>2417</v>
      </c>
      <c r="D3569" s="260">
        <v>1</v>
      </c>
      <c r="E3569" s="262"/>
      <c r="F3569" s="262"/>
      <c r="G3569" s="258" t="s">
        <v>1147</v>
      </c>
    </row>
    <row r="3570" spans="1:7" ht="12" customHeight="1" x14ac:dyDescent="0.2">
      <c r="A3570" s="259"/>
      <c r="B3570" s="259"/>
      <c r="C3570" s="258" t="s">
        <v>2418</v>
      </c>
      <c r="D3570" s="260">
        <v>1</v>
      </c>
      <c r="E3570" s="262"/>
      <c r="F3570" s="262"/>
      <c r="G3570" s="258" t="s">
        <v>1147</v>
      </c>
    </row>
    <row r="3571" spans="1:7" ht="12" customHeight="1" x14ac:dyDescent="0.2">
      <c r="A3571" s="259"/>
      <c r="B3571" s="259"/>
      <c r="C3571" s="258" t="s">
        <v>479</v>
      </c>
      <c r="D3571" s="260">
        <v>1</v>
      </c>
      <c r="E3571" s="260">
        <v>930</v>
      </c>
      <c r="F3571" s="260">
        <v>930</v>
      </c>
      <c r="G3571" s="258"/>
    </row>
    <row r="3572" spans="1:7" ht="12" customHeight="1" x14ac:dyDescent="0.2">
      <c r="A3572" s="259"/>
      <c r="B3572" s="259"/>
      <c r="C3572" s="258" t="s">
        <v>629</v>
      </c>
      <c r="D3572" s="260">
        <v>2</v>
      </c>
      <c r="E3572" s="260">
        <v>270</v>
      </c>
      <c r="F3572" s="260">
        <v>540</v>
      </c>
      <c r="G3572" s="258"/>
    </row>
    <row r="3573" spans="1:7" ht="12" customHeight="1" x14ac:dyDescent="0.2">
      <c r="A3573" s="259"/>
      <c r="B3573" s="259"/>
      <c r="C3573" s="258" t="s">
        <v>2419</v>
      </c>
      <c r="D3573" s="260">
        <v>1</v>
      </c>
      <c r="E3573" s="262"/>
      <c r="F3573" s="262"/>
      <c r="G3573" s="258" t="s">
        <v>1147</v>
      </c>
    </row>
    <row r="3574" spans="1:7" ht="12" customHeight="1" x14ac:dyDescent="0.2">
      <c r="A3574" s="259"/>
      <c r="B3574" s="259"/>
      <c r="C3574" s="258" t="s">
        <v>2420</v>
      </c>
      <c r="D3574" s="260">
        <v>1</v>
      </c>
      <c r="E3574" s="262"/>
      <c r="F3574" s="262"/>
      <c r="G3574" s="258" t="s">
        <v>1147</v>
      </c>
    </row>
    <row r="3575" spans="1:7" ht="12" customHeight="1" x14ac:dyDescent="0.2">
      <c r="A3575" s="259"/>
      <c r="B3575" s="259"/>
      <c r="C3575" s="258" t="s">
        <v>861</v>
      </c>
      <c r="D3575" s="260">
        <v>1</v>
      </c>
      <c r="E3575" s="262"/>
      <c r="F3575" s="262"/>
      <c r="G3575" s="258" t="s">
        <v>1147</v>
      </c>
    </row>
    <row r="3576" spans="1:7" ht="12" customHeight="1" x14ac:dyDescent="0.2">
      <c r="A3576" s="259"/>
      <c r="B3576" s="259"/>
      <c r="C3576" s="258" t="s">
        <v>2421</v>
      </c>
      <c r="D3576" s="260">
        <v>1</v>
      </c>
      <c r="E3576" s="262"/>
      <c r="F3576" s="262"/>
      <c r="G3576" s="258" t="s">
        <v>1147</v>
      </c>
    </row>
    <row r="3577" spans="1:7" ht="12" customHeight="1" x14ac:dyDescent="0.2">
      <c r="A3577" s="259"/>
      <c r="B3577" s="259"/>
      <c r="C3577" s="258" t="s">
        <v>1364</v>
      </c>
      <c r="D3577" s="260">
        <v>1</v>
      </c>
      <c r="E3577" s="262"/>
      <c r="F3577" s="262"/>
      <c r="G3577" s="258" t="s">
        <v>1147</v>
      </c>
    </row>
    <row r="3578" spans="1:7" ht="12" customHeight="1" x14ac:dyDescent="0.2">
      <c r="A3578" s="259"/>
      <c r="B3578" s="259"/>
      <c r="C3578" s="258" t="s">
        <v>2422</v>
      </c>
      <c r="D3578" s="260">
        <v>3</v>
      </c>
      <c r="E3578" s="261">
        <v>530.71</v>
      </c>
      <c r="F3578" s="397">
        <v>1592.13</v>
      </c>
      <c r="G3578" s="258"/>
    </row>
    <row r="3579" spans="1:7" ht="12" customHeight="1" x14ac:dyDescent="0.2">
      <c r="A3579" s="259"/>
      <c r="B3579" s="259"/>
      <c r="C3579" s="258" t="s">
        <v>657</v>
      </c>
      <c r="D3579" s="260">
        <v>3</v>
      </c>
      <c r="E3579" s="261">
        <v>0.01</v>
      </c>
      <c r="F3579" s="261">
        <v>0.03</v>
      </c>
      <c r="G3579" s="258"/>
    </row>
    <row r="3580" spans="1:7" ht="12" customHeight="1" x14ac:dyDescent="0.2">
      <c r="A3580" s="259"/>
      <c r="B3580" s="259"/>
      <c r="C3580" s="258" t="s">
        <v>393</v>
      </c>
      <c r="D3580" s="260">
        <v>5</v>
      </c>
      <c r="E3580" s="260">
        <v>130</v>
      </c>
      <c r="F3580" s="260">
        <v>650</v>
      </c>
      <c r="G3580" s="258"/>
    </row>
    <row r="3581" spans="1:7" ht="12" customHeight="1" x14ac:dyDescent="0.2">
      <c r="A3581" s="259"/>
      <c r="B3581" s="259"/>
      <c r="C3581" s="258" t="s">
        <v>2081</v>
      </c>
      <c r="D3581" s="260">
        <v>4</v>
      </c>
      <c r="E3581" s="261">
        <v>0.01</v>
      </c>
      <c r="F3581" s="261">
        <v>0.04</v>
      </c>
      <c r="G3581" s="258"/>
    </row>
    <row r="3582" spans="1:7" ht="12.95" customHeight="1" x14ac:dyDescent="0.2">
      <c r="E3582" s="265">
        <v>11970.03</v>
      </c>
      <c r="F3582" s="265">
        <v>11970.03</v>
      </c>
    </row>
    <row r="3583" spans="1:7" ht="12" customHeight="1" x14ac:dyDescent="0.2">
      <c r="A3583" s="254">
        <v>286</v>
      </c>
      <c r="B3583" s="255" t="s">
        <v>2425</v>
      </c>
      <c r="C3583" s="256"/>
      <c r="D3583" s="254">
        <v>1</v>
      </c>
      <c r="E3583" s="267">
        <v>3061.9</v>
      </c>
      <c r="F3583" s="267">
        <v>3061.9</v>
      </c>
      <c r="G3583" s="258"/>
    </row>
    <row r="3584" spans="1:7" ht="12.95" customHeight="1" x14ac:dyDescent="0.2">
      <c r="E3584" s="269"/>
      <c r="F3584" s="269"/>
    </row>
    <row r="3585" spans="1:7" ht="12" customHeight="1" x14ac:dyDescent="0.2">
      <c r="A3585" s="254">
        <v>286</v>
      </c>
      <c r="B3585" s="255" t="s">
        <v>2227</v>
      </c>
      <c r="C3585" s="256"/>
      <c r="D3585" s="254">
        <v>1</v>
      </c>
      <c r="E3585" s="257">
        <v>2996.15</v>
      </c>
      <c r="F3585" s="257">
        <v>2996.15</v>
      </c>
      <c r="G3585" s="258"/>
    </row>
    <row r="3586" spans="1:7" ht="12.95" customHeight="1" x14ac:dyDescent="0.2">
      <c r="E3586" s="269"/>
      <c r="F3586" s="269"/>
    </row>
    <row r="3587" spans="1:7" ht="12" customHeight="1" x14ac:dyDescent="0.2">
      <c r="A3587" s="254">
        <v>287</v>
      </c>
      <c r="B3587" s="255" t="s">
        <v>2426</v>
      </c>
      <c r="C3587" s="256"/>
      <c r="D3587" s="254">
        <v>1</v>
      </c>
      <c r="E3587" s="257">
        <v>2364.9899999999998</v>
      </c>
      <c r="F3587" s="257">
        <v>2364.9899999999998</v>
      </c>
      <c r="G3587" s="258"/>
    </row>
    <row r="3588" spans="1:7" ht="12.95" customHeight="1" x14ac:dyDescent="0.2">
      <c r="E3588" s="269"/>
      <c r="F3588" s="269"/>
    </row>
    <row r="3589" spans="1:7" ht="12" customHeight="1" x14ac:dyDescent="0.2">
      <c r="A3589" s="254">
        <v>288</v>
      </c>
      <c r="B3589" s="255" t="s">
        <v>1646</v>
      </c>
      <c r="C3589" s="256"/>
      <c r="D3589" s="254">
        <v>1</v>
      </c>
      <c r="E3589" s="257">
        <v>8257.92</v>
      </c>
      <c r="F3589" s="257">
        <v>8257.92</v>
      </c>
      <c r="G3589" s="258"/>
    </row>
    <row r="3590" spans="1:7" ht="12" customHeight="1" x14ac:dyDescent="0.2">
      <c r="A3590" s="259"/>
      <c r="B3590" s="259"/>
      <c r="C3590" s="258" t="s">
        <v>1887</v>
      </c>
      <c r="D3590" s="260">
        <v>4</v>
      </c>
      <c r="E3590" s="261">
        <v>0.01</v>
      </c>
      <c r="F3590" s="261">
        <v>0.04</v>
      </c>
      <c r="G3590" s="258"/>
    </row>
    <row r="3591" spans="1:7" ht="12" customHeight="1" x14ac:dyDescent="0.2">
      <c r="A3591" s="259"/>
      <c r="B3591" s="259"/>
      <c r="C3591" s="258" t="s">
        <v>2415</v>
      </c>
      <c r="D3591" s="260">
        <v>1</v>
      </c>
      <c r="E3591" s="262"/>
      <c r="F3591" s="262"/>
      <c r="G3591" s="258" t="s">
        <v>1147</v>
      </c>
    </row>
    <row r="3592" spans="1:7" ht="12" customHeight="1" x14ac:dyDescent="0.2">
      <c r="A3592" s="259"/>
      <c r="B3592" s="259"/>
      <c r="C3592" s="258" t="s">
        <v>2416</v>
      </c>
      <c r="D3592" s="260">
        <v>3</v>
      </c>
      <c r="E3592" s="262"/>
      <c r="F3592" s="262"/>
      <c r="G3592" s="258" t="s">
        <v>1147</v>
      </c>
    </row>
    <row r="3593" spans="1:7" ht="12" customHeight="1" x14ac:dyDescent="0.2">
      <c r="A3593" s="259"/>
      <c r="B3593" s="259"/>
      <c r="C3593" s="258" t="s">
        <v>2417</v>
      </c>
      <c r="D3593" s="260">
        <v>1</v>
      </c>
      <c r="E3593" s="262"/>
      <c r="F3593" s="262"/>
      <c r="G3593" s="258" t="s">
        <v>1147</v>
      </c>
    </row>
    <row r="3594" spans="1:7" ht="12" customHeight="1" x14ac:dyDescent="0.2">
      <c r="A3594" s="259"/>
      <c r="B3594" s="259"/>
      <c r="C3594" s="258" t="s">
        <v>2418</v>
      </c>
      <c r="D3594" s="260">
        <v>1</v>
      </c>
      <c r="E3594" s="262"/>
      <c r="F3594" s="262"/>
      <c r="G3594" s="258" t="s">
        <v>1147</v>
      </c>
    </row>
    <row r="3595" spans="1:7" ht="12" customHeight="1" x14ac:dyDescent="0.2">
      <c r="A3595" s="259"/>
      <c r="B3595" s="259"/>
      <c r="C3595" s="258" t="s">
        <v>479</v>
      </c>
      <c r="D3595" s="260">
        <v>1</v>
      </c>
      <c r="E3595" s="260">
        <v>930</v>
      </c>
      <c r="F3595" s="260">
        <v>930</v>
      </c>
      <c r="G3595" s="258"/>
    </row>
    <row r="3596" spans="1:7" ht="12" customHeight="1" x14ac:dyDescent="0.2">
      <c r="A3596" s="259"/>
      <c r="B3596" s="259"/>
      <c r="C3596" s="258" t="s">
        <v>629</v>
      </c>
      <c r="D3596" s="260">
        <v>2</v>
      </c>
      <c r="E3596" s="260">
        <v>270</v>
      </c>
      <c r="F3596" s="260">
        <v>540</v>
      </c>
      <c r="G3596" s="258"/>
    </row>
    <row r="3597" spans="1:7" ht="12" customHeight="1" x14ac:dyDescent="0.2">
      <c r="A3597" s="259"/>
      <c r="B3597" s="259"/>
      <c r="C3597" s="258" t="s">
        <v>2419</v>
      </c>
      <c r="D3597" s="260">
        <v>1</v>
      </c>
      <c r="E3597" s="262"/>
      <c r="F3597" s="262"/>
      <c r="G3597" s="258" t="s">
        <v>1147</v>
      </c>
    </row>
    <row r="3598" spans="1:7" ht="12" customHeight="1" x14ac:dyDescent="0.2">
      <c r="A3598" s="259"/>
      <c r="B3598" s="259"/>
      <c r="C3598" s="258" t="s">
        <v>2420</v>
      </c>
      <c r="D3598" s="260">
        <v>1</v>
      </c>
      <c r="E3598" s="262"/>
      <c r="F3598" s="262"/>
      <c r="G3598" s="258" t="s">
        <v>1147</v>
      </c>
    </row>
    <row r="3599" spans="1:7" ht="12" customHeight="1" x14ac:dyDescent="0.2">
      <c r="A3599" s="259"/>
      <c r="B3599" s="259"/>
      <c r="C3599" s="258" t="s">
        <v>861</v>
      </c>
      <c r="D3599" s="260">
        <v>1</v>
      </c>
      <c r="E3599" s="262"/>
      <c r="F3599" s="262"/>
      <c r="G3599" s="258" t="s">
        <v>1147</v>
      </c>
    </row>
    <row r="3600" spans="1:7" ht="12" customHeight="1" x14ac:dyDescent="0.2">
      <c r="A3600" s="259"/>
      <c r="B3600" s="259"/>
      <c r="C3600" s="258" t="s">
        <v>2421</v>
      </c>
      <c r="D3600" s="260">
        <v>1</v>
      </c>
      <c r="E3600" s="262"/>
      <c r="F3600" s="262"/>
      <c r="G3600" s="258" t="s">
        <v>1147</v>
      </c>
    </row>
    <row r="3601" spans="1:7" ht="12" customHeight="1" x14ac:dyDescent="0.2">
      <c r="A3601" s="259"/>
      <c r="B3601" s="259"/>
      <c r="C3601" s="258" t="s">
        <v>1364</v>
      </c>
      <c r="D3601" s="260">
        <v>1</v>
      </c>
      <c r="E3601" s="262"/>
      <c r="F3601" s="262"/>
      <c r="G3601" s="258" t="s">
        <v>1147</v>
      </c>
    </row>
    <row r="3602" spans="1:7" ht="12" customHeight="1" x14ac:dyDescent="0.2">
      <c r="A3602" s="259"/>
      <c r="B3602" s="259"/>
      <c r="C3602" s="258" t="s">
        <v>2422</v>
      </c>
      <c r="D3602" s="260">
        <v>3</v>
      </c>
      <c r="E3602" s="261">
        <v>530.71</v>
      </c>
      <c r="F3602" s="397">
        <v>1592.13</v>
      </c>
      <c r="G3602" s="258"/>
    </row>
    <row r="3603" spans="1:7" ht="12" customHeight="1" x14ac:dyDescent="0.2">
      <c r="A3603" s="259"/>
      <c r="B3603" s="259"/>
      <c r="C3603" s="258" t="s">
        <v>657</v>
      </c>
      <c r="D3603" s="260">
        <v>3</v>
      </c>
      <c r="E3603" s="261">
        <v>0.01</v>
      </c>
      <c r="F3603" s="261">
        <v>0.03</v>
      </c>
      <c r="G3603" s="258"/>
    </row>
    <row r="3604" spans="1:7" ht="12" customHeight="1" x14ac:dyDescent="0.2">
      <c r="A3604" s="259"/>
      <c r="B3604" s="259"/>
      <c r="C3604" s="258" t="s">
        <v>393</v>
      </c>
      <c r="D3604" s="260">
        <v>5</v>
      </c>
      <c r="E3604" s="260">
        <v>130</v>
      </c>
      <c r="F3604" s="260">
        <v>650</v>
      </c>
      <c r="G3604" s="258"/>
    </row>
    <row r="3605" spans="1:7" ht="12" customHeight="1" x14ac:dyDescent="0.2">
      <c r="A3605" s="259"/>
      <c r="B3605" s="259"/>
      <c r="C3605" s="258" t="s">
        <v>2081</v>
      </c>
      <c r="D3605" s="260">
        <v>4</v>
      </c>
      <c r="E3605" s="261">
        <v>0.01</v>
      </c>
      <c r="F3605" s="261">
        <v>0.04</v>
      </c>
      <c r="G3605" s="258"/>
    </row>
    <row r="3606" spans="1:7" ht="12.95" customHeight="1" x14ac:dyDescent="0.2">
      <c r="E3606" s="265">
        <v>11970.03</v>
      </c>
      <c r="F3606" s="265">
        <v>11970.03</v>
      </c>
    </row>
    <row r="3607" spans="1:7" ht="12" customHeight="1" x14ac:dyDescent="0.2">
      <c r="A3607" s="254">
        <v>289</v>
      </c>
      <c r="B3607" s="255" t="s">
        <v>2427</v>
      </c>
      <c r="C3607" s="256"/>
      <c r="D3607" s="254">
        <v>1</v>
      </c>
      <c r="E3607" s="257">
        <v>3367.98</v>
      </c>
      <c r="F3607" s="257">
        <v>3367.98</v>
      </c>
      <c r="G3607" s="258"/>
    </row>
    <row r="3608" spans="1:7" ht="12.95" customHeight="1" x14ac:dyDescent="0.2">
      <c r="E3608" s="269"/>
      <c r="F3608" s="269"/>
    </row>
    <row r="3609" spans="1:7" ht="12" customHeight="1" x14ac:dyDescent="0.2">
      <c r="A3609" s="254">
        <v>290</v>
      </c>
      <c r="B3609" s="255" t="s">
        <v>2428</v>
      </c>
      <c r="C3609" s="256"/>
      <c r="D3609" s="254">
        <v>1</v>
      </c>
      <c r="E3609" s="257">
        <v>2601.41</v>
      </c>
      <c r="F3609" s="257">
        <v>2601.41</v>
      </c>
      <c r="G3609" s="258"/>
    </row>
    <row r="3610" spans="1:7" ht="12.95" customHeight="1" x14ac:dyDescent="0.2">
      <c r="E3610" s="269"/>
      <c r="F3610" s="269"/>
    </row>
    <row r="3611" spans="1:7" ht="12" customHeight="1" x14ac:dyDescent="0.2">
      <c r="A3611" s="254">
        <v>291</v>
      </c>
      <c r="B3611" s="255" t="s">
        <v>1164</v>
      </c>
      <c r="C3611" s="256"/>
      <c r="D3611" s="254">
        <v>16</v>
      </c>
      <c r="E3611" s="254">
        <v>625</v>
      </c>
      <c r="F3611" s="266">
        <v>10000</v>
      </c>
      <c r="G3611" s="258"/>
    </row>
    <row r="3612" spans="1:7" ht="12.95" customHeight="1" x14ac:dyDescent="0.2">
      <c r="E3612" s="269"/>
      <c r="F3612" s="269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L19" sqref="L1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1FCF5-B709-4E12-BE22-2EF7B500C0BC}">
  <sheetPr codeName="Лист77"/>
  <dimension ref="A1:M178"/>
  <sheetViews>
    <sheetView topLeftCell="A28" workbookViewId="0">
      <selection activeCell="B36" sqref="B36"/>
    </sheetView>
  </sheetViews>
  <sheetFormatPr defaultRowHeight="15" x14ac:dyDescent="0.25"/>
  <cols>
    <col min="6" max="6" width="30.28515625" bestFit="1" customWidth="1"/>
    <col min="12" max="12" width="9.42578125" customWidth="1"/>
    <col min="13" max="13" width="10.42578125" customWidth="1"/>
  </cols>
  <sheetData>
    <row r="1" spans="1:13" x14ac:dyDescent="0.25">
      <c r="L1" t="s">
        <v>1789</v>
      </c>
      <c r="M1" t="s">
        <v>1310</v>
      </c>
    </row>
    <row r="2" spans="1:13" x14ac:dyDescent="0.25">
      <c r="A2">
        <v>1</v>
      </c>
      <c r="B2" t="s">
        <v>1226</v>
      </c>
      <c r="C2">
        <v>6620.06</v>
      </c>
      <c r="D2" t="s">
        <v>36</v>
      </c>
      <c r="E2" t="s">
        <v>1069</v>
      </c>
      <c r="F2" t="s">
        <v>1448</v>
      </c>
      <c r="G2">
        <v>720</v>
      </c>
      <c r="H2">
        <v>600</v>
      </c>
      <c r="I2">
        <v>600</v>
      </c>
      <c r="J2">
        <v>0</v>
      </c>
      <c r="K2" t="s">
        <v>1013</v>
      </c>
      <c r="L2" t="s">
        <v>2442</v>
      </c>
      <c r="M2">
        <v>6620.06</v>
      </c>
    </row>
    <row r="3" spans="1:13" x14ac:dyDescent="0.25">
      <c r="A3">
        <v>2</v>
      </c>
      <c r="B3" t="s">
        <v>1227</v>
      </c>
      <c r="C3">
        <v>3880.08</v>
      </c>
      <c r="D3" t="s">
        <v>36</v>
      </c>
      <c r="E3" t="s">
        <v>1069</v>
      </c>
      <c r="F3" t="s">
        <v>1446</v>
      </c>
      <c r="G3">
        <v>720</v>
      </c>
      <c r="H3">
        <v>600</v>
      </c>
      <c r="I3">
        <v>600</v>
      </c>
      <c r="J3">
        <v>2</v>
      </c>
      <c r="K3" t="s">
        <v>1142</v>
      </c>
      <c r="L3" t="s">
        <v>1670</v>
      </c>
      <c r="M3">
        <v>3880.08</v>
      </c>
    </row>
    <row r="4" spans="1:13" x14ac:dyDescent="0.25">
      <c r="A4">
        <v>3</v>
      </c>
      <c r="B4" t="s">
        <v>1228</v>
      </c>
      <c r="C4">
        <v>4365.83</v>
      </c>
      <c r="D4" t="s">
        <v>36</v>
      </c>
      <c r="E4" t="s">
        <v>1069</v>
      </c>
      <c r="F4" t="s">
        <v>1446</v>
      </c>
      <c r="G4">
        <v>960</v>
      </c>
      <c r="H4">
        <v>600</v>
      </c>
      <c r="I4">
        <v>600</v>
      </c>
      <c r="J4">
        <v>1</v>
      </c>
      <c r="K4" t="s">
        <v>1142</v>
      </c>
      <c r="L4" t="s">
        <v>1671</v>
      </c>
      <c r="M4">
        <v>4365.83</v>
      </c>
    </row>
    <row r="5" spans="1:13" x14ac:dyDescent="0.25">
      <c r="A5">
        <v>4</v>
      </c>
      <c r="B5" t="s">
        <v>1230</v>
      </c>
      <c r="C5">
        <v>6139.85</v>
      </c>
      <c r="D5" t="s">
        <v>36</v>
      </c>
      <c r="E5" t="s">
        <v>1069</v>
      </c>
      <c r="F5" t="s">
        <v>1446</v>
      </c>
      <c r="G5">
        <v>960</v>
      </c>
      <c r="H5">
        <v>600</v>
      </c>
      <c r="I5">
        <v>600</v>
      </c>
      <c r="J5">
        <v>3</v>
      </c>
      <c r="K5" t="s">
        <v>1013</v>
      </c>
      <c r="L5" t="s">
        <v>1672</v>
      </c>
      <c r="M5">
        <v>6139.85</v>
      </c>
    </row>
    <row r="6" spans="1:13" x14ac:dyDescent="0.25">
      <c r="A6">
        <v>5</v>
      </c>
      <c r="B6" t="s">
        <v>1229</v>
      </c>
      <c r="C6">
        <v>4365.8500000000004</v>
      </c>
      <c r="D6" t="s">
        <v>36</v>
      </c>
      <c r="E6" t="s">
        <v>1069</v>
      </c>
      <c r="F6" t="s">
        <v>1446</v>
      </c>
      <c r="G6">
        <v>960</v>
      </c>
      <c r="H6">
        <v>600</v>
      </c>
      <c r="I6">
        <v>600</v>
      </c>
      <c r="J6">
        <v>3</v>
      </c>
      <c r="K6" t="s">
        <v>1142</v>
      </c>
      <c r="L6" t="s">
        <v>1673</v>
      </c>
      <c r="M6">
        <v>4365.8500000000004</v>
      </c>
    </row>
    <row r="7" spans="1:13" x14ac:dyDescent="0.25">
      <c r="A7">
        <v>6</v>
      </c>
      <c r="B7" t="s">
        <v>1222</v>
      </c>
      <c r="C7">
        <v>7192.08</v>
      </c>
      <c r="D7" t="s">
        <v>34</v>
      </c>
      <c r="E7" t="s">
        <v>1069</v>
      </c>
      <c r="F7" t="s">
        <v>1448</v>
      </c>
      <c r="G7" s="469">
        <v>1210</v>
      </c>
      <c r="H7">
        <v>600</v>
      </c>
      <c r="I7">
        <v>315</v>
      </c>
      <c r="J7">
        <v>2</v>
      </c>
      <c r="K7" t="s">
        <v>1013</v>
      </c>
      <c r="L7" t="s">
        <v>1674</v>
      </c>
      <c r="M7">
        <v>7192.08</v>
      </c>
    </row>
    <row r="8" spans="1:13" x14ac:dyDescent="0.25">
      <c r="A8">
        <v>7</v>
      </c>
      <c r="B8" t="s">
        <v>1220</v>
      </c>
      <c r="C8">
        <v>5205.6899999999996</v>
      </c>
      <c r="D8" t="s">
        <v>34</v>
      </c>
      <c r="E8" t="s">
        <v>1069</v>
      </c>
      <c r="F8" t="s">
        <v>1448</v>
      </c>
      <c r="G8">
        <v>720</v>
      </c>
      <c r="H8">
        <v>600</v>
      </c>
      <c r="I8">
        <v>315</v>
      </c>
      <c r="J8">
        <v>1</v>
      </c>
      <c r="K8" t="s">
        <v>1013</v>
      </c>
      <c r="L8" t="s">
        <v>1675</v>
      </c>
      <c r="M8">
        <v>5205.6899999999996</v>
      </c>
    </row>
    <row r="9" spans="1:13" x14ac:dyDescent="0.25">
      <c r="A9">
        <v>8</v>
      </c>
      <c r="B9" t="s">
        <v>1221</v>
      </c>
      <c r="C9">
        <v>6588.83</v>
      </c>
      <c r="D9" t="s">
        <v>34</v>
      </c>
      <c r="E9" t="s">
        <v>1069</v>
      </c>
      <c r="F9" t="s">
        <v>1448</v>
      </c>
      <c r="G9">
        <v>960</v>
      </c>
      <c r="H9">
        <v>600</v>
      </c>
      <c r="I9">
        <v>315</v>
      </c>
      <c r="J9">
        <v>2</v>
      </c>
      <c r="K9" t="s">
        <v>1013</v>
      </c>
      <c r="L9" t="s">
        <v>1676</v>
      </c>
      <c r="M9">
        <v>6588.83</v>
      </c>
    </row>
    <row r="10" spans="1:13" x14ac:dyDescent="0.25">
      <c r="A10">
        <v>9</v>
      </c>
      <c r="B10" t="s">
        <v>1225</v>
      </c>
      <c r="C10">
        <v>9052.08</v>
      </c>
      <c r="D10" t="s">
        <v>35</v>
      </c>
      <c r="E10" t="s">
        <v>1069</v>
      </c>
      <c r="F10" t="s">
        <v>1448</v>
      </c>
      <c r="G10" s="469">
        <v>1210</v>
      </c>
      <c r="H10">
        <v>600</v>
      </c>
      <c r="I10">
        <v>315</v>
      </c>
      <c r="J10">
        <v>2</v>
      </c>
      <c r="K10" t="s">
        <v>1013</v>
      </c>
      <c r="L10" t="s">
        <v>1677</v>
      </c>
      <c r="M10">
        <v>9052.08</v>
      </c>
    </row>
    <row r="11" spans="1:13" x14ac:dyDescent="0.25">
      <c r="A11">
        <v>10</v>
      </c>
      <c r="B11" t="s">
        <v>1223</v>
      </c>
      <c r="C11">
        <v>6445.69</v>
      </c>
      <c r="D11" t="s">
        <v>35</v>
      </c>
      <c r="E11" t="s">
        <v>1069</v>
      </c>
      <c r="F11" t="s">
        <v>1448</v>
      </c>
      <c r="G11">
        <v>720</v>
      </c>
      <c r="H11">
        <v>600</v>
      </c>
      <c r="I11">
        <v>315</v>
      </c>
      <c r="J11">
        <v>1</v>
      </c>
      <c r="K11" t="s">
        <v>1013</v>
      </c>
      <c r="L11" t="s">
        <v>1678</v>
      </c>
      <c r="M11">
        <v>6445.69</v>
      </c>
    </row>
    <row r="12" spans="1:13" x14ac:dyDescent="0.25">
      <c r="A12">
        <v>11</v>
      </c>
      <c r="B12" t="s">
        <v>1224</v>
      </c>
      <c r="C12">
        <v>8448.83</v>
      </c>
      <c r="D12" t="s">
        <v>35</v>
      </c>
      <c r="E12" t="s">
        <v>1069</v>
      </c>
      <c r="F12" t="s">
        <v>1448</v>
      </c>
      <c r="G12">
        <v>960</v>
      </c>
      <c r="H12">
        <v>600</v>
      </c>
      <c r="I12">
        <v>315</v>
      </c>
      <c r="J12">
        <v>2</v>
      </c>
      <c r="K12" t="s">
        <v>1013</v>
      </c>
      <c r="L12" t="s">
        <v>1679</v>
      </c>
      <c r="M12">
        <v>8448.83</v>
      </c>
    </row>
    <row r="13" spans="1:13" x14ac:dyDescent="0.25">
      <c r="A13">
        <v>12</v>
      </c>
      <c r="B13" t="s">
        <v>1166</v>
      </c>
      <c r="C13">
        <v>10736.55</v>
      </c>
      <c r="D13" t="s">
        <v>17</v>
      </c>
      <c r="E13" t="s">
        <v>1069</v>
      </c>
      <c r="F13" t="s">
        <v>1448</v>
      </c>
      <c r="G13">
        <v>720</v>
      </c>
      <c r="H13">
        <v>600</v>
      </c>
      <c r="I13">
        <v>560</v>
      </c>
      <c r="J13">
        <v>1</v>
      </c>
      <c r="K13" t="s">
        <v>1013</v>
      </c>
      <c r="L13" t="s">
        <v>1793</v>
      </c>
      <c r="M13">
        <v>10736.55</v>
      </c>
    </row>
    <row r="14" spans="1:13" x14ac:dyDescent="0.25">
      <c r="A14">
        <v>13</v>
      </c>
      <c r="B14" t="s">
        <v>1168</v>
      </c>
      <c r="C14">
        <v>5196.54</v>
      </c>
      <c r="D14" t="s">
        <v>17</v>
      </c>
      <c r="E14" t="s">
        <v>1069</v>
      </c>
      <c r="F14" t="s">
        <v>1446</v>
      </c>
      <c r="G14">
        <v>720</v>
      </c>
      <c r="H14">
        <v>600</v>
      </c>
      <c r="I14">
        <v>560</v>
      </c>
      <c r="J14">
        <v>1</v>
      </c>
      <c r="K14" t="s">
        <v>1013</v>
      </c>
      <c r="L14" t="s">
        <v>1680</v>
      </c>
      <c r="M14">
        <v>5196.54</v>
      </c>
    </row>
    <row r="15" spans="1:13" x14ac:dyDescent="0.25">
      <c r="A15">
        <v>14</v>
      </c>
      <c r="B15" t="s">
        <v>1618</v>
      </c>
      <c r="C15">
        <v>5566.99</v>
      </c>
      <c r="D15" t="s">
        <v>17</v>
      </c>
      <c r="E15" t="s">
        <v>1071</v>
      </c>
      <c r="F15" t="s">
        <v>1446</v>
      </c>
      <c r="G15">
        <v>720</v>
      </c>
      <c r="H15">
        <v>600</v>
      </c>
      <c r="I15">
        <v>560</v>
      </c>
      <c r="J15">
        <v>1</v>
      </c>
      <c r="K15" t="s">
        <v>1013</v>
      </c>
      <c r="L15" t="s">
        <v>1681</v>
      </c>
      <c r="M15">
        <v>5566.99</v>
      </c>
    </row>
    <row r="16" spans="1:13" x14ac:dyDescent="0.25">
      <c r="A16">
        <v>15</v>
      </c>
      <c r="B16" t="s">
        <v>1619</v>
      </c>
      <c r="C16">
        <v>11107.01</v>
      </c>
      <c r="D16" t="s">
        <v>17</v>
      </c>
      <c r="E16" t="s">
        <v>1070</v>
      </c>
      <c r="F16" t="s">
        <v>1448</v>
      </c>
      <c r="G16">
        <v>720</v>
      </c>
      <c r="H16">
        <v>600</v>
      </c>
      <c r="I16">
        <v>560</v>
      </c>
      <c r="J16">
        <v>1</v>
      </c>
      <c r="K16" t="s">
        <v>1013</v>
      </c>
      <c r="L16" t="s">
        <v>2471</v>
      </c>
      <c r="M16">
        <v>11107.01</v>
      </c>
    </row>
    <row r="17" spans="1:13" x14ac:dyDescent="0.25">
      <c r="A17">
        <v>16</v>
      </c>
      <c r="B17" t="s">
        <v>1169</v>
      </c>
      <c r="C17">
        <v>11976.55</v>
      </c>
      <c r="D17" t="s">
        <v>140</v>
      </c>
      <c r="E17" t="s">
        <v>1069</v>
      </c>
      <c r="F17" t="s">
        <v>1448</v>
      </c>
      <c r="G17">
        <v>720</v>
      </c>
      <c r="H17">
        <v>600</v>
      </c>
      <c r="I17">
        <v>560</v>
      </c>
      <c r="J17">
        <v>1</v>
      </c>
      <c r="K17" t="s">
        <v>1013</v>
      </c>
      <c r="L17" t="s">
        <v>1794</v>
      </c>
      <c r="M17">
        <v>11976.55</v>
      </c>
    </row>
    <row r="18" spans="1:13" x14ac:dyDescent="0.25">
      <c r="A18">
        <v>17</v>
      </c>
      <c r="B18" t="s">
        <v>1170</v>
      </c>
      <c r="C18">
        <v>5456.54</v>
      </c>
      <c r="D18" t="s">
        <v>140</v>
      </c>
      <c r="E18" t="s">
        <v>1069</v>
      </c>
      <c r="F18" t="s">
        <v>1446</v>
      </c>
      <c r="G18">
        <v>720</v>
      </c>
      <c r="H18">
        <v>600</v>
      </c>
      <c r="I18">
        <v>560</v>
      </c>
      <c r="J18">
        <v>1</v>
      </c>
      <c r="K18" t="s">
        <v>1013</v>
      </c>
      <c r="L18" t="s">
        <v>1682</v>
      </c>
      <c r="M18">
        <v>5456.54</v>
      </c>
    </row>
    <row r="19" spans="1:13" x14ac:dyDescent="0.25">
      <c r="A19">
        <v>18</v>
      </c>
      <c r="B19" t="s">
        <v>1620</v>
      </c>
      <c r="C19">
        <v>5349.75</v>
      </c>
      <c r="D19" t="s">
        <v>0</v>
      </c>
      <c r="E19" t="s">
        <v>1069</v>
      </c>
      <c r="F19" t="s">
        <v>1448</v>
      </c>
      <c r="G19">
        <v>720</v>
      </c>
      <c r="H19">
        <v>600</v>
      </c>
      <c r="I19">
        <v>560</v>
      </c>
      <c r="J19">
        <v>1</v>
      </c>
      <c r="K19" t="s">
        <v>1013</v>
      </c>
      <c r="L19" t="s">
        <v>1683</v>
      </c>
      <c r="M19">
        <v>5349.75</v>
      </c>
    </row>
    <row r="20" spans="1:13" x14ac:dyDescent="0.25">
      <c r="A20">
        <v>19</v>
      </c>
      <c r="B20" t="s">
        <v>1156</v>
      </c>
      <c r="C20">
        <v>6794.73</v>
      </c>
      <c r="D20" t="s">
        <v>0</v>
      </c>
      <c r="E20" t="s">
        <v>1069</v>
      </c>
      <c r="F20" t="s">
        <v>1448</v>
      </c>
      <c r="G20">
        <v>960</v>
      </c>
      <c r="H20">
        <v>550</v>
      </c>
      <c r="I20">
        <v>640</v>
      </c>
      <c r="J20">
        <v>2</v>
      </c>
      <c r="K20" t="s">
        <v>1013</v>
      </c>
      <c r="L20" t="s">
        <v>1684</v>
      </c>
      <c r="M20">
        <v>6794.73</v>
      </c>
    </row>
    <row r="21" spans="1:13" x14ac:dyDescent="0.25">
      <c r="A21">
        <v>20</v>
      </c>
      <c r="B21" t="s">
        <v>1155</v>
      </c>
      <c r="C21">
        <v>6313.28</v>
      </c>
      <c r="D21" t="s">
        <v>0</v>
      </c>
      <c r="E21" t="s">
        <v>1069</v>
      </c>
      <c r="F21" t="s">
        <v>1448</v>
      </c>
      <c r="G21">
        <v>960</v>
      </c>
      <c r="H21">
        <v>600</v>
      </c>
      <c r="I21">
        <v>560</v>
      </c>
      <c r="J21">
        <v>2</v>
      </c>
      <c r="K21" t="s">
        <v>1013</v>
      </c>
      <c r="L21" t="s">
        <v>1685</v>
      </c>
      <c r="M21">
        <v>6313.28</v>
      </c>
    </row>
    <row r="22" spans="1:13" x14ac:dyDescent="0.25">
      <c r="A22">
        <v>21</v>
      </c>
      <c r="B22" t="s">
        <v>1621</v>
      </c>
      <c r="C22">
        <v>5684.35</v>
      </c>
      <c r="D22" t="s">
        <v>0</v>
      </c>
      <c r="E22" t="s">
        <v>1073</v>
      </c>
      <c r="F22" t="s">
        <v>1448</v>
      </c>
      <c r="G22">
        <v>720</v>
      </c>
      <c r="H22">
        <v>600</v>
      </c>
      <c r="I22">
        <v>560</v>
      </c>
      <c r="J22">
        <v>1</v>
      </c>
      <c r="K22" t="s">
        <v>1013</v>
      </c>
      <c r="L22" t="s">
        <v>1686</v>
      </c>
      <c r="M22">
        <v>5684.35</v>
      </c>
    </row>
    <row r="23" spans="1:13" x14ac:dyDescent="0.25">
      <c r="A23">
        <v>22</v>
      </c>
      <c r="B23" t="s">
        <v>1622</v>
      </c>
      <c r="C23">
        <v>4704.3500000000004</v>
      </c>
      <c r="D23" t="s">
        <v>0</v>
      </c>
      <c r="E23" t="s">
        <v>1073</v>
      </c>
      <c r="F23" t="s">
        <v>1446</v>
      </c>
      <c r="G23">
        <v>720</v>
      </c>
      <c r="H23">
        <v>600</v>
      </c>
      <c r="I23">
        <v>560</v>
      </c>
      <c r="J23">
        <v>1</v>
      </c>
      <c r="K23" t="s">
        <v>1013</v>
      </c>
      <c r="L23" t="s">
        <v>1687</v>
      </c>
      <c r="M23">
        <v>4704.3500000000004</v>
      </c>
    </row>
    <row r="24" spans="1:13" x14ac:dyDescent="0.25">
      <c r="A24">
        <v>23</v>
      </c>
      <c r="B24" t="s">
        <v>869</v>
      </c>
      <c r="C24">
        <v>14229.16</v>
      </c>
      <c r="D24" t="s">
        <v>670</v>
      </c>
      <c r="E24" t="s">
        <v>1069</v>
      </c>
      <c r="F24" t="s">
        <v>1448</v>
      </c>
      <c r="G24">
        <v>720</v>
      </c>
      <c r="H24">
        <v>150</v>
      </c>
      <c r="I24">
        <v>560</v>
      </c>
      <c r="J24">
        <v>0</v>
      </c>
      <c r="K24" t="s">
        <v>1013</v>
      </c>
      <c r="L24" t="s">
        <v>2461</v>
      </c>
      <c r="M24">
        <v>14229.16</v>
      </c>
    </row>
    <row r="25" spans="1:13" x14ac:dyDescent="0.25">
      <c r="A25">
        <v>24</v>
      </c>
      <c r="B25" t="s">
        <v>1158</v>
      </c>
      <c r="C25">
        <v>13860.86</v>
      </c>
      <c r="D25" t="s">
        <v>671</v>
      </c>
      <c r="E25" t="s">
        <v>1069</v>
      </c>
      <c r="F25" t="s">
        <v>1448</v>
      </c>
      <c r="G25">
        <v>720</v>
      </c>
      <c r="H25">
        <v>450</v>
      </c>
      <c r="I25">
        <v>500</v>
      </c>
      <c r="J25">
        <v>0</v>
      </c>
      <c r="K25" t="s">
        <v>1013</v>
      </c>
      <c r="L25" t="s">
        <v>2462</v>
      </c>
      <c r="M25">
        <v>13860.86</v>
      </c>
    </row>
    <row r="26" spans="1:13" x14ac:dyDescent="0.25">
      <c r="A26">
        <v>25</v>
      </c>
      <c r="B26" t="s">
        <v>1157</v>
      </c>
      <c r="C26">
        <v>13860.86</v>
      </c>
      <c r="D26" t="s">
        <v>671</v>
      </c>
      <c r="E26" t="s">
        <v>1069</v>
      </c>
      <c r="F26" t="s">
        <v>1448</v>
      </c>
      <c r="G26">
        <v>720</v>
      </c>
      <c r="H26">
        <v>450</v>
      </c>
      <c r="I26">
        <v>560</v>
      </c>
      <c r="J26">
        <v>0</v>
      </c>
      <c r="K26" t="s">
        <v>1013</v>
      </c>
      <c r="L26" t="s">
        <v>2463</v>
      </c>
      <c r="M26">
        <v>13860.86</v>
      </c>
    </row>
    <row r="27" spans="1:13" x14ac:dyDescent="0.25">
      <c r="A27">
        <v>26</v>
      </c>
      <c r="B27" t="s">
        <v>1623</v>
      </c>
      <c r="C27">
        <v>14481.86</v>
      </c>
      <c r="D27" t="s">
        <v>670</v>
      </c>
      <c r="E27" t="s">
        <v>1076</v>
      </c>
      <c r="F27" t="s">
        <v>1448</v>
      </c>
      <c r="G27">
        <v>720</v>
      </c>
      <c r="H27">
        <v>150</v>
      </c>
      <c r="I27">
        <v>560</v>
      </c>
      <c r="J27">
        <v>0</v>
      </c>
      <c r="K27" t="s">
        <v>1013</v>
      </c>
      <c r="L27" t="s">
        <v>2464</v>
      </c>
      <c r="M27">
        <v>14481.86</v>
      </c>
    </row>
    <row r="28" spans="1:13" x14ac:dyDescent="0.25">
      <c r="A28">
        <v>27</v>
      </c>
      <c r="B28" t="s">
        <v>1624</v>
      </c>
      <c r="C28">
        <v>14168.16</v>
      </c>
      <c r="D28" t="s">
        <v>671</v>
      </c>
      <c r="E28" t="s">
        <v>1076</v>
      </c>
      <c r="F28" t="s">
        <v>1448</v>
      </c>
      <c r="G28">
        <v>720</v>
      </c>
      <c r="H28">
        <v>450</v>
      </c>
      <c r="I28">
        <v>560</v>
      </c>
      <c r="J28">
        <v>0</v>
      </c>
      <c r="K28" t="s">
        <v>1013</v>
      </c>
      <c r="L28" t="s">
        <v>2465</v>
      </c>
      <c r="M28">
        <v>14168.16</v>
      </c>
    </row>
    <row r="29" spans="1:13" x14ac:dyDescent="0.25">
      <c r="A29">
        <v>29</v>
      </c>
      <c r="B29" t="s">
        <v>1250</v>
      </c>
      <c r="C29">
        <v>17483.13</v>
      </c>
      <c r="D29" t="s">
        <v>19</v>
      </c>
      <c r="E29" t="s">
        <v>1069</v>
      </c>
      <c r="F29" t="s">
        <v>1448</v>
      </c>
      <c r="G29">
        <v>720</v>
      </c>
      <c r="H29">
        <v>600</v>
      </c>
      <c r="I29">
        <v>525</v>
      </c>
      <c r="J29">
        <v>0</v>
      </c>
      <c r="K29" t="s">
        <v>1013</v>
      </c>
      <c r="L29" t="s">
        <v>1791</v>
      </c>
      <c r="M29">
        <v>17483.13</v>
      </c>
    </row>
    <row r="30" spans="1:13" x14ac:dyDescent="0.25">
      <c r="A30">
        <v>30</v>
      </c>
      <c r="B30" t="s">
        <v>1251</v>
      </c>
      <c r="C30">
        <v>17818.53</v>
      </c>
      <c r="D30" t="s">
        <v>19</v>
      </c>
      <c r="E30" t="s">
        <v>1069</v>
      </c>
      <c r="F30" t="s">
        <v>1448</v>
      </c>
      <c r="G30">
        <v>720</v>
      </c>
      <c r="H30">
        <v>800</v>
      </c>
      <c r="I30">
        <v>560</v>
      </c>
      <c r="J30">
        <v>0</v>
      </c>
      <c r="K30" t="s">
        <v>1013</v>
      </c>
      <c r="L30" t="s">
        <v>1792</v>
      </c>
      <c r="M30">
        <v>17818.53</v>
      </c>
    </row>
    <row r="31" spans="1:13" x14ac:dyDescent="0.25">
      <c r="A31">
        <v>31</v>
      </c>
      <c r="B31" t="s">
        <v>1195</v>
      </c>
      <c r="C31">
        <v>18070.080000000002</v>
      </c>
      <c r="D31" t="s">
        <v>19</v>
      </c>
      <c r="E31" t="s">
        <v>1069</v>
      </c>
      <c r="F31" t="s">
        <v>1448</v>
      </c>
      <c r="G31">
        <v>720</v>
      </c>
      <c r="H31">
        <v>950</v>
      </c>
      <c r="I31">
        <v>525</v>
      </c>
      <c r="J31">
        <v>0</v>
      </c>
      <c r="K31" t="s">
        <v>1013</v>
      </c>
      <c r="L31" t="s">
        <v>1799</v>
      </c>
      <c r="M31">
        <v>18070.080000000002</v>
      </c>
    </row>
    <row r="32" spans="1:13" x14ac:dyDescent="0.25">
      <c r="A32">
        <v>32</v>
      </c>
      <c r="B32" t="s">
        <v>1253</v>
      </c>
      <c r="C32">
        <v>20103.13</v>
      </c>
      <c r="D32" t="s">
        <v>19</v>
      </c>
      <c r="E32" t="s">
        <v>1069</v>
      </c>
      <c r="F32" t="s">
        <v>1447</v>
      </c>
      <c r="G32">
        <v>720</v>
      </c>
      <c r="H32">
        <v>600</v>
      </c>
      <c r="I32">
        <v>525</v>
      </c>
      <c r="J32">
        <v>0</v>
      </c>
      <c r="K32" t="s">
        <v>1013</v>
      </c>
      <c r="L32" t="s">
        <v>1688</v>
      </c>
      <c r="M32">
        <v>20103.13</v>
      </c>
    </row>
    <row r="33" spans="1:13" x14ac:dyDescent="0.25">
      <c r="A33">
        <v>33</v>
      </c>
      <c r="B33" t="s">
        <v>1252</v>
      </c>
      <c r="C33">
        <v>20103.13</v>
      </c>
      <c r="D33" t="s">
        <v>19</v>
      </c>
      <c r="E33" t="s">
        <v>1069</v>
      </c>
      <c r="F33" t="s">
        <v>1447</v>
      </c>
      <c r="G33">
        <v>720</v>
      </c>
      <c r="H33">
        <v>600</v>
      </c>
      <c r="I33">
        <v>560</v>
      </c>
      <c r="J33">
        <v>0</v>
      </c>
      <c r="K33" t="s">
        <v>1013</v>
      </c>
      <c r="L33" t="s">
        <v>1689</v>
      </c>
      <c r="M33">
        <v>20103.13</v>
      </c>
    </row>
    <row r="34" spans="1:13" x14ac:dyDescent="0.25">
      <c r="A34">
        <v>34</v>
      </c>
      <c r="B34" t="s">
        <v>1254</v>
      </c>
      <c r="C34">
        <v>6383.11</v>
      </c>
      <c r="D34" t="s">
        <v>19</v>
      </c>
      <c r="E34" t="s">
        <v>1069</v>
      </c>
      <c r="F34" t="s">
        <v>1446</v>
      </c>
      <c r="G34">
        <v>720</v>
      </c>
      <c r="H34">
        <v>600</v>
      </c>
      <c r="I34">
        <v>525</v>
      </c>
      <c r="J34">
        <v>0</v>
      </c>
      <c r="K34" t="s">
        <v>1013</v>
      </c>
      <c r="L34" t="s">
        <v>1690</v>
      </c>
      <c r="M34">
        <v>6383.11</v>
      </c>
    </row>
    <row r="35" spans="1:13" x14ac:dyDescent="0.25">
      <c r="A35">
        <v>35</v>
      </c>
      <c r="B35" t="s">
        <v>1255</v>
      </c>
      <c r="C35">
        <v>6383.11</v>
      </c>
      <c r="D35" t="s">
        <v>19</v>
      </c>
      <c r="E35" t="s">
        <v>1069</v>
      </c>
      <c r="F35" t="s">
        <v>1446</v>
      </c>
      <c r="G35">
        <v>720</v>
      </c>
      <c r="H35">
        <v>600</v>
      </c>
      <c r="I35">
        <v>560</v>
      </c>
      <c r="J35">
        <v>0</v>
      </c>
      <c r="K35" t="s">
        <v>1013</v>
      </c>
      <c r="L35" t="s">
        <v>1691</v>
      </c>
      <c r="M35">
        <v>6383.11</v>
      </c>
    </row>
    <row r="36" spans="1:13" x14ac:dyDescent="0.25">
      <c r="A36">
        <v>36</v>
      </c>
      <c r="B36" t="s">
        <v>1626</v>
      </c>
      <c r="C36">
        <v>3477.45</v>
      </c>
      <c r="D36" t="s">
        <v>19</v>
      </c>
      <c r="E36" t="s">
        <v>1073</v>
      </c>
      <c r="F36" t="s">
        <v>1448</v>
      </c>
      <c r="G36">
        <v>720</v>
      </c>
      <c r="H36">
        <v>600</v>
      </c>
      <c r="I36">
        <v>560</v>
      </c>
      <c r="J36">
        <v>0</v>
      </c>
      <c r="K36" t="s">
        <v>1013</v>
      </c>
      <c r="L36" t="s">
        <v>2472</v>
      </c>
      <c r="M36">
        <v>3477.45</v>
      </c>
    </row>
    <row r="37" spans="1:13" x14ac:dyDescent="0.25">
      <c r="A37">
        <v>37</v>
      </c>
      <c r="B37" t="s">
        <v>1193</v>
      </c>
      <c r="C37">
        <v>6589.74</v>
      </c>
      <c r="D37" t="s">
        <v>11</v>
      </c>
      <c r="E37" t="s">
        <v>1069</v>
      </c>
      <c r="F37" t="s">
        <v>1448</v>
      </c>
      <c r="G37">
        <v>720</v>
      </c>
      <c r="H37">
        <v>600</v>
      </c>
      <c r="I37">
        <v>560</v>
      </c>
      <c r="J37">
        <v>1</v>
      </c>
      <c r="K37" t="s">
        <v>1013</v>
      </c>
      <c r="L37" t="s">
        <v>1692</v>
      </c>
      <c r="M37">
        <v>6589.74</v>
      </c>
    </row>
    <row r="38" spans="1:13" x14ac:dyDescent="0.25">
      <c r="A38">
        <v>38</v>
      </c>
      <c r="B38" t="s">
        <v>1627</v>
      </c>
      <c r="C38">
        <v>8343.42</v>
      </c>
      <c r="D38" t="s">
        <v>11</v>
      </c>
      <c r="E38" t="s">
        <v>1073</v>
      </c>
      <c r="F38" t="s">
        <v>1448</v>
      </c>
      <c r="G38">
        <v>844</v>
      </c>
      <c r="H38">
        <v>837</v>
      </c>
      <c r="I38">
        <v>627</v>
      </c>
      <c r="J38">
        <v>1</v>
      </c>
      <c r="K38" t="s">
        <v>1013</v>
      </c>
      <c r="L38" t="s">
        <v>1693</v>
      </c>
      <c r="M38">
        <v>8343.42</v>
      </c>
    </row>
    <row r="39" spans="1:13" x14ac:dyDescent="0.25">
      <c r="A39">
        <v>39</v>
      </c>
      <c r="B39" t="s">
        <v>1628</v>
      </c>
      <c r="C39">
        <v>6383.42</v>
      </c>
      <c r="D39" t="s">
        <v>11</v>
      </c>
      <c r="E39" t="s">
        <v>1073</v>
      </c>
      <c r="F39" t="s">
        <v>1446</v>
      </c>
      <c r="G39">
        <v>844</v>
      </c>
      <c r="H39">
        <v>837</v>
      </c>
      <c r="I39">
        <v>627</v>
      </c>
      <c r="J39">
        <v>1</v>
      </c>
      <c r="K39" t="s">
        <v>1013</v>
      </c>
      <c r="L39" t="s">
        <v>1694</v>
      </c>
      <c r="M39">
        <v>6383.42</v>
      </c>
    </row>
    <row r="40" spans="1:13" x14ac:dyDescent="0.25">
      <c r="A40">
        <v>40</v>
      </c>
      <c r="B40" t="s">
        <v>1629</v>
      </c>
      <c r="C40">
        <v>6383.42</v>
      </c>
      <c r="D40" t="s">
        <v>11</v>
      </c>
      <c r="E40" t="s">
        <v>1073</v>
      </c>
      <c r="F40" t="s">
        <v>1447</v>
      </c>
      <c r="G40">
        <v>844</v>
      </c>
      <c r="H40">
        <v>837</v>
      </c>
      <c r="I40">
        <v>627</v>
      </c>
      <c r="J40">
        <v>1</v>
      </c>
      <c r="K40" t="s">
        <v>1013</v>
      </c>
      <c r="L40" t="s">
        <v>1695</v>
      </c>
      <c r="M40">
        <v>6383.42</v>
      </c>
    </row>
    <row r="41" spans="1:13" x14ac:dyDescent="0.25">
      <c r="A41">
        <v>41</v>
      </c>
      <c r="B41" t="s">
        <v>1173</v>
      </c>
      <c r="C41">
        <v>21166.54</v>
      </c>
      <c r="D41" t="s">
        <v>1</v>
      </c>
      <c r="E41" t="s">
        <v>1069</v>
      </c>
      <c r="F41" t="s">
        <v>1448</v>
      </c>
      <c r="G41">
        <v>720</v>
      </c>
      <c r="H41">
        <v>600</v>
      </c>
      <c r="I41">
        <v>560</v>
      </c>
      <c r="J41">
        <v>0</v>
      </c>
      <c r="K41" t="s">
        <v>1013</v>
      </c>
      <c r="L41" t="s">
        <v>1796</v>
      </c>
      <c r="M41">
        <v>21166.54</v>
      </c>
    </row>
    <row r="42" spans="1:13" x14ac:dyDescent="0.25">
      <c r="A42">
        <v>42</v>
      </c>
      <c r="B42" t="s">
        <v>1175</v>
      </c>
      <c r="C42">
        <v>25156.54</v>
      </c>
      <c r="D42" t="s">
        <v>1</v>
      </c>
      <c r="E42" t="s">
        <v>1069</v>
      </c>
      <c r="F42" t="s">
        <v>1447</v>
      </c>
      <c r="G42">
        <v>720</v>
      </c>
      <c r="H42">
        <v>600</v>
      </c>
      <c r="I42">
        <v>560</v>
      </c>
      <c r="J42">
        <v>0</v>
      </c>
      <c r="K42" t="s">
        <v>1013</v>
      </c>
      <c r="L42" t="s">
        <v>1696</v>
      </c>
      <c r="M42">
        <v>25156.54</v>
      </c>
    </row>
    <row r="43" spans="1:13" x14ac:dyDescent="0.25">
      <c r="A43">
        <v>43</v>
      </c>
      <c r="B43" t="s">
        <v>1176</v>
      </c>
      <c r="C43">
        <v>6496.51</v>
      </c>
      <c r="D43" t="s">
        <v>1</v>
      </c>
      <c r="E43" t="s">
        <v>1069</v>
      </c>
      <c r="F43" t="s">
        <v>1446</v>
      </c>
      <c r="G43">
        <v>720</v>
      </c>
      <c r="H43">
        <v>600</v>
      </c>
      <c r="I43">
        <v>560</v>
      </c>
      <c r="J43">
        <v>0</v>
      </c>
      <c r="K43" t="s">
        <v>1013</v>
      </c>
      <c r="L43" t="s">
        <v>1697</v>
      </c>
      <c r="M43">
        <v>6496.51</v>
      </c>
    </row>
    <row r="44" spans="1:13" x14ac:dyDescent="0.25">
      <c r="A44">
        <v>44</v>
      </c>
      <c r="B44" t="s">
        <v>1630</v>
      </c>
      <c r="C44">
        <v>24667.61</v>
      </c>
      <c r="D44" t="s">
        <v>18</v>
      </c>
      <c r="E44" t="s">
        <v>1069</v>
      </c>
      <c r="F44" t="s">
        <v>1448</v>
      </c>
      <c r="G44">
        <v>720</v>
      </c>
      <c r="H44">
        <v>379</v>
      </c>
      <c r="I44">
        <v>560</v>
      </c>
      <c r="J44">
        <v>0</v>
      </c>
      <c r="K44" t="s">
        <v>1013</v>
      </c>
      <c r="L44" t="s">
        <v>2473</v>
      </c>
      <c r="M44">
        <v>24667.61</v>
      </c>
    </row>
    <row r="45" spans="1:13" x14ac:dyDescent="0.25">
      <c r="A45">
        <v>45</v>
      </c>
      <c r="B45" t="s">
        <v>1171</v>
      </c>
      <c r="C45">
        <v>25100.9</v>
      </c>
      <c r="D45" t="s">
        <v>18</v>
      </c>
      <c r="E45" t="s">
        <v>1069</v>
      </c>
      <c r="F45" t="s">
        <v>1448</v>
      </c>
      <c r="G45">
        <v>720</v>
      </c>
      <c r="H45">
        <v>600</v>
      </c>
      <c r="I45">
        <v>560</v>
      </c>
      <c r="J45">
        <v>0</v>
      </c>
      <c r="K45" t="s">
        <v>1013</v>
      </c>
      <c r="L45" t="s">
        <v>1795</v>
      </c>
      <c r="M45">
        <v>25100.9</v>
      </c>
    </row>
    <row r="46" spans="1:13" x14ac:dyDescent="0.25">
      <c r="A46">
        <v>46</v>
      </c>
      <c r="B46" t="s">
        <v>1631</v>
      </c>
      <c r="C46">
        <v>30027.61</v>
      </c>
      <c r="D46" t="s">
        <v>18</v>
      </c>
      <c r="E46" t="s">
        <v>1069</v>
      </c>
      <c r="F46" t="s">
        <v>1447</v>
      </c>
      <c r="G46">
        <v>720</v>
      </c>
      <c r="H46">
        <v>379</v>
      </c>
      <c r="I46">
        <v>560</v>
      </c>
      <c r="J46">
        <v>0</v>
      </c>
      <c r="K46" t="s">
        <v>1013</v>
      </c>
      <c r="L46" t="s">
        <v>1698</v>
      </c>
      <c r="M46">
        <v>30027.61</v>
      </c>
    </row>
    <row r="47" spans="1:13" x14ac:dyDescent="0.25">
      <c r="A47">
        <v>47</v>
      </c>
      <c r="B47" t="s">
        <v>1632</v>
      </c>
      <c r="C47">
        <v>6427.57</v>
      </c>
      <c r="D47" t="s">
        <v>18</v>
      </c>
      <c r="E47" t="s">
        <v>1069</v>
      </c>
      <c r="F47" t="s">
        <v>1446</v>
      </c>
      <c r="G47">
        <v>720</v>
      </c>
      <c r="H47">
        <v>379</v>
      </c>
      <c r="I47">
        <v>560</v>
      </c>
      <c r="J47">
        <v>0</v>
      </c>
      <c r="K47" t="s">
        <v>1013</v>
      </c>
      <c r="L47" t="s">
        <v>1699</v>
      </c>
      <c r="M47">
        <v>6427.57</v>
      </c>
    </row>
    <row r="48" spans="1:13" x14ac:dyDescent="0.25">
      <c r="A48">
        <v>48</v>
      </c>
      <c r="B48" t="s">
        <v>1202</v>
      </c>
      <c r="C48">
        <v>3436.82</v>
      </c>
      <c r="D48" t="s">
        <v>131</v>
      </c>
      <c r="E48" t="s">
        <v>1069</v>
      </c>
      <c r="F48" t="s">
        <v>1448</v>
      </c>
      <c r="G48">
        <v>720</v>
      </c>
      <c r="H48">
        <v>150</v>
      </c>
      <c r="I48">
        <v>315</v>
      </c>
      <c r="J48">
        <v>1</v>
      </c>
      <c r="K48" t="s">
        <v>1013</v>
      </c>
      <c r="L48" t="s">
        <v>1700</v>
      </c>
      <c r="M48">
        <v>3436.82</v>
      </c>
    </row>
    <row r="49" spans="1:13" x14ac:dyDescent="0.25">
      <c r="A49">
        <v>49</v>
      </c>
      <c r="B49" t="s">
        <v>1201</v>
      </c>
      <c r="C49">
        <v>4122.49</v>
      </c>
      <c r="D49" t="s">
        <v>131</v>
      </c>
      <c r="E49" t="s">
        <v>1069</v>
      </c>
      <c r="F49" t="s">
        <v>1448</v>
      </c>
      <c r="G49">
        <v>720</v>
      </c>
      <c r="H49">
        <v>600</v>
      </c>
      <c r="I49">
        <v>315</v>
      </c>
      <c r="J49">
        <v>1</v>
      </c>
      <c r="K49" t="s">
        <v>1013</v>
      </c>
      <c r="L49" t="s">
        <v>1701</v>
      </c>
      <c r="M49">
        <v>4122.49</v>
      </c>
    </row>
    <row r="50" spans="1:13" x14ac:dyDescent="0.25">
      <c r="A50">
        <v>50</v>
      </c>
      <c r="B50" t="s">
        <v>1203</v>
      </c>
      <c r="C50">
        <v>2456.8200000000002</v>
      </c>
      <c r="D50" t="s">
        <v>131</v>
      </c>
      <c r="E50" t="s">
        <v>1069</v>
      </c>
      <c r="F50" t="s">
        <v>1447</v>
      </c>
      <c r="G50">
        <v>720</v>
      </c>
      <c r="H50">
        <v>150</v>
      </c>
      <c r="I50">
        <v>315</v>
      </c>
      <c r="J50">
        <v>1</v>
      </c>
      <c r="K50" t="s">
        <v>1013</v>
      </c>
      <c r="L50" t="s">
        <v>1702</v>
      </c>
      <c r="M50">
        <v>2456.8200000000002</v>
      </c>
    </row>
    <row r="51" spans="1:13" x14ac:dyDescent="0.25">
      <c r="A51">
        <v>51</v>
      </c>
      <c r="B51" t="s">
        <v>1633</v>
      </c>
      <c r="C51">
        <v>5170.6099999999997</v>
      </c>
      <c r="D51" t="s">
        <v>131</v>
      </c>
      <c r="E51" t="s">
        <v>1073</v>
      </c>
      <c r="F51" t="s">
        <v>1448</v>
      </c>
      <c r="G51">
        <v>983</v>
      </c>
      <c r="H51">
        <v>433</v>
      </c>
      <c r="I51">
        <v>441</v>
      </c>
      <c r="J51">
        <v>0</v>
      </c>
      <c r="K51" t="s">
        <v>1013</v>
      </c>
      <c r="L51" t="s">
        <v>2443</v>
      </c>
      <c r="M51">
        <v>5170.6099999999997</v>
      </c>
    </row>
    <row r="52" spans="1:13" x14ac:dyDescent="0.25">
      <c r="A52">
        <v>52</v>
      </c>
      <c r="B52" t="s">
        <v>1634</v>
      </c>
      <c r="C52">
        <v>4065.74</v>
      </c>
      <c r="D52" t="s">
        <v>131</v>
      </c>
      <c r="E52" t="s">
        <v>1073</v>
      </c>
      <c r="F52" t="s">
        <v>1446</v>
      </c>
      <c r="G52" s="469">
        <v>1111</v>
      </c>
      <c r="H52">
        <v>333</v>
      </c>
      <c r="I52">
        <v>333</v>
      </c>
      <c r="J52">
        <v>3</v>
      </c>
      <c r="K52" t="s">
        <v>1142</v>
      </c>
      <c r="L52" t="s">
        <v>2444</v>
      </c>
      <c r="M52">
        <v>4065.74</v>
      </c>
    </row>
    <row r="53" spans="1:13" x14ac:dyDescent="0.25">
      <c r="A53">
        <v>53</v>
      </c>
      <c r="B53" t="s">
        <v>1635</v>
      </c>
      <c r="C53">
        <v>4065.74</v>
      </c>
      <c r="D53" t="s">
        <v>131</v>
      </c>
      <c r="E53" t="s">
        <v>1073</v>
      </c>
      <c r="F53" t="s">
        <v>1447</v>
      </c>
      <c r="G53" s="469">
        <v>1111</v>
      </c>
      <c r="H53">
        <v>333</v>
      </c>
      <c r="I53">
        <v>333</v>
      </c>
      <c r="J53">
        <v>3</v>
      </c>
      <c r="K53" t="s">
        <v>1142</v>
      </c>
      <c r="L53" t="s">
        <v>2445</v>
      </c>
      <c r="M53">
        <v>4065.74</v>
      </c>
    </row>
    <row r="54" spans="1:13" x14ac:dyDescent="0.25">
      <c r="A54">
        <v>54</v>
      </c>
      <c r="B54" t="s">
        <v>1204</v>
      </c>
      <c r="C54">
        <v>4474.2700000000004</v>
      </c>
      <c r="D54" t="s">
        <v>132</v>
      </c>
      <c r="E54" t="s">
        <v>1069</v>
      </c>
      <c r="F54" t="s">
        <v>1448</v>
      </c>
      <c r="G54">
        <v>800</v>
      </c>
      <c r="H54">
        <v>600</v>
      </c>
      <c r="I54">
        <v>350</v>
      </c>
      <c r="J54">
        <v>1</v>
      </c>
      <c r="K54" t="s">
        <v>1013</v>
      </c>
      <c r="L54" t="s">
        <v>1703</v>
      </c>
      <c r="M54">
        <v>4474.2700000000004</v>
      </c>
    </row>
    <row r="55" spans="1:13" x14ac:dyDescent="0.25">
      <c r="A55">
        <v>55</v>
      </c>
      <c r="B55" t="s">
        <v>1205</v>
      </c>
      <c r="C55">
        <v>4667.55</v>
      </c>
      <c r="D55" t="s">
        <v>132</v>
      </c>
      <c r="E55" t="s">
        <v>1069</v>
      </c>
      <c r="F55" t="s">
        <v>1448</v>
      </c>
      <c r="G55">
        <v>960</v>
      </c>
      <c r="H55">
        <v>600</v>
      </c>
      <c r="I55">
        <v>350</v>
      </c>
      <c r="J55">
        <v>1</v>
      </c>
      <c r="K55" t="s">
        <v>1013</v>
      </c>
      <c r="L55" t="s">
        <v>1704</v>
      </c>
      <c r="M55">
        <v>4667.55</v>
      </c>
    </row>
    <row r="56" spans="1:13" x14ac:dyDescent="0.25">
      <c r="A56">
        <v>56</v>
      </c>
      <c r="B56" t="s">
        <v>870</v>
      </c>
      <c r="C56">
        <v>8219.6</v>
      </c>
      <c r="D56" t="s">
        <v>133</v>
      </c>
      <c r="E56" t="s">
        <v>1069</v>
      </c>
      <c r="F56" t="s">
        <v>1448</v>
      </c>
      <c r="G56">
        <v>360</v>
      </c>
      <c r="H56">
        <v>600</v>
      </c>
      <c r="I56">
        <v>315</v>
      </c>
      <c r="J56">
        <v>0</v>
      </c>
      <c r="K56" t="s">
        <v>1013</v>
      </c>
      <c r="L56" t="s">
        <v>1705</v>
      </c>
      <c r="M56">
        <v>8219.6</v>
      </c>
    </row>
    <row r="57" spans="1:13" x14ac:dyDescent="0.25">
      <c r="A57">
        <v>57</v>
      </c>
      <c r="B57" t="s">
        <v>1206</v>
      </c>
      <c r="C57">
        <v>9369.52</v>
      </c>
      <c r="D57" t="s">
        <v>133</v>
      </c>
      <c r="E57" t="s">
        <v>1069</v>
      </c>
      <c r="F57" t="s">
        <v>1448</v>
      </c>
      <c r="G57">
        <v>600</v>
      </c>
      <c r="H57">
        <v>600</v>
      </c>
      <c r="I57">
        <v>315</v>
      </c>
      <c r="J57">
        <v>0</v>
      </c>
      <c r="K57" t="s">
        <v>1013</v>
      </c>
      <c r="L57" t="s">
        <v>1706</v>
      </c>
      <c r="M57">
        <v>9369.52</v>
      </c>
    </row>
    <row r="58" spans="1:13" x14ac:dyDescent="0.25">
      <c r="A58">
        <v>58</v>
      </c>
      <c r="B58" t="s">
        <v>1209</v>
      </c>
      <c r="C58">
        <v>8966.51</v>
      </c>
      <c r="D58" t="s">
        <v>134</v>
      </c>
      <c r="E58" t="s">
        <v>1069</v>
      </c>
      <c r="F58" t="s">
        <v>1448</v>
      </c>
      <c r="G58">
        <v>600</v>
      </c>
      <c r="H58">
        <v>600</v>
      </c>
      <c r="I58">
        <v>350</v>
      </c>
      <c r="J58">
        <v>0</v>
      </c>
      <c r="K58" t="s">
        <v>1013</v>
      </c>
      <c r="L58" t="s">
        <v>1707</v>
      </c>
      <c r="M58">
        <v>8966.51</v>
      </c>
    </row>
    <row r="59" spans="1:13" x14ac:dyDescent="0.25">
      <c r="A59">
        <v>59</v>
      </c>
      <c r="B59" t="s">
        <v>1208</v>
      </c>
      <c r="C59">
        <v>9170.0300000000007</v>
      </c>
      <c r="D59" t="s">
        <v>134</v>
      </c>
      <c r="E59" t="s">
        <v>1069</v>
      </c>
      <c r="F59" t="s">
        <v>1448</v>
      </c>
      <c r="G59">
        <v>720</v>
      </c>
      <c r="H59">
        <v>600</v>
      </c>
      <c r="I59">
        <v>350</v>
      </c>
      <c r="J59">
        <v>0</v>
      </c>
      <c r="K59" t="s">
        <v>1013</v>
      </c>
      <c r="L59" t="s">
        <v>1708</v>
      </c>
      <c r="M59">
        <v>9170.0300000000007</v>
      </c>
    </row>
    <row r="60" spans="1:13" x14ac:dyDescent="0.25">
      <c r="A60">
        <v>60</v>
      </c>
      <c r="B60" t="s">
        <v>1210</v>
      </c>
      <c r="C60">
        <v>9305.7099999999991</v>
      </c>
      <c r="D60" t="s">
        <v>134</v>
      </c>
      <c r="E60" t="s">
        <v>1069</v>
      </c>
      <c r="F60" t="s">
        <v>1448</v>
      </c>
      <c r="G60">
        <v>800</v>
      </c>
      <c r="H60">
        <v>600</v>
      </c>
      <c r="I60">
        <v>350</v>
      </c>
      <c r="J60">
        <v>0</v>
      </c>
      <c r="K60" t="s">
        <v>1013</v>
      </c>
      <c r="L60" t="s">
        <v>1709</v>
      </c>
      <c r="M60">
        <v>9305.7099999999991</v>
      </c>
    </row>
    <row r="61" spans="1:13" x14ac:dyDescent="0.25">
      <c r="A61">
        <v>61</v>
      </c>
      <c r="B61" t="s">
        <v>1214</v>
      </c>
      <c r="C61">
        <v>7242.73</v>
      </c>
      <c r="D61" t="s">
        <v>135</v>
      </c>
      <c r="E61" t="s">
        <v>1069</v>
      </c>
      <c r="F61" t="s">
        <v>1448</v>
      </c>
      <c r="G61" s="469">
        <v>1250</v>
      </c>
      <c r="H61">
        <v>600</v>
      </c>
      <c r="I61">
        <v>315</v>
      </c>
      <c r="J61">
        <v>1</v>
      </c>
      <c r="K61" t="s">
        <v>1013</v>
      </c>
      <c r="L61" t="s">
        <v>1710</v>
      </c>
      <c r="M61">
        <v>7242.73</v>
      </c>
    </row>
    <row r="62" spans="1:13" x14ac:dyDescent="0.25">
      <c r="A62">
        <v>62</v>
      </c>
      <c r="B62" t="s">
        <v>1215</v>
      </c>
      <c r="C62">
        <v>7857.75</v>
      </c>
      <c r="D62" t="s">
        <v>135</v>
      </c>
      <c r="E62" t="s">
        <v>1069</v>
      </c>
      <c r="F62" t="s">
        <v>1448</v>
      </c>
      <c r="G62" s="469">
        <v>1250</v>
      </c>
      <c r="H62">
        <v>600</v>
      </c>
      <c r="I62">
        <v>315</v>
      </c>
      <c r="J62">
        <v>3</v>
      </c>
      <c r="K62" t="s">
        <v>1013</v>
      </c>
      <c r="L62" t="s">
        <v>1711</v>
      </c>
      <c r="M62">
        <v>7857.75</v>
      </c>
    </row>
    <row r="63" spans="1:13" x14ac:dyDescent="0.25">
      <c r="A63">
        <v>63</v>
      </c>
      <c r="B63" t="s">
        <v>1211</v>
      </c>
      <c r="C63">
        <v>5362.49</v>
      </c>
      <c r="D63" t="s">
        <v>135</v>
      </c>
      <c r="E63" t="s">
        <v>1069</v>
      </c>
      <c r="F63" t="s">
        <v>1448</v>
      </c>
      <c r="G63">
        <v>720</v>
      </c>
      <c r="H63">
        <v>600</v>
      </c>
      <c r="I63">
        <v>315</v>
      </c>
      <c r="J63">
        <v>1</v>
      </c>
      <c r="K63" t="s">
        <v>1013</v>
      </c>
      <c r="L63" t="s">
        <v>1712</v>
      </c>
      <c r="M63">
        <v>5362.49</v>
      </c>
    </row>
    <row r="64" spans="1:13" x14ac:dyDescent="0.25">
      <c r="A64">
        <v>64</v>
      </c>
      <c r="B64" t="s">
        <v>1212</v>
      </c>
      <c r="C64">
        <v>5652.41</v>
      </c>
      <c r="D64" t="s">
        <v>135</v>
      </c>
      <c r="E64" t="s">
        <v>1069</v>
      </c>
      <c r="F64" t="s">
        <v>1448</v>
      </c>
      <c r="G64">
        <v>960</v>
      </c>
      <c r="H64">
        <v>600</v>
      </c>
      <c r="I64">
        <v>315</v>
      </c>
      <c r="J64">
        <v>1</v>
      </c>
      <c r="K64" t="s">
        <v>1013</v>
      </c>
      <c r="L64" t="s">
        <v>1713</v>
      </c>
      <c r="M64">
        <v>5652.41</v>
      </c>
    </row>
    <row r="65" spans="1:13" x14ac:dyDescent="0.25">
      <c r="A65">
        <v>65</v>
      </c>
      <c r="B65" t="s">
        <v>1207</v>
      </c>
      <c r="C65">
        <v>16843.509999999998</v>
      </c>
      <c r="D65" t="s">
        <v>32</v>
      </c>
      <c r="E65" t="s">
        <v>1069</v>
      </c>
      <c r="F65" t="s">
        <v>1448</v>
      </c>
      <c r="G65">
        <v>720</v>
      </c>
      <c r="H65">
        <v>600</v>
      </c>
      <c r="I65">
        <v>315</v>
      </c>
      <c r="J65">
        <v>1</v>
      </c>
      <c r="K65" t="s">
        <v>1013</v>
      </c>
      <c r="L65" t="s">
        <v>1714</v>
      </c>
      <c r="M65">
        <v>16843.509999999998</v>
      </c>
    </row>
    <row r="66" spans="1:13" x14ac:dyDescent="0.25">
      <c r="A66">
        <v>66</v>
      </c>
      <c r="B66" t="s">
        <v>1182</v>
      </c>
      <c r="C66">
        <v>6354.93</v>
      </c>
      <c r="D66" t="s">
        <v>24</v>
      </c>
      <c r="E66" t="s">
        <v>1069</v>
      </c>
      <c r="F66" t="s">
        <v>1448</v>
      </c>
      <c r="G66">
        <v>720</v>
      </c>
      <c r="H66">
        <v>600</v>
      </c>
      <c r="I66">
        <v>560</v>
      </c>
      <c r="J66">
        <v>1</v>
      </c>
      <c r="K66" t="s">
        <v>1013</v>
      </c>
      <c r="L66" t="s">
        <v>1715</v>
      </c>
      <c r="M66">
        <v>6354.93</v>
      </c>
    </row>
    <row r="67" spans="1:13" x14ac:dyDescent="0.25">
      <c r="A67">
        <v>67</v>
      </c>
      <c r="B67" t="s">
        <v>1636</v>
      </c>
      <c r="C67">
        <v>6716.3</v>
      </c>
      <c r="D67" t="s">
        <v>24</v>
      </c>
      <c r="E67" t="s">
        <v>1070</v>
      </c>
      <c r="F67" t="s">
        <v>1448</v>
      </c>
      <c r="G67">
        <v>720</v>
      </c>
      <c r="H67">
        <v>600</v>
      </c>
      <c r="I67">
        <v>560</v>
      </c>
      <c r="J67">
        <v>1</v>
      </c>
      <c r="K67" t="s">
        <v>1668</v>
      </c>
      <c r="L67" t="s">
        <v>1716</v>
      </c>
      <c r="M67">
        <v>6716.3</v>
      </c>
    </row>
    <row r="68" spans="1:13" x14ac:dyDescent="0.25">
      <c r="A68">
        <v>68</v>
      </c>
      <c r="B68" t="s">
        <v>1187</v>
      </c>
      <c r="C68">
        <v>14767.89</v>
      </c>
      <c r="D68" t="s">
        <v>674</v>
      </c>
      <c r="E68" t="s">
        <v>1069</v>
      </c>
      <c r="F68" t="s">
        <v>1448</v>
      </c>
      <c r="G68">
        <v>720</v>
      </c>
      <c r="H68">
        <v>150</v>
      </c>
      <c r="I68">
        <v>560</v>
      </c>
      <c r="J68">
        <v>0</v>
      </c>
      <c r="K68" t="s">
        <v>1013</v>
      </c>
      <c r="L68" t="s">
        <v>2466</v>
      </c>
      <c r="M68">
        <v>14767.89</v>
      </c>
    </row>
    <row r="69" spans="1:13" x14ac:dyDescent="0.25">
      <c r="A69">
        <v>69</v>
      </c>
      <c r="B69" t="s">
        <v>1188</v>
      </c>
      <c r="C69">
        <v>14431.73</v>
      </c>
      <c r="D69" t="s">
        <v>675</v>
      </c>
      <c r="E69" t="s">
        <v>1069</v>
      </c>
      <c r="F69" t="s">
        <v>1448</v>
      </c>
      <c r="G69">
        <v>720</v>
      </c>
      <c r="H69">
        <v>450</v>
      </c>
      <c r="I69">
        <v>560</v>
      </c>
      <c r="J69">
        <v>0</v>
      </c>
      <c r="K69" t="s">
        <v>1013</v>
      </c>
      <c r="L69" t="s">
        <v>2467</v>
      </c>
      <c r="M69">
        <v>14431.73</v>
      </c>
    </row>
    <row r="70" spans="1:13" x14ac:dyDescent="0.25">
      <c r="A70">
        <v>70</v>
      </c>
      <c r="B70" t="s">
        <v>1184</v>
      </c>
      <c r="C70">
        <v>19525.53</v>
      </c>
      <c r="D70" t="s">
        <v>26</v>
      </c>
      <c r="E70" t="s">
        <v>1069</v>
      </c>
      <c r="F70" t="s">
        <v>1448</v>
      </c>
      <c r="G70">
        <v>720</v>
      </c>
      <c r="H70">
        <v>600</v>
      </c>
      <c r="I70">
        <v>560</v>
      </c>
      <c r="J70">
        <v>0</v>
      </c>
      <c r="K70" t="s">
        <v>1013</v>
      </c>
      <c r="L70" t="s">
        <v>1797</v>
      </c>
      <c r="M70">
        <v>19525.53</v>
      </c>
    </row>
    <row r="71" spans="1:13" x14ac:dyDescent="0.25">
      <c r="A71">
        <v>71</v>
      </c>
      <c r="B71" t="s">
        <v>1637</v>
      </c>
      <c r="C71">
        <v>19951.43</v>
      </c>
      <c r="D71" t="s">
        <v>26</v>
      </c>
      <c r="E71" t="s">
        <v>1075</v>
      </c>
      <c r="F71" t="s">
        <v>1448</v>
      </c>
      <c r="G71">
        <v>720</v>
      </c>
      <c r="H71">
        <v>600</v>
      </c>
      <c r="I71">
        <v>560</v>
      </c>
      <c r="J71">
        <v>0</v>
      </c>
      <c r="K71" t="s">
        <v>1013</v>
      </c>
      <c r="L71" t="s">
        <v>2474</v>
      </c>
      <c r="M71">
        <v>19951.43</v>
      </c>
    </row>
    <row r="72" spans="1:13" x14ac:dyDescent="0.25">
      <c r="A72">
        <v>72</v>
      </c>
      <c r="B72" t="s">
        <v>1183</v>
      </c>
      <c r="C72">
        <v>7176.68</v>
      </c>
      <c r="D72" t="s">
        <v>25</v>
      </c>
      <c r="E72" t="s">
        <v>1069</v>
      </c>
      <c r="F72" t="s">
        <v>1448</v>
      </c>
      <c r="G72">
        <v>720</v>
      </c>
      <c r="H72">
        <v>600</v>
      </c>
      <c r="I72">
        <v>560</v>
      </c>
      <c r="J72">
        <v>1</v>
      </c>
      <c r="K72" t="s">
        <v>1013</v>
      </c>
      <c r="L72" t="s">
        <v>1717</v>
      </c>
      <c r="M72">
        <v>7176.68</v>
      </c>
    </row>
    <row r="73" spans="1:13" x14ac:dyDescent="0.25">
      <c r="A73">
        <v>73</v>
      </c>
      <c r="B73" t="s">
        <v>1186</v>
      </c>
      <c r="C73">
        <v>22204.66</v>
      </c>
      <c r="D73" t="s">
        <v>27</v>
      </c>
      <c r="E73" t="s">
        <v>1069</v>
      </c>
      <c r="F73" t="s">
        <v>1448</v>
      </c>
      <c r="G73">
        <v>720</v>
      </c>
      <c r="H73">
        <v>600</v>
      </c>
      <c r="I73">
        <v>560</v>
      </c>
      <c r="J73">
        <v>0</v>
      </c>
      <c r="K73" t="s">
        <v>1013</v>
      </c>
      <c r="L73" t="s">
        <v>1798</v>
      </c>
      <c r="M73">
        <v>22204.66</v>
      </c>
    </row>
    <row r="74" spans="1:13" x14ac:dyDescent="0.25">
      <c r="A74">
        <v>74</v>
      </c>
      <c r="B74" t="s">
        <v>1153</v>
      </c>
      <c r="C74">
        <v>5660.11</v>
      </c>
      <c r="D74" t="s">
        <v>3</v>
      </c>
      <c r="E74" t="s">
        <v>1069</v>
      </c>
      <c r="F74" t="s">
        <v>1448</v>
      </c>
      <c r="G74" s="469">
        <v>1280</v>
      </c>
      <c r="H74">
        <v>550</v>
      </c>
      <c r="I74">
        <v>640</v>
      </c>
      <c r="J74">
        <v>1</v>
      </c>
      <c r="K74" t="s">
        <v>1013</v>
      </c>
      <c r="L74" t="s">
        <v>1718</v>
      </c>
      <c r="M74">
        <v>5660.11</v>
      </c>
    </row>
    <row r="75" spans="1:13" x14ac:dyDescent="0.25">
      <c r="A75">
        <v>75</v>
      </c>
      <c r="B75" t="s">
        <v>1154</v>
      </c>
      <c r="C75">
        <v>6677.75</v>
      </c>
      <c r="D75" t="s">
        <v>3</v>
      </c>
      <c r="E75" t="s">
        <v>1069</v>
      </c>
      <c r="F75" t="s">
        <v>1448</v>
      </c>
      <c r="G75" s="469">
        <v>1800</v>
      </c>
      <c r="H75">
        <v>550</v>
      </c>
      <c r="I75">
        <v>640</v>
      </c>
      <c r="J75">
        <v>1</v>
      </c>
      <c r="K75" t="s">
        <v>1013</v>
      </c>
      <c r="L75" t="s">
        <v>1719</v>
      </c>
      <c r="M75">
        <v>6677.75</v>
      </c>
    </row>
    <row r="76" spans="1:13" x14ac:dyDescent="0.25">
      <c r="A76">
        <v>76</v>
      </c>
      <c r="B76" t="s">
        <v>1151</v>
      </c>
      <c r="C76">
        <v>4109.72</v>
      </c>
      <c r="D76" t="s">
        <v>3</v>
      </c>
      <c r="E76" t="s">
        <v>1069</v>
      </c>
      <c r="F76" t="s">
        <v>1448</v>
      </c>
      <c r="G76">
        <v>720</v>
      </c>
      <c r="H76">
        <v>600</v>
      </c>
      <c r="I76">
        <v>560</v>
      </c>
      <c r="J76">
        <v>1</v>
      </c>
      <c r="K76" t="s">
        <v>1013</v>
      </c>
      <c r="L76" t="s">
        <v>1720</v>
      </c>
      <c r="M76">
        <v>4109.72</v>
      </c>
    </row>
    <row r="77" spans="1:13" x14ac:dyDescent="0.25">
      <c r="A77">
        <v>77</v>
      </c>
      <c r="B77" t="s">
        <v>1152</v>
      </c>
      <c r="C77">
        <v>4689.12</v>
      </c>
      <c r="D77" t="s">
        <v>3</v>
      </c>
      <c r="E77" t="s">
        <v>1069</v>
      </c>
      <c r="F77" t="s">
        <v>1448</v>
      </c>
      <c r="G77">
        <v>720</v>
      </c>
      <c r="H77">
        <v>600</v>
      </c>
      <c r="I77">
        <v>640</v>
      </c>
      <c r="J77">
        <v>1</v>
      </c>
      <c r="K77" t="s">
        <v>1013</v>
      </c>
      <c r="L77" t="s">
        <v>1721</v>
      </c>
      <c r="M77">
        <v>4689.12</v>
      </c>
    </row>
    <row r="78" spans="1:13" x14ac:dyDescent="0.25">
      <c r="A78">
        <v>78</v>
      </c>
      <c r="B78" t="s">
        <v>1146</v>
      </c>
      <c r="C78">
        <v>4579.42</v>
      </c>
      <c r="D78" t="s">
        <v>3</v>
      </c>
      <c r="E78" t="s">
        <v>1069</v>
      </c>
      <c r="F78" t="s">
        <v>1448</v>
      </c>
      <c r="G78">
        <v>960</v>
      </c>
      <c r="H78">
        <v>600</v>
      </c>
      <c r="I78">
        <v>560</v>
      </c>
      <c r="J78">
        <v>1</v>
      </c>
      <c r="K78" t="s">
        <v>1013</v>
      </c>
      <c r="L78" t="s">
        <v>1722</v>
      </c>
      <c r="M78">
        <v>4579.42</v>
      </c>
    </row>
    <row r="79" spans="1:13" x14ac:dyDescent="0.25">
      <c r="A79">
        <v>79</v>
      </c>
      <c r="B79" t="s">
        <v>1638</v>
      </c>
      <c r="C79">
        <v>5689.22</v>
      </c>
      <c r="D79" t="s">
        <v>3</v>
      </c>
      <c r="E79" t="s">
        <v>1073</v>
      </c>
      <c r="F79" t="s">
        <v>1448</v>
      </c>
      <c r="G79" s="469">
        <v>1280</v>
      </c>
      <c r="H79">
        <v>600</v>
      </c>
      <c r="I79">
        <v>560</v>
      </c>
      <c r="J79">
        <v>1</v>
      </c>
      <c r="K79" t="s">
        <v>1013</v>
      </c>
      <c r="L79" t="s">
        <v>1723</v>
      </c>
      <c r="M79">
        <v>5689.22</v>
      </c>
    </row>
    <row r="80" spans="1:13" x14ac:dyDescent="0.25">
      <c r="A80">
        <v>80</v>
      </c>
      <c r="B80" t="s">
        <v>1639</v>
      </c>
      <c r="C80">
        <v>4444.32</v>
      </c>
      <c r="D80" t="s">
        <v>3</v>
      </c>
      <c r="E80" t="s">
        <v>1073</v>
      </c>
      <c r="F80" t="s">
        <v>1448</v>
      </c>
      <c r="G80">
        <v>720</v>
      </c>
      <c r="H80">
        <v>600</v>
      </c>
      <c r="I80">
        <v>560</v>
      </c>
      <c r="J80">
        <v>1</v>
      </c>
      <c r="K80" t="s">
        <v>1013</v>
      </c>
      <c r="L80" t="s">
        <v>1724</v>
      </c>
      <c r="M80">
        <v>4444.32</v>
      </c>
    </row>
    <row r="81" spans="1:13" x14ac:dyDescent="0.25">
      <c r="A81">
        <v>81</v>
      </c>
      <c r="B81" t="s">
        <v>1640</v>
      </c>
      <c r="C81">
        <v>4977.8599999999997</v>
      </c>
      <c r="D81" t="s">
        <v>3</v>
      </c>
      <c r="E81" t="s">
        <v>1073</v>
      </c>
      <c r="F81" t="s">
        <v>1448</v>
      </c>
      <c r="G81">
        <v>960</v>
      </c>
      <c r="H81">
        <v>600</v>
      </c>
      <c r="I81">
        <v>560</v>
      </c>
      <c r="J81">
        <v>1</v>
      </c>
      <c r="K81" t="s">
        <v>1013</v>
      </c>
      <c r="L81" t="s">
        <v>1725</v>
      </c>
      <c r="M81">
        <v>4977.8599999999997</v>
      </c>
    </row>
    <row r="82" spans="1:13" x14ac:dyDescent="0.25">
      <c r="A82">
        <v>82</v>
      </c>
      <c r="B82" t="s">
        <v>1641</v>
      </c>
      <c r="C82">
        <v>9360.3700000000008</v>
      </c>
      <c r="D82" t="s">
        <v>45</v>
      </c>
      <c r="E82" t="s">
        <v>1079</v>
      </c>
      <c r="F82" t="s">
        <v>1448</v>
      </c>
      <c r="G82" s="469">
        <v>1421</v>
      </c>
      <c r="H82">
        <v>444</v>
      </c>
      <c r="I82">
        <v>560</v>
      </c>
      <c r="J82">
        <v>2</v>
      </c>
      <c r="K82" t="s">
        <v>1013</v>
      </c>
      <c r="L82" t="s">
        <v>1726</v>
      </c>
      <c r="M82">
        <v>9360.3700000000008</v>
      </c>
    </row>
    <row r="83" spans="1:13" x14ac:dyDescent="0.25">
      <c r="A83">
        <v>83</v>
      </c>
      <c r="B83" t="s">
        <v>1642</v>
      </c>
      <c r="C83">
        <v>7005.57</v>
      </c>
      <c r="D83" t="s">
        <v>45</v>
      </c>
      <c r="E83" t="s">
        <v>1079</v>
      </c>
      <c r="F83" t="s">
        <v>1446</v>
      </c>
      <c r="G83" s="469">
        <v>1221</v>
      </c>
      <c r="H83">
        <v>444</v>
      </c>
      <c r="I83">
        <v>560</v>
      </c>
      <c r="J83">
        <v>2</v>
      </c>
      <c r="K83" t="s">
        <v>1013</v>
      </c>
      <c r="L83" t="s">
        <v>1727</v>
      </c>
      <c r="M83">
        <v>7005.57</v>
      </c>
    </row>
    <row r="84" spans="1:13" x14ac:dyDescent="0.25">
      <c r="A84">
        <v>84</v>
      </c>
      <c r="B84" t="s">
        <v>1643</v>
      </c>
      <c r="C84">
        <v>7005.57</v>
      </c>
      <c r="D84" t="s">
        <v>45</v>
      </c>
      <c r="E84" t="s">
        <v>1079</v>
      </c>
      <c r="F84" t="s">
        <v>1447</v>
      </c>
      <c r="G84" s="469">
        <v>1221</v>
      </c>
      <c r="H84">
        <v>444</v>
      </c>
      <c r="I84">
        <v>560</v>
      </c>
      <c r="J84">
        <v>2</v>
      </c>
      <c r="K84" t="s">
        <v>1013</v>
      </c>
      <c r="L84" t="s">
        <v>1728</v>
      </c>
      <c r="M84">
        <v>7005.57</v>
      </c>
    </row>
    <row r="85" spans="1:13" x14ac:dyDescent="0.25">
      <c r="A85">
        <v>85</v>
      </c>
      <c r="B85" t="s">
        <v>1246</v>
      </c>
      <c r="C85">
        <v>13111.15</v>
      </c>
      <c r="D85" t="s">
        <v>49</v>
      </c>
      <c r="E85" t="s">
        <v>1069</v>
      </c>
      <c r="F85" t="s">
        <v>1448</v>
      </c>
      <c r="G85" s="469">
        <v>2040</v>
      </c>
      <c r="H85">
        <v>600</v>
      </c>
      <c r="I85">
        <v>560</v>
      </c>
      <c r="J85">
        <v>4</v>
      </c>
      <c r="K85" t="s">
        <v>1013</v>
      </c>
      <c r="L85" t="s">
        <v>1729</v>
      </c>
      <c r="M85">
        <v>13111.15</v>
      </c>
    </row>
    <row r="86" spans="1:13" x14ac:dyDescent="0.25">
      <c r="A86">
        <v>86</v>
      </c>
      <c r="B86" t="s">
        <v>1240</v>
      </c>
      <c r="C86">
        <v>14787.9</v>
      </c>
      <c r="D86" t="s">
        <v>139</v>
      </c>
      <c r="E86" t="s">
        <v>1069</v>
      </c>
      <c r="F86" t="s">
        <v>1448</v>
      </c>
      <c r="G86" s="469">
        <v>2040</v>
      </c>
      <c r="H86">
        <v>600</v>
      </c>
      <c r="I86">
        <v>560</v>
      </c>
      <c r="J86">
        <v>4</v>
      </c>
      <c r="K86" t="s">
        <v>1013</v>
      </c>
      <c r="L86" t="s">
        <v>2468</v>
      </c>
      <c r="M86">
        <v>14787.9</v>
      </c>
    </row>
    <row r="87" spans="1:13" x14ac:dyDescent="0.25">
      <c r="A87">
        <v>87</v>
      </c>
      <c r="B87" t="s">
        <v>1644</v>
      </c>
      <c r="C87">
        <v>14420.03</v>
      </c>
      <c r="D87" t="s">
        <v>705</v>
      </c>
      <c r="E87" t="s">
        <v>1072</v>
      </c>
      <c r="F87" t="s">
        <v>1448</v>
      </c>
      <c r="G87" s="469">
        <v>2111</v>
      </c>
      <c r="H87">
        <v>600</v>
      </c>
      <c r="I87">
        <v>560</v>
      </c>
      <c r="J87">
        <v>3</v>
      </c>
      <c r="K87" t="s">
        <v>1013</v>
      </c>
      <c r="L87" t="s">
        <v>2450</v>
      </c>
      <c r="M87">
        <v>14420.03</v>
      </c>
    </row>
    <row r="88" spans="1:13" x14ac:dyDescent="0.25">
      <c r="A88">
        <v>88</v>
      </c>
      <c r="B88" t="s">
        <v>1645</v>
      </c>
      <c r="C88">
        <v>11970.03</v>
      </c>
      <c r="D88" t="s">
        <v>705</v>
      </c>
      <c r="E88" t="s">
        <v>1072</v>
      </c>
      <c r="F88" t="s">
        <v>1446</v>
      </c>
      <c r="G88" s="469">
        <v>2111</v>
      </c>
      <c r="H88">
        <v>600</v>
      </c>
      <c r="I88">
        <v>560</v>
      </c>
      <c r="J88">
        <v>3</v>
      </c>
      <c r="K88" t="s">
        <v>1013</v>
      </c>
      <c r="L88" t="s">
        <v>2451</v>
      </c>
      <c r="M88">
        <v>11970.03</v>
      </c>
    </row>
    <row r="89" spans="1:13" x14ac:dyDescent="0.25">
      <c r="A89">
        <v>89</v>
      </c>
      <c r="B89" t="s">
        <v>1646</v>
      </c>
      <c r="C89">
        <v>11970.03</v>
      </c>
      <c r="D89" t="s">
        <v>705</v>
      </c>
      <c r="E89" t="s">
        <v>1072</v>
      </c>
      <c r="F89" t="s">
        <v>1447</v>
      </c>
      <c r="G89" s="469">
        <v>2111</v>
      </c>
      <c r="H89">
        <v>600</v>
      </c>
      <c r="I89">
        <v>560</v>
      </c>
      <c r="J89">
        <v>3</v>
      </c>
      <c r="K89" t="s">
        <v>1013</v>
      </c>
      <c r="L89" t="s">
        <v>2452</v>
      </c>
      <c r="M89">
        <v>11970.03</v>
      </c>
    </row>
    <row r="90" spans="1:13" x14ac:dyDescent="0.25">
      <c r="A90">
        <v>90</v>
      </c>
      <c r="B90" t="s">
        <v>1270</v>
      </c>
      <c r="C90">
        <v>18723.88</v>
      </c>
      <c r="D90" t="s">
        <v>2448</v>
      </c>
      <c r="E90" t="s">
        <v>1069</v>
      </c>
      <c r="F90" t="s">
        <v>1448</v>
      </c>
      <c r="G90" s="469">
        <v>2040</v>
      </c>
      <c r="H90">
        <v>600</v>
      </c>
      <c r="I90">
        <v>560</v>
      </c>
      <c r="J90">
        <v>1</v>
      </c>
      <c r="K90" t="s">
        <v>1013</v>
      </c>
      <c r="L90" t="s">
        <v>2475</v>
      </c>
      <c r="M90">
        <v>18723.88</v>
      </c>
    </row>
    <row r="91" spans="1:13" x14ac:dyDescent="0.25">
      <c r="A91">
        <v>91</v>
      </c>
      <c r="B91" t="s">
        <v>1276</v>
      </c>
      <c r="C91">
        <v>13515.09</v>
      </c>
      <c r="D91" t="s">
        <v>709</v>
      </c>
      <c r="E91" t="s">
        <v>1069</v>
      </c>
      <c r="F91" t="s">
        <v>1448</v>
      </c>
      <c r="G91" s="469">
        <v>2040</v>
      </c>
      <c r="H91">
        <v>600</v>
      </c>
      <c r="I91">
        <v>560</v>
      </c>
      <c r="J91">
        <v>2</v>
      </c>
      <c r="K91" t="s">
        <v>1013</v>
      </c>
      <c r="L91" t="s">
        <v>2453</v>
      </c>
      <c r="M91">
        <v>13515.09</v>
      </c>
    </row>
    <row r="92" spans="1:13" x14ac:dyDescent="0.25">
      <c r="A92">
        <v>92</v>
      </c>
      <c r="B92" t="s">
        <v>1287</v>
      </c>
      <c r="C92">
        <v>13515.09</v>
      </c>
      <c r="D92" t="s">
        <v>710</v>
      </c>
      <c r="E92" t="s">
        <v>1069</v>
      </c>
      <c r="F92" t="s">
        <v>1448</v>
      </c>
      <c r="G92" s="469">
        <v>2040</v>
      </c>
      <c r="H92">
        <v>600</v>
      </c>
      <c r="I92">
        <v>560</v>
      </c>
      <c r="J92">
        <v>2</v>
      </c>
      <c r="K92" t="s">
        <v>1013</v>
      </c>
      <c r="L92" t="s">
        <v>2454</v>
      </c>
      <c r="M92">
        <v>13515.09</v>
      </c>
    </row>
    <row r="93" spans="1:13" x14ac:dyDescent="0.25">
      <c r="A93">
        <v>93</v>
      </c>
      <c r="B93" t="s">
        <v>1281</v>
      </c>
      <c r="C93">
        <v>16076.15</v>
      </c>
      <c r="D93" t="s">
        <v>709</v>
      </c>
      <c r="E93" t="s">
        <v>1069</v>
      </c>
      <c r="F93" t="s">
        <v>1448</v>
      </c>
      <c r="G93" s="469">
        <v>2280</v>
      </c>
      <c r="H93">
        <v>600</v>
      </c>
      <c r="I93">
        <v>560</v>
      </c>
      <c r="J93">
        <v>3</v>
      </c>
      <c r="K93" t="s">
        <v>1013</v>
      </c>
      <c r="L93" t="s">
        <v>2455</v>
      </c>
      <c r="M93">
        <v>16076.15</v>
      </c>
    </row>
    <row r="94" spans="1:13" x14ac:dyDescent="0.25">
      <c r="A94">
        <v>94</v>
      </c>
      <c r="B94" t="s">
        <v>1286</v>
      </c>
      <c r="C94">
        <v>16076.15</v>
      </c>
      <c r="D94" t="s">
        <v>710</v>
      </c>
      <c r="E94" t="s">
        <v>1069</v>
      </c>
      <c r="F94" t="s">
        <v>1448</v>
      </c>
      <c r="G94" s="469">
        <v>2280</v>
      </c>
      <c r="H94">
        <v>600</v>
      </c>
      <c r="I94">
        <v>560</v>
      </c>
      <c r="J94">
        <v>3</v>
      </c>
      <c r="K94" t="s">
        <v>1013</v>
      </c>
      <c r="L94" t="s">
        <v>2456</v>
      </c>
      <c r="M94">
        <v>16076.15</v>
      </c>
    </row>
    <row r="95" spans="1:13" x14ac:dyDescent="0.25">
      <c r="A95">
        <v>95</v>
      </c>
      <c r="B95" t="s">
        <v>1335</v>
      </c>
      <c r="C95">
        <v>16511.080000000002</v>
      </c>
      <c r="D95" t="s">
        <v>2449</v>
      </c>
      <c r="E95" t="s">
        <v>1069</v>
      </c>
      <c r="F95" t="s">
        <v>1448</v>
      </c>
      <c r="G95" s="469">
        <v>2040</v>
      </c>
      <c r="H95">
        <v>600</v>
      </c>
      <c r="I95">
        <v>560</v>
      </c>
      <c r="J95">
        <v>1</v>
      </c>
      <c r="K95" t="s">
        <v>1013</v>
      </c>
      <c r="L95" t="s">
        <v>2457</v>
      </c>
      <c r="M95">
        <v>16511.080000000002</v>
      </c>
    </row>
    <row r="96" spans="1:13" x14ac:dyDescent="0.25">
      <c r="A96">
        <v>96</v>
      </c>
      <c r="B96" t="s">
        <v>1647</v>
      </c>
      <c r="C96">
        <v>12001.08</v>
      </c>
      <c r="D96" t="s">
        <v>2449</v>
      </c>
      <c r="E96" t="s">
        <v>1069</v>
      </c>
      <c r="F96" t="s">
        <v>1446</v>
      </c>
      <c r="G96" s="469">
        <v>2040</v>
      </c>
      <c r="H96">
        <v>600</v>
      </c>
      <c r="I96">
        <v>560</v>
      </c>
      <c r="J96">
        <v>2</v>
      </c>
      <c r="K96" t="s">
        <v>1013</v>
      </c>
      <c r="L96" t="s">
        <v>2458</v>
      </c>
      <c r="M96">
        <v>12001.08</v>
      </c>
    </row>
    <row r="97" spans="1:13" x14ac:dyDescent="0.25">
      <c r="A97">
        <v>97</v>
      </c>
      <c r="B97" t="s">
        <v>1648</v>
      </c>
      <c r="C97">
        <v>13873.17</v>
      </c>
      <c r="D97" t="s">
        <v>2449</v>
      </c>
      <c r="E97" t="s">
        <v>1069</v>
      </c>
      <c r="F97" t="s">
        <v>1446</v>
      </c>
      <c r="G97" s="469">
        <v>2280</v>
      </c>
      <c r="H97">
        <v>600</v>
      </c>
      <c r="I97">
        <v>560</v>
      </c>
      <c r="J97">
        <v>2</v>
      </c>
      <c r="K97" t="s">
        <v>1013</v>
      </c>
      <c r="L97" t="s">
        <v>2459</v>
      </c>
      <c r="M97">
        <v>13873.17</v>
      </c>
    </row>
    <row r="98" spans="1:13" x14ac:dyDescent="0.25">
      <c r="A98">
        <v>98</v>
      </c>
      <c r="B98" t="s">
        <v>1180</v>
      </c>
      <c r="C98">
        <v>3430.03</v>
      </c>
      <c r="D98" t="s">
        <v>22</v>
      </c>
      <c r="E98" t="s">
        <v>1073</v>
      </c>
      <c r="F98" t="s">
        <v>1448</v>
      </c>
      <c r="G98">
        <v>720</v>
      </c>
      <c r="H98">
        <v>315</v>
      </c>
      <c r="I98">
        <v>600</v>
      </c>
      <c r="J98">
        <v>1</v>
      </c>
      <c r="K98" t="s">
        <v>1013</v>
      </c>
      <c r="L98" t="s">
        <v>2446</v>
      </c>
      <c r="M98">
        <v>3430.03</v>
      </c>
    </row>
    <row r="99" spans="1:13" x14ac:dyDescent="0.25">
      <c r="A99">
        <v>99</v>
      </c>
      <c r="B99" t="s">
        <v>1181</v>
      </c>
      <c r="C99">
        <v>6320.05</v>
      </c>
      <c r="D99" t="s">
        <v>23</v>
      </c>
      <c r="E99" t="s">
        <v>1073</v>
      </c>
      <c r="F99" t="s">
        <v>1448</v>
      </c>
      <c r="G99">
        <v>720</v>
      </c>
      <c r="H99">
        <v>315</v>
      </c>
      <c r="I99">
        <v>600</v>
      </c>
      <c r="J99">
        <v>1</v>
      </c>
      <c r="K99" t="s">
        <v>1013</v>
      </c>
      <c r="L99" t="s">
        <v>2447</v>
      </c>
      <c r="M99">
        <v>6320.05</v>
      </c>
    </row>
    <row r="100" spans="1:13" x14ac:dyDescent="0.25">
      <c r="A100">
        <v>100</v>
      </c>
      <c r="B100" t="s">
        <v>1290</v>
      </c>
      <c r="C100">
        <v>3711.8</v>
      </c>
      <c r="D100" t="s">
        <v>40</v>
      </c>
      <c r="E100" t="s">
        <v>1073</v>
      </c>
      <c r="F100" t="s">
        <v>1448</v>
      </c>
      <c r="G100">
        <v>480</v>
      </c>
      <c r="H100">
        <v>315</v>
      </c>
      <c r="I100">
        <v>315</v>
      </c>
      <c r="J100">
        <v>1</v>
      </c>
      <c r="K100" t="s">
        <v>1013</v>
      </c>
      <c r="L100" t="s">
        <v>2477</v>
      </c>
      <c r="M100">
        <v>3711.8</v>
      </c>
    </row>
    <row r="101" spans="1:13" x14ac:dyDescent="0.25">
      <c r="A101">
        <v>101</v>
      </c>
      <c r="B101" t="s">
        <v>1291</v>
      </c>
      <c r="C101">
        <v>3900.92</v>
      </c>
      <c r="D101" t="s">
        <v>40</v>
      </c>
      <c r="E101" t="s">
        <v>1073</v>
      </c>
      <c r="F101" t="s">
        <v>1448</v>
      </c>
      <c r="G101">
        <v>600</v>
      </c>
      <c r="H101">
        <v>315</v>
      </c>
      <c r="I101">
        <v>315</v>
      </c>
      <c r="J101">
        <v>1</v>
      </c>
      <c r="K101" t="s">
        <v>1013</v>
      </c>
      <c r="L101" t="s">
        <v>2478</v>
      </c>
      <c r="M101">
        <v>3900.92</v>
      </c>
    </row>
    <row r="102" spans="1:13" x14ac:dyDescent="0.25">
      <c r="A102">
        <v>102</v>
      </c>
      <c r="B102" t="s">
        <v>1292</v>
      </c>
      <c r="C102">
        <v>4130.04</v>
      </c>
      <c r="D102" t="s">
        <v>40</v>
      </c>
      <c r="E102" t="s">
        <v>1073</v>
      </c>
      <c r="F102" t="s">
        <v>1448</v>
      </c>
      <c r="G102">
        <v>720</v>
      </c>
      <c r="H102">
        <v>315</v>
      </c>
      <c r="I102">
        <v>315</v>
      </c>
      <c r="J102">
        <v>2</v>
      </c>
      <c r="K102" t="s">
        <v>1013</v>
      </c>
      <c r="L102" t="s">
        <v>1730</v>
      </c>
      <c r="M102">
        <v>4130.04</v>
      </c>
    </row>
    <row r="103" spans="1:13" x14ac:dyDescent="0.25">
      <c r="A103">
        <v>103</v>
      </c>
      <c r="B103" t="s">
        <v>1293</v>
      </c>
      <c r="C103">
        <v>5168.28</v>
      </c>
      <c r="D103" t="s">
        <v>40</v>
      </c>
      <c r="E103" t="s">
        <v>1073</v>
      </c>
      <c r="F103" t="s">
        <v>1448</v>
      </c>
      <c r="G103">
        <v>960</v>
      </c>
      <c r="H103">
        <v>315</v>
      </c>
      <c r="I103">
        <v>315</v>
      </c>
      <c r="J103">
        <v>3</v>
      </c>
      <c r="K103" t="s">
        <v>1013</v>
      </c>
      <c r="L103" t="s">
        <v>1731</v>
      </c>
      <c r="M103">
        <v>5168.28</v>
      </c>
    </row>
    <row r="104" spans="1:13" x14ac:dyDescent="0.25">
      <c r="A104">
        <v>104</v>
      </c>
      <c r="B104" t="s">
        <v>1249</v>
      </c>
      <c r="C104">
        <v>3930.04</v>
      </c>
      <c r="D104" t="s">
        <v>40</v>
      </c>
      <c r="E104" t="s">
        <v>1073</v>
      </c>
      <c r="F104" t="s">
        <v>1448</v>
      </c>
      <c r="G104">
        <v>720</v>
      </c>
      <c r="H104">
        <v>315</v>
      </c>
      <c r="I104">
        <v>315</v>
      </c>
      <c r="J104">
        <v>2</v>
      </c>
      <c r="K104" t="s">
        <v>1013</v>
      </c>
      <c r="L104" t="s">
        <v>1730</v>
      </c>
      <c r="M104">
        <v>3930.04</v>
      </c>
    </row>
    <row r="105" spans="1:13" x14ac:dyDescent="0.25">
      <c r="A105">
        <v>105</v>
      </c>
      <c r="B105" t="s">
        <v>1178</v>
      </c>
      <c r="C105">
        <v>7291.03</v>
      </c>
      <c r="D105" t="s">
        <v>21</v>
      </c>
      <c r="E105" t="s">
        <v>1069</v>
      </c>
      <c r="F105" t="s">
        <v>1448</v>
      </c>
      <c r="G105">
        <v>720</v>
      </c>
      <c r="H105">
        <v>230</v>
      </c>
      <c r="I105">
        <v>600</v>
      </c>
      <c r="J105">
        <v>0</v>
      </c>
      <c r="K105" t="s">
        <v>1013</v>
      </c>
      <c r="L105" t="s">
        <v>1732</v>
      </c>
      <c r="M105">
        <v>7291.03</v>
      </c>
    </row>
    <row r="106" spans="1:13" x14ac:dyDescent="0.25">
      <c r="A106">
        <v>106</v>
      </c>
      <c r="B106" t="s">
        <v>1179</v>
      </c>
      <c r="C106">
        <v>4551.03</v>
      </c>
      <c r="D106" t="s">
        <v>21</v>
      </c>
      <c r="E106" t="s">
        <v>1069</v>
      </c>
      <c r="F106" t="s">
        <v>1447</v>
      </c>
      <c r="G106">
        <v>720</v>
      </c>
      <c r="H106">
        <v>230</v>
      </c>
      <c r="I106">
        <v>600</v>
      </c>
      <c r="J106">
        <v>0</v>
      </c>
      <c r="K106" t="s">
        <v>1013</v>
      </c>
      <c r="L106" t="s">
        <v>1733</v>
      </c>
      <c r="M106">
        <v>4551.03</v>
      </c>
    </row>
    <row r="107" spans="1:13" x14ac:dyDescent="0.25">
      <c r="A107">
        <v>107</v>
      </c>
      <c r="B107" t="s">
        <v>1268</v>
      </c>
      <c r="C107">
        <v>5233.49</v>
      </c>
      <c r="D107" t="s">
        <v>44</v>
      </c>
      <c r="E107" t="s">
        <v>1069</v>
      </c>
      <c r="F107" t="s">
        <v>1448</v>
      </c>
      <c r="G107">
        <v>480</v>
      </c>
      <c r="H107">
        <v>210</v>
      </c>
      <c r="I107">
        <v>315</v>
      </c>
      <c r="J107">
        <v>1</v>
      </c>
      <c r="K107" t="s">
        <v>1013</v>
      </c>
      <c r="L107" t="s">
        <v>1734</v>
      </c>
      <c r="M107">
        <v>5233.49</v>
      </c>
    </row>
    <row r="108" spans="1:13" x14ac:dyDescent="0.25">
      <c r="A108">
        <v>108</v>
      </c>
      <c r="B108" t="s">
        <v>1266</v>
      </c>
      <c r="C108">
        <v>5626.77</v>
      </c>
      <c r="D108" t="s">
        <v>44</v>
      </c>
      <c r="E108" t="s">
        <v>1069</v>
      </c>
      <c r="F108" t="s">
        <v>1448</v>
      </c>
      <c r="G108">
        <v>720</v>
      </c>
      <c r="H108">
        <v>210</v>
      </c>
      <c r="I108">
        <v>315</v>
      </c>
      <c r="J108">
        <v>2</v>
      </c>
      <c r="K108" t="s">
        <v>1013</v>
      </c>
      <c r="L108" t="s">
        <v>1735</v>
      </c>
      <c r="M108">
        <v>5626.77</v>
      </c>
    </row>
    <row r="109" spans="1:13" x14ac:dyDescent="0.25">
      <c r="A109">
        <v>109</v>
      </c>
      <c r="B109" t="s">
        <v>1267</v>
      </c>
      <c r="C109">
        <v>6020.05</v>
      </c>
      <c r="D109" t="s">
        <v>44</v>
      </c>
      <c r="E109" t="s">
        <v>1069</v>
      </c>
      <c r="F109" t="s">
        <v>1448</v>
      </c>
      <c r="G109">
        <v>960</v>
      </c>
      <c r="H109">
        <v>210</v>
      </c>
      <c r="I109">
        <v>315</v>
      </c>
      <c r="J109">
        <v>3</v>
      </c>
      <c r="K109" t="s">
        <v>1013</v>
      </c>
      <c r="L109" t="s">
        <v>1736</v>
      </c>
      <c r="M109">
        <v>6020.05</v>
      </c>
    </row>
    <row r="110" spans="1:13" x14ac:dyDescent="0.25">
      <c r="A110">
        <v>110</v>
      </c>
      <c r="B110" t="s">
        <v>1269</v>
      </c>
      <c r="C110">
        <v>3321.49</v>
      </c>
      <c r="D110" t="s">
        <v>44</v>
      </c>
      <c r="E110" t="s">
        <v>1069</v>
      </c>
      <c r="F110" t="s">
        <v>1447</v>
      </c>
      <c r="G110">
        <v>480</v>
      </c>
      <c r="H110">
        <v>210</v>
      </c>
      <c r="I110">
        <v>467</v>
      </c>
      <c r="J110">
        <v>1</v>
      </c>
      <c r="K110" t="s">
        <v>1013</v>
      </c>
      <c r="L110" t="s">
        <v>1737</v>
      </c>
      <c r="M110">
        <v>3321.49</v>
      </c>
    </row>
    <row r="111" spans="1:13" x14ac:dyDescent="0.25">
      <c r="A111">
        <v>111</v>
      </c>
      <c r="B111" t="s">
        <v>1177</v>
      </c>
      <c r="C111">
        <v>4160.01</v>
      </c>
      <c r="D111" t="s">
        <v>20</v>
      </c>
      <c r="E111" t="s">
        <v>1069</v>
      </c>
      <c r="F111" t="s">
        <v>1446</v>
      </c>
      <c r="G111">
        <v>720</v>
      </c>
      <c r="H111">
        <v>450</v>
      </c>
      <c r="I111">
        <v>560</v>
      </c>
      <c r="J111">
        <v>0</v>
      </c>
      <c r="K111" t="s">
        <v>1013</v>
      </c>
      <c r="L111" t="s">
        <v>1738</v>
      </c>
      <c r="M111">
        <v>4160.01</v>
      </c>
    </row>
    <row r="112" spans="1:13" x14ac:dyDescent="0.25">
      <c r="A112">
        <v>112</v>
      </c>
      <c r="B112" t="s">
        <v>868</v>
      </c>
      <c r="C112">
        <v>4404.74</v>
      </c>
      <c r="D112" t="s">
        <v>20</v>
      </c>
      <c r="E112" t="s">
        <v>1069</v>
      </c>
      <c r="F112" t="s">
        <v>1446</v>
      </c>
      <c r="G112">
        <v>720</v>
      </c>
      <c r="H112">
        <v>600</v>
      </c>
      <c r="I112">
        <v>560</v>
      </c>
      <c r="J112">
        <v>0</v>
      </c>
      <c r="K112" t="s">
        <v>1013</v>
      </c>
      <c r="L112" t="s">
        <v>1739</v>
      </c>
      <c r="M112">
        <v>4404.74</v>
      </c>
    </row>
    <row r="113" spans="1:13" x14ac:dyDescent="0.25">
      <c r="A113">
        <v>113</v>
      </c>
      <c r="B113" t="s">
        <v>1191</v>
      </c>
      <c r="C113">
        <v>12175.68</v>
      </c>
      <c r="D113" t="s">
        <v>192</v>
      </c>
      <c r="E113" t="s">
        <v>1069</v>
      </c>
      <c r="F113" t="s">
        <v>1448</v>
      </c>
      <c r="G113">
        <v>720</v>
      </c>
      <c r="H113">
        <v>850</v>
      </c>
      <c r="I113">
        <v>560</v>
      </c>
      <c r="J113">
        <v>1</v>
      </c>
      <c r="K113" t="s">
        <v>1013</v>
      </c>
      <c r="L113" t="s">
        <v>1740</v>
      </c>
      <c r="M113">
        <v>12175.68</v>
      </c>
    </row>
    <row r="114" spans="1:13" x14ac:dyDescent="0.25">
      <c r="A114">
        <v>114</v>
      </c>
      <c r="B114" t="s">
        <v>1649</v>
      </c>
      <c r="C114">
        <v>13154.4</v>
      </c>
      <c r="D114" t="s">
        <v>192</v>
      </c>
      <c r="E114" t="s">
        <v>1072</v>
      </c>
      <c r="F114" t="s">
        <v>1448</v>
      </c>
      <c r="G114">
        <v>720</v>
      </c>
      <c r="H114">
        <v>850</v>
      </c>
      <c r="I114">
        <v>560</v>
      </c>
      <c r="J114">
        <v>1</v>
      </c>
      <c r="K114" t="s">
        <v>1013</v>
      </c>
      <c r="L114" t="s">
        <v>1741</v>
      </c>
      <c r="M114">
        <v>13154.4</v>
      </c>
    </row>
    <row r="115" spans="1:13" x14ac:dyDescent="0.25">
      <c r="A115">
        <v>115</v>
      </c>
      <c r="B115" t="s">
        <v>1192</v>
      </c>
      <c r="C115">
        <v>12195.68</v>
      </c>
      <c r="D115" t="s">
        <v>191</v>
      </c>
      <c r="E115" t="s">
        <v>1069</v>
      </c>
      <c r="F115" t="s">
        <v>1448</v>
      </c>
      <c r="G115">
        <v>720</v>
      </c>
      <c r="H115">
        <v>850</v>
      </c>
      <c r="I115">
        <v>560</v>
      </c>
      <c r="J115">
        <v>1</v>
      </c>
      <c r="K115" t="s">
        <v>1013</v>
      </c>
      <c r="L115" t="s">
        <v>1742</v>
      </c>
      <c r="M115">
        <v>12195.68</v>
      </c>
    </row>
    <row r="116" spans="1:13" x14ac:dyDescent="0.25">
      <c r="A116">
        <v>116</v>
      </c>
      <c r="B116" t="s">
        <v>1162</v>
      </c>
      <c r="C116">
        <v>8067.6</v>
      </c>
      <c r="D116" t="s">
        <v>187</v>
      </c>
      <c r="E116" t="s">
        <v>1069</v>
      </c>
      <c r="F116" t="s">
        <v>1448</v>
      </c>
      <c r="G116">
        <v>720</v>
      </c>
      <c r="H116">
        <v>850</v>
      </c>
      <c r="I116">
        <v>560</v>
      </c>
      <c r="J116">
        <v>1</v>
      </c>
      <c r="K116" t="s">
        <v>1013</v>
      </c>
      <c r="L116" t="s">
        <v>1743</v>
      </c>
      <c r="M116">
        <v>8067.6</v>
      </c>
    </row>
    <row r="117" spans="1:13" x14ac:dyDescent="0.25">
      <c r="A117">
        <v>117</v>
      </c>
      <c r="B117" t="s">
        <v>1163</v>
      </c>
      <c r="C117">
        <v>6427.6</v>
      </c>
      <c r="D117" t="s">
        <v>187</v>
      </c>
      <c r="E117" t="s">
        <v>1069</v>
      </c>
      <c r="F117" t="s">
        <v>1447</v>
      </c>
      <c r="G117">
        <v>720</v>
      </c>
      <c r="H117">
        <v>850</v>
      </c>
      <c r="I117">
        <v>560</v>
      </c>
      <c r="J117">
        <v>1</v>
      </c>
      <c r="K117" t="s">
        <v>1013</v>
      </c>
      <c r="L117" t="s">
        <v>1744</v>
      </c>
      <c r="M117">
        <v>6427.6</v>
      </c>
    </row>
    <row r="118" spans="1:13" x14ac:dyDescent="0.25">
      <c r="A118">
        <v>118</v>
      </c>
      <c r="B118" t="s">
        <v>1650</v>
      </c>
      <c r="C118">
        <v>6602.8</v>
      </c>
      <c r="D118" t="s">
        <v>187</v>
      </c>
      <c r="E118" t="s">
        <v>1079</v>
      </c>
      <c r="F118" t="s">
        <v>1446</v>
      </c>
      <c r="G118">
        <v>720</v>
      </c>
      <c r="H118">
        <v>802</v>
      </c>
      <c r="I118">
        <v>476</v>
      </c>
      <c r="J118">
        <v>1</v>
      </c>
      <c r="K118" t="s">
        <v>1013</v>
      </c>
      <c r="L118" t="s">
        <v>1745</v>
      </c>
      <c r="M118">
        <v>6602.8</v>
      </c>
    </row>
    <row r="119" spans="1:13" x14ac:dyDescent="0.25">
      <c r="A119">
        <v>119</v>
      </c>
      <c r="B119" t="s">
        <v>1651</v>
      </c>
      <c r="C119">
        <v>6602.8</v>
      </c>
      <c r="D119" t="s">
        <v>187</v>
      </c>
      <c r="E119" t="s">
        <v>1079</v>
      </c>
      <c r="F119" t="s">
        <v>1447</v>
      </c>
      <c r="G119">
        <v>720</v>
      </c>
      <c r="H119">
        <v>802</v>
      </c>
      <c r="I119">
        <v>476</v>
      </c>
      <c r="J119">
        <v>1</v>
      </c>
      <c r="K119" t="s">
        <v>1013</v>
      </c>
      <c r="L119" t="s">
        <v>1746</v>
      </c>
      <c r="M119">
        <v>6602.8</v>
      </c>
    </row>
    <row r="120" spans="1:13" x14ac:dyDescent="0.25">
      <c r="A120">
        <v>120</v>
      </c>
      <c r="B120" t="s">
        <v>1165</v>
      </c>
      <c r="C120">
        <v>8087.62</v>
      </c>
      <c r="D120" t="s">
        <v>186</v>
      </c>
      <c r="E120" t="s">
        <v>1069</v>
      </c>
      <c r="F120" t="s">
        <v>1448</v>
      </c>
      <c r="G120">
        <v>720</v>
      </c>
      <c r="H120">
        <v>850</v>
      </c>
      <c r="I120">
        <v>560</v>
      </c>
      <c r="J120">
        <v>1</v>
      </c>
      <c r="K120" t="s">
        <v>1013</v>
      </c>
      <c r="L120" t="s">
        <v>1747</v>
      </c>
      <c r="M120">
        <v>8087.62</v>
      </c>
    </row>
    <row r="121" spans="1:13" x14ac:dyDescent="0.25">
      <c r="A121">
        <v>121</v>
      </c>
      <c r="B121" t="s">
        <v>1652</v>
      </c>
      <c r="C121">
        <v>8545.57</v>
      </c>
      <c r="D121" t="s">
        <v>186</v>
      </c>
      <c r="E121" t="s">
        <v>1074</v>
      </c>
      <c r="F121" t="s">
        <v>1448</v>
      </c>
      <c r="G121">
        <v>720</v>
      </c>
      <c r="H121">
        <v>850</v>
      </c>
      <c r="I121">
        <v>560</v>
      </c>
      <c r="J121">
        <v>1</v>
      </c>
      <c r="K121" t="s">
        <v>1013</v>
      </c>
      <c r="L121" t="s">
        <v>1748</v>
      </c>
      <c r="M121">
        <v>8545.57</v>
      </c>
    </row>
    <row r="122" spans="1:13" x14ac:dyDescent="0.25">
      <c r="A122">
        <v>122</v>
      </c>
      <c r="B122" t="s">
        <v>1653</v>
      </c>
      <c r="C122">
        <v>6905.57</v>
      </c>
      <c r="D122" t="s">
        <v>186</v>
      </c>
      <c r="E122" t="s">
        <v>1074</v>
      </c>
      <c r="F122" t="s">
        <v>1446</v>
      </c>
      <c r="G122">
        <v>720</v>
      </c>
      <c r="H122">
        <v>850</v>
      </c>
      <c r="I122">
        <v>560</v>
      </c>
      <c r="J122">
        <v>1</v>
      </c>
      <c r="K122" t="s">
        <v>1013</v>
      </c>
      <c r="L122" t="s">
        <v>1749</v>
      </c>
      <c r="M122">
        <v>6905.57</v>
      </c>
    </row>
    <row r="123" spans="1:13" x14ac:dyDescent="0.25">
      <c r="A123">
        <v>123</v>
      </c>
      <c r="B123" t="s">
        <v>1654</v>
      </c>
      <c r="C123">
        <v>7069.32</v>
      </c>
      <c r="D123" t="s">
        <v>186</v>
      </c>
      <c r="E123" t="s">
        <v>1074</v>
      </c>
      <c r="F123" t="s">
        <v>1447</v>
      </c>
      <c r="G123">
        <v>720</v>
      </c>
      <c r="H123">
        <v>900</v>
      </c>
      <c r="I123">
        <v>560</v>
      </c>
      <c r="J123">
        <v>1</v>
      </c>
      <c r="K123" t="s">
        <v>1013</v>
      </c>
      <c r="L123" t="s">
        <v>1750</v>
      </c>
      <c r="M123">
        <v>7069.32</v>
      </c>
    </row>
    <row r="124" spans="1:13" x14ac:dyDescent="0.25">
      <c r="A124">
        <v>124</v>
      </c>
      <c r="B124" t="s">
        <v>1294</v>
      </c>
      <c r="C124">
        <v>7110.11</v>
      </c>
      <c r="D124" t="s">
        <v>43</v>
      </c>
      <c r="E124" t="s">
        <v>1069</v>
      </c>
      <c r="F124" t="s">
        <v>1448</v>
      </c>
      <c r="G124">
        <v>720</v>
      </c>
      <c r="H124">
        <v>600</v>
      </c>
      <c r="I124">
        <v>315</v>
      </c>
      <c r="J124">
        <v>1</v>
      </c>
      <c r="K124" t="s">
        <v>1013</v>
      </c>
      <c r="L124" t="s">
        <v>1751</v>
      </c>
      <c r="M124">
        <v>7110.11</v>
      </c>
    </row>
    <row r="125" spans="1:13" x14ac:dyDescent="0.25">
      <c r="A125">
        <v>125</v>
      </c>
      <c r="B125" t="s">
        <v>1265</v>
      </c>
      <c r="C125">
        <v>7430.11</v>
      </c>
      <c r="D125" t="s">
        <v>43</v>
      </c>
      <c r="E125" t="s">
        <v>1075</v>
      </c>
      <c r="F125" t="s">
        <v>1448</v>
      </c>
      <c r="G125">
        <v>720</v>
      </c>
      <c r="H125">
        <v>600</v>
      </c>
      <c r="I125">
        <v>315</v>
      </c>
      <c r="J125">
        <v>1</v>
      </c>
      <c r="K125" t="s">
        <v>1013</v>
      </c>
      <c r="L125" t="s">
        <v>1752</v>
      </c>
      <c r="M125">
        <v>7430.11</v>
      </c>
    </row>
    <row r="126" spans="1:13" x14ac:dyDescent="0.25">
      <c r="A126">
        <v>126</v>
      </c>
      <c r="B126" t="s">
        <v>1295</v>
      </c>
      <c r="C126">
        <v>4968.08</v>
      </c>
      <c r="D126" t="s">
        <v>138</v>
      </c>
      <c r="E126" t="s">
        <v>1070</v>
      </c>
      <c r="F126" t="s">
        <v>1448</v>
      </c>
      <c r="G126">
        <v>720</v>
      </c>
      <c r="H126">
        <v>600</v>
      </c>
      <c r="I126">
        <v>315</v>
      </c>
      <c r="J126">
        <v>1</v>
      </c>
      <c r="K126" t="s">
        <v>1669</v>
      </c>
      <c r="L126" t="s">
        <v>1753</v>
      </c>
      <c r="M126">
        <v>4968.08</v>
      </c>
    </row>
    <row r="127" spans="1:13" x14ac:dyDescent="0.25">
      <c r="A127">
        <v>127</v>
      </c>
      <c r="B127" t="s">
        <v>1296</v>
      </c>
      <c r="C127">
        <v>4158.0600000000004</v>
      </c>
      <c r="D127" t="s">
        <v>138</v>
      </c>
      <c r="E127" t="s">
        <v>1070</v>
      </c>
      <c r="F127" t="s">
        <v>1446</v>
      </c>
      <c r="G127">
        <v>720</v>
      </c>
      <c r="H127">
        <v>600</v>
      </c>
      <c r="I127">
        <v>315</v>
      </c>
      <c r="J127">
        <v>1</v>
      </c>
      <c r="K127" t="s">
        <v>1142</v>
      </c>
      <c r="L127" t="s">
        <v>1754</v>
      </c>
      <c r="M127">
        <v>4158.0600000000004</v>
      </c>
    </row>
    <row r="128" spans="1:13" x14ac:dyDescent="0.25">
      <c r="A128">
        <v>128</v>
      </c>
      <c r="B128" t="s">
        <v>1297</v>
      </c>
      <c r="C128">
        <v>3074.74</v>
      </c>
      <c r="D128" t="s">
        <v>138</v>
      </c>
      <c r="E128" t="s">
        <v>1070</v>
      </c>
      <c r="F128" t="s">
        <v>1446</v>
      </c>
      <c r="G128">
        <v>960</v>
      </c>
      <c r="H128">
        <v>150</v>
      </c>
      <c r="I128">
        <v>315</v>
      </c>
      <c r="J128">
        <v>1</v>
      </c>
      <c r="K128" t="s">
        <v>1669</v>
      </c>
      <c r="L128" t="s">
        <v>1755</v>
      </c>
      <c r="M128">
        <v>3074.74</v>
      </c>
    </row>
    <row r="129" spans="1:13" x14ac:dyDescent="0.25">
      <c r="A129">
        <v>129</v>
      </c>
      <c r="B129" t="s">
        <v>1298</v>
      </c>
      <c r="C129">
        <v>3108.7</v>
      </c>
      <c r="D129" t="s">
        <v>138</v>
      </c>
      <c r="E129" t="s">
        <v>1070</v>
      </c>
      <c r="F129" t="s">
        <v>1446</v>
      </c>
      <c r="G129">
        <v>960</v>
      </c>
      <c r="H129">
        <v>150</v>
      </c>
      <c r="I129">
        <v>315</v>
      </c>
      <c r="J129">
        <v>1</v>
      </c>
      <c r="K129" t="s">
        <v>1142</v>
      </c>
      <c r="L129" t="s">
        <v>1756</v>
      </c>
      <c r="M129">
        <v>3108.7</v>
      </c>
    </row>
    <row r="130" spans="1:13" x14ac:dyDescent="0.25">
      <c r="A130">
        <v>130</v>
      </c>
      <c r="B130" t="s">
        <v>1299</v>
      </c>
      <c r="C130">
        <v>5992.97</v>
      </c>
      <c r="D130" t="s">
        <v>41</v>
      </c>
      <c r="E130" t="s">
        <v>1069</v>
      </c>
      <c r="F130" t="s">
        <v>1448</v>
      </c>
      <c r="G130">
        <v>720</v>
      </c>
      <c r="H130">
        <v>600</v>
      </c>
      <c r="I130">
        <v>315</v>
      </c>
      <c r="J130">
        <v>1</v>
      </c>
      <c r="K130" t="s">
        <v>1013</v>
      </c>
      <c r="L130" t="s">
        <v>1757</v>
      </c>
      <c r="M130">
        <v>5992.97</v>
      </c>
    </row>
    <row r="131" spans="1:13" x14ac:dyDescent="0.25">
      <c r="A131">
        <v>131</v>
      </c>
      <c r="B131" t="s">
        <v>1300</v>
      </c>
      <c r="C131">
        <v>4849.1899999999996</v>
      </c>
      <c r="D131" t="s">
        <v>41</v>
      </c>
      <c r="E131" t="s">
        <v>1069</v>
      </c>
      <c r="F131" t="s">
        <v>1446</v>
      </c>
      <c r="G131">
        <v>960</v>
      </c>
      <c r="H131">
        <v>800</v>
      </c>
      <c r="I131">
        <v>315</v>
      </c>
      <c r="J131">
        <v>1</v>
      </c>
      <c r="K131" t="s">
        <v>1013</v>
      </c>
      <c r="L131" t="s">
        <v>1758</v>
      </c>
      <c r="M131">
        <v>4849.1899999999996</v>
      </c>
    </row>
    <row r="132" spans="1:13" x14ac:dyDescent="0.25">
      <c r="A132">
        <v>132</v>
      </c>
      <c r="B132" t="s">
        <v>1301</v>
      </c>
      <c r="C132">
        <v>17347.5</v>
      </c>
      <c r="D132" t="s">
        <v>42</v>
      </c>
      <c r="E132" t="s">
        <v>1069</v>
      </c>
      <c r="F132" t="s">
        <v>1448</v>
      </c>
      <c r="G132">
        <v>720</v>
      </c>
      <c r="H132">
        <v>487</v>
      </c>
      <c r="I132">
        <v>346</v>
      </c>
      <c r="J132">
        <v>1</v>
      </c>
      <c r="K132" t="s">
        <v>1013</v>
      </c>
      <c r="L132" t="s">
        <v>1759</v>
      </c>
      <c r="M132">
        <v>17347.5</v>
      </c>
    </row>
    <row r="133" spans="1:13" x14ac:dyDescent="0.25">
      <c r="A133">
        <v>133</v>
      </c>
      <c r="B133" t="s">
        <v>1302</v>
      </c>
      <c r="C133">
        <v>17473.990000000002</v>
      </c>
      <c r="D133" t="s">
        <v>42</v>
      </c>
      <c r="E133" t="s">
        <v>1069</v>
      </c>
      <c r="F133" t="s">
        <v>1448</v>
      </c>
      <c r="G133">
        <v>720</v>
      </c>
      <c r="H133">
        <v>600</v>
      </c>
      <c r="I133">
        <v>315</v>
      </c>
      <c r="J133">
        <v>1</v>
      </c>
      <c r="K133" t="s">
        <v>1013</v>
      </c>
      <c r="L133" t="s">
        <v>1760</v>
      </c>
      <c r="M133">
        <v>17473.990000000002</v>
      </c>
    </row>
    <row r="134" spans="1:13" x14ac:dyDescent="0.25">
      <c r="A134">
        <v>134</v>
      </c>
      <c r="B134" t="s">
        <v>1198</v>
      </c>
      <c r="C134">
        <v>2574.46</v>
      </c>
      <c r="D134" t="s">
        <v>2</v>
      </c>
      <c r="E134" t="s">
        <v>1069</v>
      </c>
      <c r="F134" t="s">
        <v>1448</v>
      </c>
      <c r="G134">
        <v>720</v>
      </c>
      <c r="H134">
        <v>600</v>
      </c>
      <c r="I134">
        <v>315</v>
      </c>
      <c r="J134">
        <v>0</v>
      </c>
      <c r="K134" t="s">
        <v>1013</v>
      </c>
      <c r="L134" t="s">
        <v>1761</v>
      </c>
      <c r="M134">
        <v>2574.46</v>
      </c>
    </row>
    <row r="135" spans="1:13" x14ac:dyDescent="0.25">
      <c r="A135">
        <v>135</v>
      </c>
      <c r="B135" t="s">
        <v>1199</v>
      </c>
      <c r="C135">
        <v>2882.47</v>
      </c>
      <c r="D135" t="s">
        <v>2</v>
      </c>
      <c r="E135" t="s">
        <v>1069</v>
      </c>
      <c r="F135" t="s">
        <v>1448</v>
      </c>
      <c r="G135">
        <v>720</v>
      </c>
      <c r="H135">
        <v>600</v>
      </c>
      <c r="I135">
        <v>315</v>
      </c>
      <c r="J135">
        <v>1</v>
      </c>
      <c r="K135" t="s">
        <v>1013</v>
      </c>
      <c r="L135" t="s">
        <v>1762</v>
      </c>
      <c r="M135">
        <v>2882.47</v>
      </c>
    </row>
    <row r="136" spans="1:13" x14ac:dyDescent="0.25">
      <c r="A136">
        <v>136</v>
      </c>
      <c r="B136" t="s">
        <v>1200</v>
      </c>
      <c r="C136">
        <v>3172.39</v>
      </c>
      <c r="D136" t="s">
        <v>2</v>
      </c>
      <c r="E136" t="s">
        <v>1069</v>
      </c>
      <c r="F136" t="s">
        <v>1448</v>
      </c>
      <c r="G136">
        <v>960</v>
      </c>
      <c r="H136">
        <v>600</v>
      </c>
      <c r="I136">
        <v>315</v>
      </c>
      <c r="J136">
        <v>1</v>
      </c>
      <c r="K136" t="s">
        <v>1013</v>
      </c>
      <c r="L136" t="s">
        <v>1763</v>
      </c>
      <c r="M136">
        <v>3172.39</v>
      </c>
    </row>
    <row r="137" spans="1:13" x14ac:dyDescent="0.25">
      <c r="A137">
        <v>137</v>
      </c>
      <c r="B137" t="s">
        <v>1219</v>
      </c>
      <c r="C137">
        <v>10290.25</v>
      </c>
      <c r="D137" t="s">
        <v>777</v>
      </c>
      <c r="E137" t="s">
        <v>1069</v>
      </c>
      <c r="F137" t="s">
        <v>1448</v>
      </c>
      <c r="G137" s="469">
        <v>1250</v>
      </c>
      <c r="H137">
        <v>850</v>
      </c>
      <c r="I137">
        <v>315</v>
      </c>
      <c r="J137">
        <v>2</v>
      </c>
      <c r="K137" t="s">
        <v>1013</v>
      </c>
      <c r="L137" t="s">
        <v>1764</v>
      </c>
      <c r="M137">
        <v>10290.25</v>
      </c>
    </row>
    <row r="138" spans="1:13" x14ac:dyDescent="0.25">
      <c r="A138">
        <v>138</v>
      </c>
      <c r="B138" t="s">
        <v>1217</v>
      </c>
      <c r="C138">
        <v>7009.31</v>
      </c>
      <c r="D138" t="s">
        <v>777</v>
      </c>
      <c r="E138" t="s">
        <v>1069</v>
      </c>
      <c r="F138" t="s">
        <v>1448</v>
      </c>
      <c r="G138">
        <v>720</v>
      </c>
      <c r="H138">
        <v>850</v>
      </c>
      <c r="I138">
        <v>315</v>
      </c>
      <c r="J138">
        <v>0</v>
      </c>
      <c r="K138" t="s">
        <v>1013</v>
      </c>
      <c r="L138" t="s">
        <v>1765</v>
      </c>
      <c r="M138">
        <v>7009.31</v>
      </c>
    </row>
    <row r="139" spans="1:13" x14ac:dyDescent="0.25">
      <c r="A139">
        <v>139</v>
      </c>
      <c r="B139" t="s">
        <v>1216</v>
      </c>
      <c r="C139">
        <v>7009.31</v>
      </c>
      <c r="D139" t="s">
        <v>777</v>
      </c>
      <c r="E139" t="s">
        <v>1069</v>
      </c>
      <c r="F139" t="s">
        <v>1448</v>
      </c>
      <c r="G139">
        <v>720</v>
      </c>
      <c r="H139">
        <v>850</v>
      </c>
      <c r="I139">
        <v>560</v>
      </c>
      <c r="J139">
        <v>0</v>
      </c>
      <c r="K139" t="s">
        <v>1013</v>
      </c>
      <c r="L139" t="s">
        <v>1766</v>
      </c>
      <c r="M139">
        <v>7009.31</v>
      </c>
    </row>
    <row r="140" spans="1:13" x14ac:dyDescent="0.25">
      <c r="A140">
        <v>140</v>
      </c>
      <c r="B140" t="s">
        <v>1218</v>
      </c>
      <c r="C140">
        <v>7504.67</v>
      </c>
      <c r="D140" t="s">
        <v>777</v>
      </c>
      <c r="E140" t="s">
        <v>1069</v>
      </c>
      <c r="F140" t="s">
        <v>1448</v>
      </c>
      <c r="G140">
        <v>960</v>
      </c>
      <c r="H140">
        <v>850</v>
      </c>
      <c r="I140">
        <v>315</v>
      </c>
      <c r="J140">
        <v>0</v>
      </c>
      <c r="K140" t="s">
        <v>1013</v>
      </c>
      <c r="L140" t="s">
        <v>1767</v>
      </c>
      <c r="M140">
        <v>7504.67</v>
      </c>
    </row>
    <row r="141" spans="1:13" x14ac:dyDescent="0.25">
      <c r="A141">
        <v>141</v>
      </c>
      <c r="B141" t="s">
        <v>1189</v>
      </c>
      <c r="C141">
        <v>5368.67</v>
      </c>
      <c r="D141" t="s">
        <v>29</v>
      </c>
      <c r="E141" t="s">
        <v>1069</v>
      </c>
      <c r="F141" t="s">
        <v>1448</v>
      </c>
      <c r="G141">
        <v>720</v>
      </c>
      <c r="H141">
        <v>600</v>
      </c>
      <c r="I141">
        <v>560</v>
      </c>
      <c r="J141">
        <v>0</v>
      </c>
      <c r="K141" t="s">
        <v>1013</v>
      </c>
      <c r="L141" t="s">
        <v>1768</v>
      </c>
      <c r="M141">
        <v>5368.67</v>
      </c>
    </row>
    <row r="142" spans="1:13" x14ac:dyDescent="0.25">
      <c r="A142">
        <v>142</v>
      </c>
      <c r="B142" t="s">
        <v>1655</v>
      </c>
      <c r="C142">
        <v>5319.36</v>
      </c>
      <c r="D142" t="s">
        <v>29</v>
      </c>
      <c r="E142" t="s">
        <v>1072</v>
      </c>
      <c r="F142" t="s">
        <v>1448</v>
      </c>
      <c r="G142">
        <v>720</v>
      </c>
      <c r="H142">
        <v>347</v>
      </c>
      <c r="I142">
        <v>481</v>
      </c>
      <c r="J142">
        <v>0</v>
      </c>
      <c r="K142" t="s">
        <v>1013</v>
      </c>
      <c r="L142" t="s">
        <v>1769</v>
      </c>
      <c r="M142">
        <v>5319.36</v>
      </c>
    </row>
    <row r="143" spans="1:13" x14ac:dyDescent="0.25">
      <c r="A143">
        <v>143</v>
      </c>
      <c r="B143" t="s">
        <v>1656</v>
      </c>
      <c r="C143">
        <v>5730.03</v>
      </c>
      <c r="D143" t="s">
        <v>29</v>
      </c>
      <c r="E143" t="s">
        <v>1072</v>
      </c>
      <c r="F143" t="s">
        <v>1448</v>
      </c>
      <c r="G143">
        <v>720</v>
      </c>
      <c r="H143">
        <v>600</v>
      </c>
      <c r="I143">
        <v>560</v>
      </c>
      <c r="J143">
        <v>0</v>
      </c>
      <c r="K143" t="s">
        <v>1013</v>
      </c>
      <c r="L143" t="s">
        <v>1770</v>
      </c>
      <c r="M143">
        <v>5730.03</v>
      </c>
    </row>
    <row r="144" spans="1:13" x14ac:dyDescent="0.25">
      <c r="A144">
        <v>144</v>
      </c>
      <c r="B144" t="s">
        <v>1190</v>
      </c>
      <c r="C144">
        <v>6608.65</v>
      </c>
      <c r="D144" t="s">
        <v>30</v>
      </c>
      <c r="E144" t="s">
        <v>1069</v>
      </c>
      <c r="F144" t="s">
        <v>1448</v>
      </c>
      <c r="G144">
        <v>720</v>
      </c>
      <c r="H144">
        <v>600</v>
      </c>
      <c r="I144">
        <v>560</v>
      </c>
      <c r="J144">
        <v>0</v>
      </c>
      <c r="K144" t="s">
        <v>1013</v>
      </c>
      <c r="L144" t="s">
        <v>1771</v>
      </c>
      <c r="M144">
        <v>6608.65</v>
      </c>
    </row>
    <row r="145" spans="1:13" x14ac:dyDescent="0.25">
      <c r="A145">
        <v>145</v>
      </c>
      <c r="B145" t="s">
        <v>1159</v>
      </c>
      <c r="C145">
        <v>4544.7700000000004</v>
      </c>
      <c r="D145" t="s">
        <v>13</v>
      </c>
      <c r="E145" t="s">
        <v>1069</v>
      </c>
      <c r="F145" t="s">
        <v>1448</v>
      </c>
      <c r="G145">
        <v>720</v>
      </c>
      <c r="H145">
        <v>600</v>
      </c>
      <c r="I145">
        <v>560</v>
      </c>
      <c r="J145">
        <v>0</v>
      </c>
      <c r="K145" t="s">
        <v>1013</v>
      </c>
      <c r="L145" t="s">
        <v>1772</v>
      </c>
      <c r="M145">
        <v>4544.7700000000004</v>
      </c>
    </row>
    <row r="146" spans="1:13" x14ac:dyDescent="0.25">
      <c r="A146">
        <v>146</v>
      </c>
      <c r="B146" t="s">
        <v>1160</v>
      </c>
      <c r="C146">
        <v>3564.77</v>
      </c>
      <c r="D146" t="s">
        <v>13</v>
      </c>
      <c r="E146" t="s">
        <v>1069</v>
      </c>
      <c r="F146" t="s">
        <v>1446</v>
      </c>
      <c r="G146">
        <v>720</v>
      </c>
      <c r="H146">
        <v>600</v>
      </c>
      <c r="I146">
        <v>560</v>
      </c>
      <c r="J146">
        <v>0</v>
      </c>
      <c r="K146" t="s">
        <v>1013</v>
      </c>
      <c r="L146" t="s">
        <v>1773</v>
      </c>
      <c r="M146">
        <v>3564.77</v>
      </c>
    </row>
    <row r="147" spans="1:13" x14ac:dyDescent="0.25">
      <c r="A147">
        <v>147</v>
      </c>
      <c r="B147" t="s">
        <v>1161</v>
      </c>
      <c r="C147">
        <v>3564.77</v>
      </c>
      <c r="D147" t="s">
        <v>13</v>
      </c>
      <c r="E147" t="s">
        <v>1069</v>
      </c>
      <c r="F147" t="s">
        <v>1447</v>
      </c>
      <c r="G147">
        <v>720</v>
      </c>
      <c r="H147">
        <v>600</v>
      </c>
      <c r="I147">
        <v>560</v>
      </c>
      <c r="J147">
        <v>0</v>
      </c>
      <c r="K147" t="s">
        <v>1013</v>
      </c>
      <c r="L147" t="s">
        <v>1774</v>
      </c>
      <c r="M147">
        <v>3564.77</v>
      </c>
    </row>
    <row r="148" spans="1:13" x14ac:dyDescent="0.25">
      <c r="A148">
        <v>148</v>
      </c>
      <c r="B148" t="s">
        <v>1657</v>
      </c>
      <c r="C148">
        <v>4885</v>
      </c>
      <c r="D148" t="s">
        <v>13</v>
      </c>
      <c r="E148" t="s">
        <v>1071</v>
      </c>
      <c r="F148" t="s">
        <v>1448</v>
      </c>
      <c r="G148">
        <v>720</v>
      </c>
      <c r="H148">
        <v>600</v>
      </c>
      <c r="I148">
        <v>315</v>
      </c>
      <c r="J148">
        <v>0</v>
      </c>
      <c r="K148" t="s">
        <v>1013</v>
      </c>
      <c r="L148" t="s">
        <v>1775</v>
      </c>
      <c r="M148">
        <v>4885</v>
      </c>
    </row>
    <row r="149" spans="1:13" x14ac:dyDescent="0.25">
      <c r="A149">
        <v>149</v>
      </c>
      <c r="B149" t="s">
        <v>1658</v>
      </c>
      <c r="C149">
        <v>3905</v>
      </c>
      <c r="D149" t="s">
        <v>13</v>
      </c>
      <c r="E149" t="s">
        <v>1071</v>
      </c>
      <c r="F149" t="s">
        <v>1446</v>
      </c>
      <c r="G149">
        <v>720</v>
      </c>
      <c r="H149">
        <v>600</v>
      </c>
      <c r="I149">
        <v>315</v>
      </c>
      <c r="J149">
        <v>0</v>
      </c>
      <c r="K149" t="s">
        <v>1013</v>
      </c>
      <c r="L149" t="s">
        <v>1776</v>
      </c>
      <c r="M149">
        <v>3905</v>
      </c>
    </row>
    <row r="150" spans="1:13" x14ac:dyDescent="0.25">
      <c r="A150">
        <v>150</v>
      </c>
      <c r="B150" t="s">
        <v>1659</v>
      </c>
      <c r="C150">
        <v>3905</v>
      </c>
      <c r="D150" t="s">
        <v>13</v>
      </c>
      <c r="E150" t="s">
        <v>1071</v>
      </c>
      <c r="F150" t="s">
        <v>1447</v>
      </c>
      <c r="G150">
        <v>720</v>
      </c>
      <c r="H150">
        <v>600</v>
      </c>
      <c r="I150">
        <v>315</v>
      </c>
      <c r="J150">
        <v>0</v>
      </c>
      <c r="K150" t="s">
        <v>1013</v>
      </c>
      <c r="L150" t="s">
        <v>1777</v>
      </c>
      <c r="M150">
        <v>3905</v>
      </c>
    </row>
    <row r="151" spans="1:13" x14ac:dyDescent="0.25">
      <c r="A151">
        <v>151</v>
      </c>
      <c r="B151" t="s">
        <v>1194</v>
      </c>
      <c r="C151">
        <v>5784.77</v>
      </c>
      <c r="D151" t="s">
        <v>14</v>
      </c>
      <c r="E151" t="s">
        <v>1069</v>
      </c>
      <c r="F151" t="s">
        <v>1448</v>
      </c>
      <c r="G151">
        <v>720</v>
      </c>
      <c r="H151">
        <v>600</v>
      </c>
      <c r="I151">
        <v>315</v>
      </c>
      <c r="J151">
        <v>0</v>
      </c>
      <c r="K151" t="s">
        <v>1013</v>
      </c>
      <c r="L151" t="s">
        <v>1778</v>
      </c>
      <c r="M151">
        <v>5784.77</v>
      </c>
    </row>
    <row r="152" spans="1:13" x14ac:dyDescent="0.25">
      <c r="A152">
        <v>152</v>
      </c>
      <c r="B152" t="s">
        <v>1660</v>
      </c>
      <c r="C152">
        <v>6093.67</v>
      </c>
      <c r="D152" t="s">
        <v>14</v>
      </c>
      <c r="E152" t="s">
        <v>1072</v>
      </c>
      <c r="F152" t="s">
        <v>1448</v>
      </c>
      <c r="G152">
        <v>720</v>
      </c>
      <c r="H152">
        <v>583</v>
      </c>
      <c r="I152">
        <v>451</v>
      </c>
      <c r="J152">
        <v>0</v>
      </c>
      <c r="K152" t="s">
        <v>1013</v>
      </c>
      <c r="L152" t="s">
        <v>1779</v>
      </c>
      <c r="M152">
        <v>6093.67</v>
      </c>
    </row>
    <row r="153" spans="1:13" x14ac:dyDescent="0.25">
      <c r="A153">
        <v>153</v>
      </c>
      <c r="B153" t="s">
        <v>1661</v>
      </c>
      <c r="C153">
        <v>4133.67</v>
      </c>
      <c r="D153" t="s">
        <v>14</v>
      </c>
      <c r="E153" t="s">
        <v>1072</v>
      </c>
      <c r="F153" t="s">
        <v>1446</v>
      </c>
      <c r="G153">
        <v>720</v>
      </c>
      <c r="H153">
        <v>583</v>
      </c>
      <c r="I153">
        <v>451</v>
      </c>
      <c r="J153">
        <v>0</v>
      </c>
      <c r="K153" t="s">
        <v>1013</v>
      </c>
      <c r="L153" t="s">
        <v>1780</v>
      </c>
      <c r="M153">
        <v>4133.67</v>
      </c>
    </row>
    <row r="154" spans="1:13" x14ac:dyDescent="0.25">
      <c r="A154">
        <v>154</v>
      </c>
      <c r="B154" t="s">
        <v>1196</v>
      </c>
      <c r="C154">
        <v>6945.28</v>
      </c>
      <c r="D154" t="s">
        <v>189</v>
      </c>
      <c r="E154" t="s">
        <v>1069</v>
      </c>
      <c r="F154" t="s">
        <v>1448</v>
      </c>
      <c r="G154">
        <v>720</v>
      </c>
      <c r="H154">
        <v>850</v>
      </c>
      <c r="I154">
        <v>560</v>
      </c>
      <c r="J154">
        <v>0</v>
      </c>
      <c r="K154" t="s">
        <v>1013</v>
      </c>
      <c r="L154" t="s">
        <v>1781</v>
      </c>
      <c r="M154">
        <v>6945.28</v>
      </c>
    </row>
    <row r="155" spans="1:13" x14ac:dyDescent="0.25">
      <c r="A155">
        <v>155</v>
      </c>
      <c r="B155" t="s">
        <v>1662</v>
      </c>
      <c r="C155">
        <v>7200.03</v>
      </c>
      <c r="D155" t="s">
        <v>189</v>
      </c>
      <c r="E155" t="s">
        <v>1071</v>
      </c>
      <c r="F155" t="s">
        <v>1448</v>
      </c>
      <c r="G155">
        <v>720</v>
      </c>
      <c r="H155">
        <v>750</v>
      </c>
      <c r="I155">
        <v>448</v>
      </c>
      <c r="J155">
        <v>0</v>
      </c>
      <c r="K155" t="s">
        <v>1013</v>
      </c>
      <c r="L155" t="s">
        <v>1782</v>
      </c>
      <c r="M155">
        <v>7200.03</v>
      </c>
    </row>
    <row r="156" spans="1:13" x14ac:dyDescent="0.25">
      <c r="A156">
        <v>156</v>
      </c>
      <c r="B156" t="s">
        <v>1663</v>
      </c>
      <c r="C156">
        <v>5560.03</v>
      </c>
      <c r="D156" t="s">
        <v>189</v>
      </c>
      <c r="E156" t="s">
        <v>1071</v>
      </c>
      <c r="F156" t="s">
        <v>1446</v>
      </c>
      <c r="G156">
        <v>720</v>
      </c>
      <c r="H156">
        <v>750</v>
      </c>
      <c r="I156">
        <v>448</v>
      </c>
      <c r="J156">
        <v>0</v>
      </c>
      <c r="K156" t="s">
        <v>1013</v>
      </c>
      <c r="L156" t="s">
        <v>1783</v>
      </c>
      <c r="M156">
        <v>5560.03</v>
      </c>
    </row>
    <row r="157" spans="1:13" x14ac:dyDescent="0.25">
      <c r="A157">
        <v>157</v>
      </c>
      <c r="B157" t="s">
        <v>1664</v>
      </c>
      <c r="C157">
        <v>5795.27</v>
      </c>
      <c r="D157" t="s">
        <v>189</v>
      </c>
      <c r="E157" t="s">
        <v>1071</v>
      </c>
      <c r="F157" t="s">
        <v>1447</v>
      </c>
      <c r="G157">
        <v>720</v>
      </c>
      <c r="H157">
        <v>864</v>
      </c>
      <c r="I157">
        <v>448</v>
      </c>
      <c r="J157">
        <v>0</v>
      </c>
      <c r="K157" t="s">
        <v>1013</v>
      </c>
      <c r="L157" t="s">
        <v>1784</v>
      </c>
      <c r="M157">
        <v>5795.27</v>
      </c>
    </row>
    <row r="158" spans="1:13" x14ac:dyDescent="0.25">
      <c r="A158">
        <v>158</v>
      </c>
      <c r="B158" t="s">
        <v>1197</v>
      </c>
      <c r="C158">
        <v>6965.3</v>
      </c>
      <c r="D158" t="s">
        <v>188</v>
      </c>
      <c r="E158" t="s">
        <v>1069</v>
      </c>
      <c r="F158" t="s">
        <v>1448</v>
      </c>
      <c r="G158">
        <v>720</v>
      </c>
      <c r="H158">
        <v>850</v>
      </c>
      <c r="I158">
        <v>560</v>
      </c>
      <c r="J158">
        <v>0</v>
      </c>
      <c r="K158" t="s">
        <v>1013</v>
      </c>
      <c r="L158" t="s">
        <v>1785</v>
      </c>
      <c r="M158">
        <v>6965.3</v>
      </c>
    </row>
    <row r="159" spans="1:13" x14ac:dyDescent="0.25">
      <c r="A159">
        <v>159</v>
      </c>
      <c r="B159" t="s">
        <v>1665</v>
      </c>
      <c r="C159">
        <v>7917.75</v>
      </c>
      <c r="D159" t="s">
        <v>188</v>
      </c>
      <c r="E159" t="s">
        <v>1074</v>
      </c>
      <c r="F159" t="s">
        <v>1448</v>
      </c>
      <c r="G159">
        <v>720</v>
      </c>
      <c r="H159">
        <v>954</v>
      </c>
      <c r="I159">
        <v>481</v>
      </c>
      <c r="J159">
        <v>0</v>
      </c>
      <c r="K159" t="s">
        <v>1013</v>
      </c>
      <c r="L159" t="s">
        <v>1786</v>
      </c>
      <c r="M159">
        <v>7917.75</v>
      </c>
    </row>
    <row r="160" spans="1:13" x14ac:dyDescent="0.25">
      <c r="A160">
        <v>160</v>
      </c>
      <c r="B160" t="s">
        <v>1666</v>
      </c>
      <c r="C160">
        <v>6277.75</v>
      </c>
      <c r="D160" t="s">
        <v>188</v>
      </c>
      <c r="E160" t="s">
        <v>1074</v>
      </c>
      <c r="F160" t="s">
        <v>1446</v>
      </c>
      <c r="G160">
        <v>720</v>
      </c>
      <c r="H160">
        <v>954</v>
      </c>
      <c r="I160">
        <v>481</v>
      </c>
      <c r="J160">
        <v>0</v>
      </c>
      <c r="K160" t="s">
        <v>1013</v>
      </c>
      <c r="L160" t="s">
        <v>1787</v>
      </c>
      <c r="M160">
        <v>6277.75</v>
      </c>
    </row>
    <row r="161" spans="1:13" x14ac:dyDescent="0.25">
      <c r="A161">
        <v>161</v>
      </c>
      <c r="B161" t="s">
        <v>1667</v>
      </c>
      <c r="C161">
        <v>6277.75</v>
      </c>
      <c r="D161" t="s">
        <v>188</v>
      </c>
      <c r="E161" t="s">
        <v>1074</v>
      </c>
      <c r="F161" t="s">
        <v>1447</v>
      </c>
      <c r="G161">
        <v>720</v>
      </c>
      <c r="H161">
        <v>954</v>
      </c>
      <c r="I161">
        <v>481</v>
      </c>
      <c r="J161">
        <v>0</v>
      </c>
      <c r="K161" t="s">
        <v>1013</v>
      </c>
      <c r="L161" t="s">
        <v>1788</v>
      </c>
      <c r="M161">
        <v>6277.75</v>
      </c>
    </row>
    <row r="162" spans="1:13" x14ac:dyDescent="0.25">
      <c r="A162">
        <v>162</v>
      </c>
      <c r="B162" t="s">
        <v>1234</v>
      </c>
      <c r="C162">
        <v>10298.49</v>
      </c>
      <c r="D162" t="s">
        <v>677</v>
      </c>
      <c r="E162" t="s">
        <v>1069</v>
      </c>
      <c r="F162" t="s">
        <v>1448</v>
      </c>
      <c r="G162" s="469">
        <v>1250</v>
      </c>
      <c r="H162">
        <v>596</v>
      </c>
      <c r="I162">
        <v>315</v>
      </c>
      <c r="J162">
        <v>2</v>
      </c>
      <c r="K162" t="s">
        <v>1013</v>
      </c>
      <c r="L162" t="s">
        <v>2429</v>
      </c>
      <c r="M162">
        <v>10298.49</v>
      </c>
    </row>
    <row r="163" spans="1:13" x14ac:dyDescent="0.25">
      <c r="A163">
        <v>163</v>
      </c>
      <c r="B163" t="s">
        <v>1235</v>
      </c>
      <c r="C163">
        <v>10636.69</v>
      </c>
      <c r="D163" t="s">
        <v>677</v>
      </c>
      <c r="E163" t="s">
        <v>1069</v>
      </c>
      <c r="F163" t="s">
        <v>1448</v>
      </c>
      <c r="G163" s="469">
        <v>1250</v>
      </c>
      <c r="H163">
        <v>596</v>
      </c>
      <c r="I163">
        <v>315</v>
      </c>
      <c r="J163">
        <v>2</v>
      </c>
      <c r="K163" t="s">
        <v>1142</v>
      </c>
      <c r="L163" t="s">
        <v>2430</v>
      </c>
      <c r="M163">
        <v>10636.69</v>
      </c>
    </row>
    <row r="164" spans="1:13" x14ac:dyDescent="0.25">
      <c r="A164">
        <v>164</v>
      </c>
      <c r="B164" t="s">
        <v>1235</v>
      </c>
      <c r="C164">
        <v>4860.03</v>
      </c>
      <c r="D164" t="s">
        <v>677</v>
      </c>
      <c r="E164" t="s">
        <v>1069</v>
      </c>
      <c r="F164" t="s">
        <v>1448</v>
      </c>
      <c r="G164" s="469">
        <v>1250</v>
      </c>
      <c r="H164">
        <v>596</v>
      </c>
      <c r="I164">
        <v>315</v>
      </c>
      <c r="J164">
        <v>2</v>
      </c>
      <c r="K164" t="s">
        <v>1142</v>
      </c>
      <c r="L164" t="s">
        <v>2430</v>
      </c>
      <c r="M164">
        <v>4860.03</v>
      </c>
    </row>
    <row r="165" spans="1:13" x14ac:dyDescent="0.25">
      <c r="A165">
        <v>165</v>
      </c>
      <c r="B165" t="s">
        <v>1231</v>
      </c>
      <c r="C165">
        <v>8332.3799999999992</v>
      </c>
      <c r="D165" t="s">
        <v>677</v>
      </c>
      <c r="E165" t="s">
        <v>1069</v>
      </c>
      <c r="F165" t="s">
        <v>1448</v>
      </c>
      <c r="G165">
        <v>720</v>
      </c>
      <c r="H165">
        <v>596</v>
      </c>
      <c r="I165">
        <v>315</v>
      </c>
      <c r="J165">
        <v>0</v>
      </c>
      <c r="K165" t="s">
        <v>1013</v>
      </c>
      <c r="L165" t="s">
        <v>2431</v>
      </c>
      <c r="M165">
        <v>8332.3799999999992</v>
      </c>
    </row>
    <row r="166" spans="1:13" x14ac:dyDescent="0.25">
      <c r="A166">
        <v>166</v>
      </c>
      <c r="B166" t="s">
        <v>1233</v>
      </c>
      <c r="C166">
        <v>5418.92</v>
      </c>
      <c r="D166" t="s">
        <v>676</v>
      </c>
      <c r="E166" t="s">
        <v>1069</v>
      </c>
      <c r="F166" t="s">
        <v>1448</v>
      </c>
      <c r="G166">
        <v>960</v>
      </c>
      <c r="H166">
        <v>450</v>
      </c>
      <c r="I166">
        <v>315</v>
      </c>
      <c r="J166">
        <v>1</v>
      </c>
      <c r="K166" t="s">
        <v>1013</v>
      </c>
      <c r="L166" t="s">
        <v>2432</v>
      </c>
      <c r="M166">
        <v>5418.92</v>
      </c>
    </row>
    <row r="167" spans="1:13" x14ac:dyDescent="0.25">
      <c r="A167">
        <v>167</v>
      </c>
      <c r="B167" t="s">
        <v>1238</v>
      </c>
      <c r="C167">
        <v>9017.32</v>
      </c>
      <c r="D167" t="s">
        <v>682</v>
      </c>
      <c r="E167" t="s">
        <v>1069</v>
      </c>
      <c r="F167" t="s">
        <v>1448</v>
      </c>
      <c r="G167">
        <v>480</v>
      </c>
      <c r="H167">
        <v>446</v>
      </c>
      <c r="I167">
        <v>315</v>
      </c>
      <c r="J167">
        <v>0</v>
      </c>
      <c r="K167" t="s">
        <v>1013</v>
      </c>
      <c r="L167" t="s">
        <v>2433</v>
      </c>
      <c r="M167">
        <v>9017.32</v>
      </c>
    </row>
    <row r="168" spans="1:13" x14ac:dyDescent="0.25">
      <c r="A168">
        <v>168</v>
      </c>
      <c r="B168" t="s">
        <v>1239</v>
      </c>
      <c r="C168">
        <v>9458.99</v>
      </c>
      <c r="D168" t="s">
        <v>830</v>
      </c>
      <c r="E168" t="s">
        <v>1069</v>
      </c>
      <c r="F168" t="s">
        <v>1448</v>
      </c>
      <c r="G168">
        <v>480</v>
      </c>
      <c r="H168">
        <v>896</v>
      </c>
      <c r="I168">
        <v>315</v>
      </c>
      <c r="J168">
        <v>0</v>
      </c>
      <c r="K168" t="s">
        <v>1013</v>
      </c>
      <c r="L168" t="s">
        <v>2469</v>
      </c>
      <c r="M168">
        <v>9458.99</v>
      </c>
    </row>
    <row r="169" spans="1:13" x14ac:dyDescent="0.25">
      <c r="A169">
        <v>169</v>
      </c>
      <c r="B169" t="s">
        <v>1237</v>
      </c>
      <c r="C169">
        <v>10022.280000000001</v>
      </c>
      <c r="D169" t="s">
        <v>682</v>
      </c>
      <c r="E169" t="s">
        <v>1069</v>
      </c>
      <c r="F169" t="s">
        <v>1448</v>
      </c>
      <c r="G169">
        <v>600</v>
      </c>
      <c r="H169">
        <v>446</v>
      </c>
      <c r="I169">
        <v>315</v>
      </c>
      <c r="J169">
        <v>0</v>
      </c>
      <c r="K169" t="s">
        <v>1013</v>
      </c>
      <c r="L169" t="s">
        <v>2434</v>
      </c>
      <c r="M169">
        <v>10022.280000000001</v>
      </c>
    </row>
    <row r="170" spans="1:13" x14ac:dyDescent="0.25">
      <c r="A170">
        <v>170</v>
      </c>
      <c r="B170" t="s">
        <v>1263</v>
      </c>
      <c r="C170">
        <v>10169.5</v>
      </c>
      <c r="D170" t="s">
        <v>683</v>
      </c>
      <c r="E170" t="s">
        <v>1069</v>
      </c>
      <c r="F170" t="s">
        <v>1448</v>
      </c>
      <c r="G170">
        <v>600</v>
      </c>
      <c r="H170">
        <v>596</v>
      </c>
      <c r="I170">
        <v>315</v>
      </c>
      <c r="J170">
        <v>0</v>
      </c>
      <c r="K170" t="s">
        <v>1013</v>
      </c>
      <c r="L170" t="s">
        <v>2470</v>
      </c>
      <c r="M170">
        <v>10169.5</v>
      </c>
    </row>
    <row r="171" spans="1:13" x14ac:dyDescent="0.25">
      <c r="A171">
        <v>171</v>
      </c>
      <c r="B171" t="s">
        <v>1256</v>
      </c>
      <c r="C171">
        <v>9572.3799999999992</v>
      </c>
      <c r="D171" t="s">
        <v>678</v>
      </c>
      <c r="E171" t="s">
        <v>1069</v>
      </c>
      <c r="F171" t="s">
        <v>1448</v>
      </c>
      <c r="G171">
        <v>720</v>
      </c>
      <c r="H171">
        <v>596</v>
      </c>
      <c r="I171">
        <v>315</v>
      </c>
      <c r="J171">
        <v>0</v>
      </c>
      <c r="K171" t="s">
        <v>1013</v>
      </c>
      <c r="L171" t="s">
        <v>2435</v>
      </c>
      <c r="M171">
        <v>9572.3799999999992</v>
      </c>
    </row>
    <row r="172" spans="1:13" x14ac:dyDescent="0.25">
      <c r="A172">
        <v>172</v>
      </c>
      <c r="B172" t="s">
        <v>1259</v>
      </c>
      <c r="C172">
        <v>10193.040000000001</v>
      </c>
      <c r="D172" t="s">
        <v>678</v>
      </c>
      <c r="E172" t="s">
        <v>1069</v>
      </c>
      <c r="F172" t="s">
        <v>1448</v>
      </c>
      <c r="G172">
        <v>867</v>
      </c>
      <c r="H172">
        <v>596</v>
      </c>
      <c r="I172">
        <v>333</v>
      </c>
      <c r="J172">
        <v>1</v>
      </c>
      <c r="K172" t="s">
        <v>1013</v>
      </c>
      <c r="L172" t="s">
        <v>2436</v>
      </c>
      <c r="M172">
        <v>10193.040000000001</v>
      </c>
    </row>
    <row r="173" spans="1:13" x14ac:dyDescent="0.25">
      <c r="A173">
        <v>173</v>
      </c>
      <c r="B173" t="s">
        <v>1260</v>
      </c>
      <c r="C173">
        <v>11107.85</v>
      </c>
      <c r="D173" t="s">
        <v>679</v>
      </c>
      <c r="E173" t="s">
        <v>1069</v>
      </c>
      <c r="F173" t="s">
        <v>1448</v>
      </c>
      <c r="G173">
        <v>867</v>
      </c>
      <c r="H173">
        <v>796</v>
      </c>
      <c r="I173">
        <v>333</v>
      </c>
      <c r="J173">
        <v>1</v>
      </c>
      <c r="K173" t="s">
        <v>1013</v>
      </c>
      <c r="L173" t="s">
        <v>2437</v>
      </c>
      <c r="M173">
        <v>11107.85</v>
      </c>
    </row>
    <row r="174" spans="1:13" x14ac:dyDescent="0.25">
      <c r="A174">
        <v>174</v>
      </c>
      <c r="B174" t="s">
        <v>1258</v>
      </c>
      <c r="C174">
        <v>8233.0400000000009</v>
      </c>
      <c r="D174" t="s">
        <v>678</v>
      </c>
      <c r="E174" t="s">
        <v>1069</v>
      </c>
      <c r="F174" t="s">
        <v>1446</v>
      </c>
      <c r="G174">
        <v>867</v>
      </c>
      <c r="H174">
        <v>596</v>
      </c>
      <c r="I174">
        <v>333</v>
      </c>
      <c r="J174">
        <v>1</v>
      </c>
      <c r="K174" t="s">
        <v>1013</v>
      </c>
      <c r="L174" t="s">
        <v>2438</v>
      </c>
      <c r="M174">
        <v>8233.0400000000009</v>
      </c>
    </row>
    <row r="175" spans="1:13" x14ac:dyDescent="0.25">
      <c r="A175">
        <v>175</v>
      </c>
      <c r="B175" t="s">
        <v>1257</v>
      </c>
      <c r="C175">
        <v>8412.11</v>
      </c>
      <c r="D175" t="s">
        <v>678</v>
      </c>
      <c r="E175" t="s">
        <v>1069</v>
      </c>
      <c r="F175" t="s">
        <v>1446</v>
      </c>
      <c r="G175">
        <v>867</v>
      </c>
      <c r="H175">
        <v>596</v>
      </c>
      <c r="I175">
        <v>333</v>
      </c>
      <c r="J175">
        <v>1</v>
      </c>
      <c r="K175" t="s">
        <v>1142</v>
      </c>
      <c r="L175" t="s">
        <v>2439</v>
      </c>
      <c r="M175">
        <v>8412.11</v>
      </c>
    </row>
    <row r="176" spans="1:13" x14ac:dyDescent="0.25">
      <c r="A176">
        <v>176</v>
      </c>
      <c r="B176" t="s">
        <v>1261</v>
      </c>
      <c r="C176">
        <v>12504.55</v>
      </c>
      <c r="D176" t="s">
        <v>678</v>
      </c>
      <c r="E176" t="s">
        <v>1073</v>
      </c>
      <c r="F176" t="s">
        <v>1448</v>
      </c>
      <c r="G176" s="469">
        <v>1210</v>
      </c>
      <c r="H176">
        <v>596</v>
      </c>
      <c r="I176">
        <v>333</v>
      </c>
      <c r="J176">
        <v>2</v>
      </c>
      <c r="K176" t="s">
        <v>1013</v>
      </c>
      <c r="L176" t="s">
        <v>2440</v>
      </c>
      <c r="M176">
        <v>12504.55</v>
      </c>
    </row>
    <row r="177" spans="1:13" x14ac:dyDescent="0.25">
      <c r="A177">
        <v>177</v>
      </c>
      <c r="B177" t="s">
        <v>1262</v>
      </c>
      <c r="C177">
        <v>12863.69</v>
      </c>
      <c r="D177" t="s">
        <v>678</v>
      </c>
      <c r="E177" t="s">
        <v>1073</v>
      </c>
      <c r="F177" t="s">
        <v>1448</v>
      </c>
      <c r="G177" s="469">
        <v>1210</v>
      </c>
      <c r="H177">
        <v>596</v>
      </c>
      <c r="I177">
        <v>333</v>
      </c>
      <c r="J177">
        <v>2</v>
      </c>
      <c r="K177" t="s">
        <v>1142</v>
      </c>
      <c r="L177" t="s">
        <v>2441</v>
      </c>
      <c r="M177">
        <v>12863.69</v>
      </c>
    </row>
    <row r="178" spans="1:13" x14ac:dyDescent="0.25">
      <c r="A178">
        <v>178</v>
      </c>
      <c r="B178" t="s">
        <v>1236</v>
      </c>
      <c r="C178">
        <v>17610.009999999998</v>
      </c>
      <c r="D178" t="s">
        <v>681</v>
      </c>
      <c r="E178" t="s">
        <v>1069</v>
      </c>
      <c r="F178" t="s">
        <v>1448</v>
      </c>
      <c r="G178">
        <v>720</v>
      </c>
      <c r="H178">
        <v>450</v>
      </c>
      <c r="I178">
        <v>315</v>
      </c>
      <c r="J178">
        <v>0</v>
      </c>
      <c r="K178" t="s">
        <v>1013</v>
      </c>
      <c r="L178" t="s">
        <v>2476</v>
      </c>
      <c r="M178">
        <v>17610.009999999998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R283"/>
  <sheetViews>
    <sheetView topLeftCell="A124" zoomScaleNormal="100" workbookViewId="0">
      <pane xSplit="1" topLeftCell="AF1" activePane="topRight" state="frozen"/>
      <selection pane="topRight" activeCell="AH140" sqref="AH140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41.7109375" bestFit="1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0.140625" customWidth="1"/>
    <col min="29" max="29" width="31.85546875" bestFit="1" customWidth="1"/>
    <col min="30" max="30" width="20.140625" customWidth="1"/>
    <col min="31" max="31" width="28" bestFit="1" customWidth="1"/>
    <col min="32" max="32" width="80.28515625" bestFit="1" customWidth="1"/>
    <col min="33" max="33" width="77" customWidth="1"/>
    <col min="34" max="37" width="20.140625" customWidth="1"/>
    <col min="38" max="38" width="24.140625" bestFit="1" customWidth="1"/>
    <col min="39" max="39" width="22.42578125" bestFit="1" customWidth="1"/>
    <col min="40" max="40" width="26.42578125" bestFit="1" customWidth="1"/>
    <col min="41" max="41" width="9.42578125" customWidth="1"/>
    <col min="42" max="42" width="13.140625" bestFit="1" customWidth="1"/>
    <col min="44" max="44" width="15.28515625" bestFit="1" customWidth="1"/>
    <col min="45" max="45" width="17.5703125" bestFit="1" customWidth="1"/>
    <col min="48" max="48" width="13.140625" customWidth="1"/>
    <col min="49" max="49" width="23.85546875" bestFit="1" customWidth="1"/>
    <col min="50" max="50" width="16.7109375" bestFit="1" customWidth="1"/>
    <col min="51" max="51" width="14.28515625" bestFit="1" customWidth="1"/>
    <col min="52" max="52" width="15.85546875" bestFit="1" customWidth="1"/>
    <col min="53" max="53" width="16.7109375" bestFit="1" customWidth="1"/>
    <col min="54" max="54" width="17.28515625" bestFit="1" customWidth="1"/>
    <col min="55" max="55" width="26.28515625" customWidth="1"/>
    <col min="56" max="56" width="26.5703125" customWidth="1"/>
    <col min="57" max="57" width="9.42578125" customWidth="1"/>
    <col min="58" max="58" width="12.85546875" customWidth="1"/>
    <col min="60" max="60" width="35.5703125" bestFit="1" customWidth="1"/>
    <col min="61" max="61" width="15.42578125" customWidth="1"/>
    <col min="62" max="62" width="14.85546875" bestFit="1" customWidth="1"/>
    <col min="63" max="63" width="15.5703125" bestFit="1" customWidth="1"/>
    <col min="64" max="64" width="16.140625" bestFit="1" customWidth="1"/>
    <col min="65" max="65" width="15.28515625" bestFit="1" customWidth="1"/>
    <col min="66" max="66" width="15.7109375" bestFit="1" customWidth="1"/>
    <col min="67" max="67" width="63.140625" bestFit="1" customWidth="1"/>
    <col min="68" max="68" width="13.5703125" customWidth="1"/>
    <col min="70" max="70" width="13.42578125" bestFit="1" customWidth="1"/>
  </cols>
  <sheetData>
    <row r="1" spans="1:70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1" t="s">
        <v>723</v>
      </c>
      <c r="K1" s="1" t="s">
        <v>724</v>
      </c>
      <c r="L1" s="1" t="s">
        <v>726</v>
      </c>
      <c r="M1" s="1" t="s">
        <v>727</v>
      </c>
      <c r="N1" s="1" t="s">
        <v>685</v>
      </c>
      <c r="O1" s="1" t="s">
        <v>733</v>
      </c>
      <c r="P1" s="1" t="s">
        <v>156</v>
      </c>
      <c r="Q1" s="1" t="s">
        <v>783</v>
      </c>
      <c r="R1" s="1" t="s">
        <v>183</v>
      </c>
      <c r="S1" s="1" t="s">
        <v>775</v>
      </c>
      <c r="T1" s="1" t="s">
        <v>208</v>
      </c>
      <c r="U1" s="1" t="s">
        <v>179</v>
      </c>
      <c r="V1" s="1" t="s">
        <v>785</v>
      </c>
      <c r="W1" s="1" t="s">
        <v>875</v>
      </c>
      <c r="X1" s="2" t="s">
        <v>924</v>
      </c>
      <c r="Y1" s="1" t="s">
        <v>925</v>
      </c>
      <c r="Z1" s="1" t="s">
        <v>929</v>
      </c>
      <c r="AA1" s="1" t="s">
        <v>932</v>
      </c>
      <c r="AB1" s="1" t="s">
        <v>874</v>
      </c>
      <c r="AC1" s="1" t="s">
        <v>157</v>
      </c>
      <c r="AD1" s="1" t="s">
        <v>1442</v>
      </c>
      <c r="AE1" s="1" t="s">
        <v>1444</v>
      </c>
      <c r="AF1" s="1" t="s">
        <v>1314</v>
      </c>
      <c r="AG1" s="1" t="s">
        <v>1790</v>
      </c>
      <c r="AH1" s="1" t="s">
        <v>1310</v>
      </c>
      <c r="AI1" s="1" t="s">
        <v>1127</v>
      </c>
      <c r="AL1" s="1" t="s">
        <v>737</v>
      </c>
      <c r="AM1" s="1" t="s">
        <v>770</v>
      </c>
      <c r="AN1" s="1" t="s">
        <v>771</v>
      </c>
      <c r="AO1" s="1" t="s">
        <v>172</v>
      </c>
      <c r="AP1" s="1" t="s">
        <v>173</v>
      </c>
      <c r="AQ1" s="1" t="s">
        <v>181</v>
      </c>
      <c r="AR1" s="1" t="s">
        <v>772</v>
      </c>
      <c r="AS1" s="1" t="s">
        <v>1118</v>
      </c>
      <c r="AV1" s="302" t="s">
        <v>183</v>
      </c>
      <c r="AW1" s="302" t="s">
        <v>775</v>
      </c>
      <c r="AX1" s="302" t="s">
        <v>208</v>
      </c>
      <c r="AY1" s="302" t="s">
        <v>179</v>
      </c>
      <c r="AZ1" s="302" t="s">
        <v>934</v>
      </c>
      <c r="BA1" s="302" t="s">
        <v>935</v>
      </c>
      <c r="BB1" s="302" t="s">
        <v>933</v>
      </c>
      <c r="BC1" s="302" t="s">
        <v>925</v>
      </c>
      <c r="BD1" s="302" t="s">
        <v>929</v>
      </c>
      <c r="BE1" s="302" t="s">
        <v>181</v>
      </c>
      <c r="BF1" s="302" t="s">
        <v>772</v>
      </c>
      <c r="BH1" s="325" t="s">
        <v>940</v>
      </c>
      <c r="BI1" s="326" t="s">
        <v>5</v>
      </c>
      <c r="BJ1" s="325" t="s">
        <v>170</v>
      </c>
      <c r="BK1" s="325" t="s">
        <v>183</v>
      </c>
      <c r="BL1" s="327" t="s">
        <v>855</v>
      </c>
      <c r="BM1" s="327" t="s">
        <v>800</v>
      </c>
      <c r="BO1" t="s">
        <v>491</v>
      </c>
      <c r="BP1" t="s">
        <v>855</v>
      </c>
      <c r="BQ1" t="s">
        <v>800</v>
      </c>
      <c r="BR1" t="s">
        <v>183</v>
      </c>
    </row>
    <row r="2" spans="1:70" x14ac:dyDescent="0.25">
      <c r="A2" s="1" t="s">
        <v>186</v>
      </c>
      <c r="B2" s="1">
        <v>720</v>
      </c>
      <c r="C2" s="1">
        <v>850</v>
      </c>
      <c r="D2" s="1">
        <v>525</v>
      </c>
      <c r="E2" s="1">
        <v>1</v>
      </c>
      <c r="F2" s="1">
        <v>7269.5499999999993</v>
      </c>
      <c r="G2" s="1">
        <v>0.28354000000000001</v>
      </c>
      <c r="H2" s="1">
        <v>2</v>
      </c>
      <c r="I2" s="1">
        <v>0.40849999999999997</v>
      </c>
      <c r="J2" s="28">
        <v>1073.48</v>
      </c>
      <c r="K2" s="1">
        <v>1529.424</v>
      </c>
      <c r="L2" s="1"/>
      <c r="M2" s="1">
        <v>3269.5499999999997</v>
      </c>
      <c r="N2" s="1">
        <v>750</v>
      </c>
      <c r="O2" s="1" t="s">
        <v>734</v>
      </c>
      <c r="P2" s="1" t="s">
        <v>1448</v>
      </c>
      <c r="Q2" s="1"/>
      <c r="R2" s="1" t="s">
        <v>1080</v>
      </c>
      <c r="S2" s="1" t="s">
        <v>1069</v>
      </c>
      <c r="T2" s="1" t="s">
        <v>1063</v>
      </c>
      <c r="U2" s="1" t="s">
        <v>1081</v>
      </c>
      <c r="V2" s="1" t="s">
        <v>1012</v>
      </c>
      <c r="W2" s="1">
        <v>1350</v>
      </c>
      <c r="X2" s="1">
        <v>2650</v>
      </c>
      <c r="Y2" s="1" t="s">
        <v>928</v>
      </c>
      <c r="Z2" s="1">
        <v>0</v>
      </c>
      <c r="AA2" s="1" t="s">
        <v>1013</v>
      </c>
      <c r="AB2" s="1">
        <v>8798.9699999999993</v>
      </c>
      <c r="AC2" s="1" t="s">
        <v>1069</v>
      </c>
      <c r="AD2" s="1" t="s">
        <v>216</v>
      </c>
      <c r="AE2" s="1">
        <v>0</v>
      </c>
      <c r="AF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EUN1D_150 720 850 525 2 №2 – С доводчиками ЛДСП БЕЛЫЙ БАЗОВЫЙ SL34</v>
      </c>
      <c r="AG2" s="1" t="str">
        <f>Корзина[[#This Row],[Соединенное название]]</f>
        <v>EUN1D_150 720 850 525 2 №2 – С доводчиками ЛДСП БЕЛЫЙ БАЗОВЫЙ SL34</v>
      </c>
      <c r="AH2" s="1" t="e">
        <f>VLOOKUP(Корзина[[#This Row],[Измененное название]],Заказ_из_БЗ[],2,0)</f>
        <v>#N/A</v>
      </c>
      <c r="AI2" s="1" t="e">
        <f>AB2-AH2</f>
        <v>#N/A</v>
      </c>
      <c r="AL2" s="1"/>
      <c r="AM2" s="1"/>
      <c r="AN2" s="1"/>
      <c r="AO2" s="1"/>
      <c r="AP2" s="1"/>
      <c r="AQ2" s="1"/>
      <c r="AR2" s="1"/>
      <c r="AS2" s="1"/>
      <c r="AV2" s="395" t="s">
        <v>184</v>
      </c>
      <c r="AW2" s="395" t="s">
        <v>253</v>
      </c>
      <c r="AX2" s="395" t="s">
        <v>222</v>
      </c>
      <c r="AY2" s="395" t="s">
        <v>198</v>
      </c>
      <c r="AZ2" s="395">
        <v>716</v>
      </c>
      <c r="BA2" s="395">
        <v>146</v>
      </c>
      <c r="BB2" s="395">
        <v>0.10453999999999999</v>
      </c>
      <c r="BC2" s="395" t="s">
        <v>928</v>
      </c>
      <c r="BD2" s="395">
        <v>0</v>
      </c>
      <c r="BE2" s="395">
        <v>1</v>
      </c>
      <c r="BF2" s="395">
        <v>418.21226999999999</v>
      </c>
      <c r="BH2" s="327"/>
      <c r="BI2" s="327"/>
      <c r="BJ2" s="327"/>
      <c r="BK2" s="327"/>
      <c r="BL2" s="327"/>
      <c r="BM2" s="327"/>
    </row>
    <row r="3" spans="1:70" x14ac:dyDescent="0.25">
      <c r="A3" s="1" t="s">
        <v>11</v>
      </c>
      <c r="B3" s="1">
        <v>720</v>
      </c>
      <c r="C3" s="1">
        <v>650</v>
      </c>
      <c r="D3" s="1">
        <v>525</v>
      </c>
      <c r="E3" s="1">
        <v>1</v>
      </c>
      <c r="F3" s="1">
        <v>6088.6500000000005</v>
      </c>
      <c r="G3" s="1">
        <v>0.45967000000000002</v>
      </c>
      <c r="H3" s="1">
        <v>2</v>
      </c>
      <c r="I3" s="1">
        <v>0.3085</v>
      </c>
      <c r="J3" s="28">
        <v>1740.31</v>
      </c>
      <c r="K3" s="1">
        <v>1155.0239999999999</v>
      </c>
      <c r="L3" s="1"/>
      <c r="M3" s="1">
        <v>2528.6500000000005</v>
      </c>
      <c r="N3" s="1">
        <v>300</v>
      </c>
      <c r="O3" s="1" t="s">
        <v>734</v>
      </c>
      <c r="P3" s="1" t="s">
        <v>1448</v>
      </c>
      <c r="Q3" s="1"/>
      <c r="R3" s="1" t="s">
        <v>1080</v>
      </c>
      <c r="S3" s="1" t="s">
        <v>1069</v>
      </c>
      <c r="T3" s="1" t="s">
        <v>1063</v>
      </c>
      <c r="U3" s="1" t="s">
        <v>1081</v>
      </c>
      <c r="V3" s="1" t="s">
        <v>1012</v>
      </c>
      <c r="W3" s="1">
        <v>1080</v>
      </c>
      <c r="X3" s="1">
        <v>2480</v>
      </c>
      <c r="Y3" s="1" t="s">
        <v>928</v>
      </c>
      <c r="Z3" s="1">
        <v>0</v>
      </c>
      <c r="AA3" s="1" t="s">
        <v>1013</v>
      </c>
      <c r="AB3" s="1">
        <v>7243.67</v>
      </c>
      <c r="AC3" s="1" t="s">
        <v>1069</v>
      </c>
      <c r="AD3" s="1" t="s">
        <v>216</v>
      </c>
      <c r="AE3" s="1">
        <v>0</v>
      </c>
      <c r="AF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720 650 525 2 №2 – С доводчиками ЛДСП БЕЛЫЙ БАЗОВЫЙ SL34</v>
      </c>
      <c r="AG3" s="1" t="str">
        <f>Корзина[[#This Row],[Соединенное название]]</f>
        <v>EMN2D 720 650 525 2 №2 – С доводчиками ЛДСП БЕЛЫЙ БАЗОВЫЙ SL34</v>
      </c>
      <c r="AH3" s="1" t="e">
        <f>VLOOKUP(Корзина[[#This Row],[Измененное название]],Заказ_из_БЗ[],2,0)</f>
        <v>#N/A</v>
      </c>
      <c r="AI3" s="1" t="e">
        <f t="shared" ref="AI3:AI66" si="0">AB3-AH3</f>
        <v>#N/A</v>
      </c>
      <c r="AV3" s="395" t="s">
        <v>184</v>
      </c>
      <c r="AW3" s="395" t="s">
        <v>253</v>
      </c>
      <c r="AX3" s="395" t="s">
        <v>222</v>
      </c>
      <c r="AY3" s="395" t="s">
        <v>198</v>
      </c>
      <c r="AZ3" s="395">
        <v>1000</v>
      </c>
      <c r="BA3" s="395">
        <v>950</v>
      </c>
      <c r="BB3" s="395">
        <v>0.95</v>
      </c>
      <c r="BC3" s="395" t="s">
        <v>928</v>
      </c>
      <c r="BD3" s="395">
        <v>0</v>
      </c>
      <c r="BE3" s="395">
        <v>1</v>
      </c>
      <c r="BF3" s="395">
        <v>3800.4749999999999</v>
      </c>
    </row>
    <row r="4" spans="1:70" x14ac:dyDescent="0.25">
      <c r="A4" s="1" t="s">
        <v>19</v>
      </c>
      <c r="B4" s="1">
        <v>720</v>
      </c>
      <c r="C4" s="1">
        <v>600</v>
      </c>
      <c r="D4" s="1">
        <v>525</v>
      </c>
      <c r="E4" s="1">
        <v>1</v>
      </c>
      <c r="F4" s="1">
        <v>17483.099999999999</v>
      </c>
      <c r="G4" s="1">
        <v>0.42435</v>
      </c>
      <c r="H4" s="1">
        <v>0</v>
      </c>
      <c r="I4" s="1">
        <v>0</v>
      </c>
      <c r="J4" s="28">
        <v>1606.59</v>
      </c>
      <c r="K4" s="1">
        <v>0</v>
      </c>
      <c r="L4" s="1"/>
      <c r="M4" s="1">
        <v>3083.0999999999995</v>
      </c>
      <c r="N4" s="1">
        <v>300</v>
      </c>
      <c r="O4" s="1" t="s">
        <v>734</v>
      </c>
      <c r="P4" s="1" t="s">
        <v>1448</v>
      </c>
      <c r="Q4" s="1"/>
      <c r="R4" s="1"/>
      <c r="S4" s="1"/>
      <c r="T4" s="1"/>
      <c r="U4" s="1"/>
      <c r="V4" s="1" t="s">
        <v>1012</v>
      </c>
      <c r="W4" s="1">
        <v>1080</v>
      </c>
      <c r="X4" s="1">
        <v>13320</v>
      </c>
      <c r="Y4" s="1" t="s">
        <v>928</v>
      </c>
      <c r="Z4" s="1">
        <v>0</v>
      </c>
      <c r="AA4" s="1" t="s">
        <v>1013</v>
      </c>
      <c r="AB4" s="1">
        <v>17483.099999999999</v>
      </c>
      <c r="AC4" s="1" t="s">
        <v>1069</v>
      </c>
      <c r="AD4" s="1" t="s">
        <v>216</v>
      </c>
      <c r="AE4" s="1">
        <v>0</v>
      </c>
      <c r="AF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№2 – С доводчиками ЛДСП БЕЛЫЙ БАЗОВЫЙ SL34</v>
      </c>
      <c r="AG4" s="1" t="str">
        <f>Корзина[[#This Row],[Соединенное название]]</f>
        <v>EMN2B 720 600 525 0 №2 – С доводчиками ЛДСП БЕЛЫЙ БАЗОВЫЙ SL34</v>
      </c>
      <c r="AH4" s="1">
        <f>VLOOKUP(Корзина[[#This Row],[Измененное название]],Заказ_из_БЗ[],2,0)</f>
        <v>17483.13</v>
      </c>
      <c r="AI4" s="1">
        <f t="shared" si="0"/>
        <v>-3.0000000002473826E-2</v>
      </c>
      <c r="AV4" s="395" t="s">
        <v>184</v>
      </c>
      <c r="AW4" s="395" t="s">
        <v>253</v>
      </c>
      <c r="AX4" s="395" t="s">
        <v>222</v>
      </c>
      <c r="AY4" s="395" t="s">
        <v>198</v>
      </c>
      <c r="AZ4" s="395">
        <v>716</v>
      </c>
      <c r="BA4" s="395">
        <v>596</v>
      </c>
      <c r="BB4" s="395">
        <v>0.42674000000000001</v>
      </c>
      <c r="BC4" s="395" t="s">
        <v>928</v>
      </c>
      <c r="BD4" s="395">
        <v>0</v>
      </c>
      <c r="BE4" s="395">
        <v>1</v>
      </c>
      <c r="BF4" s="395">
        <v>1707.17337</v>
      </c>
    </row>
    <row r="5" spans="1:70" x14ac:dyDescent="0.25">
      <c r="A5" s="1" t="s">
        <v>19</v>
      </c>
      <c r="B5" s="1">
        <v>720</v>
      </c>
      <c r="C5" s="1">
        <v>800</v>
      </c>
      <c r="D5" s="1">
        <v>560</v>
      </c>
      <c r="E5" s="1">
        <v>1</v>
      </c>
      <c r="F5" s="1">
        <v>17818.5</v>
      </c>
      <c r="G5" s="1">
        <v>0.56674999999999998</v>
      </c>
      <c r="H5" s="1">
        <v>0</v>
      </c>
      <c r="I5" s="1">
        <v>0</v>
      </c>
      <c r="J5" s="28">
        <v>2145.7199999999998</v>
      </c>
      <c r="K5" s="1">
        <v>0</v>
      </c>
      <c r="L5" s="1"/>
      <c r="M5" s="1">
        <v>3418.4999999999991</v>
      </c>
      <c r="N5" s="1">
        <v>300</v>
      </c>
      <c r="O5" s="1" t="s">
        <v>734</v>
      </c>
      <c r="P5" s="1" t="s">
        <v>1448</v>
      </c>
      <c r="Q5" s="1"/>
      <c r="R5" s="1"/>
      <c r="S5" s="1"/>
      <c r="T5" s="1"/>
      <c r="U5" s="1"/>
      <c r="V5" s="1" t="s">
        <v>1012</v>
      </c>
      <c r="W5" s="1">
        <v>1080</v>
      </c>
      <c r="X5" s="1">
        <v>13320</v>
      </c>
      <c r="Y5" s="1" t="s">
        <v>928</v>
      </c>
      <c r="Z5" s="1">
        <v>0</v>
      </c>
      <c r="AA5" s="1" t="s">
        <v>1013</v>
      </c>
      <c r="AB5" s="1">
        <v>17818.5</v>
      </c>
      <c r="AC5" s="1" t="s">
        <v>1069</v>
      </c>
      <c r="AD5" s="1" t="s">
        <v>216</v>
      </c>
      <c r="AE5" s="1">
        <v>0</v>
      </c>
      <c r="AF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720 800 560 0 №2 – С доводчиками ЛДСП БЕЛЫЙ БАЗОВЫЙ SL34</v>
      </c>
      <c r="AG5" s="1" t="str">
        <f>Корзина[[#This Row],[Соединенное название]]</f>
        <v>EMN2B 720 800 560 0 №2 – С доводчиками ЛДСП БЕЛЫЙ БАЗОВЫЙ SL34</v>
      </c>
      <c r="AH5" s="1">
        <f>VLOOKUP(Корзина[[#This Row],[Измененное название]],Заказ_из_БЗ[],2,0)</f>
        <v>17818.53</v>
      </c>
      <c r="AI5" s="1">
        <f t="shared" si="0"/>
        <v>-2.9999999998835847E-2</v>
      </c>
      <c r="AV5" s="395" t="s">
        <v>184</v>
      </c>
      <c r="AW5" s="395" t="s">
        <v>353</v>
      </c>
      <c r="AX5" s="395" t="s">
        <v>213</v>
      </c>
      <c r="AY5" s="395" t="s">
        <v>198</v>
      </c>
      <c r="AZ5" s="395">
        <v>717</v>
      </c>
      <c r="BA5" s="395">
        <v>865</v>
      </c>
      <c r="BB5" s="395">
        <v>0.62019999999999997</v>
      </c>
      <c r="BC5" s="395" t="s">
        <v>928</v>
      </c>
      <c r="BD5" s="395">
        <v>0</v>
      </c>
      <c r="BE5" s="395">
        <v>1</v>
      </c>
      <c r="BF5" s="395">
        <v>4725.924</v>
      </c>
    </row>
    <row r="6" spans="1:70" x14ac:dyDescent="0.25">
      <c r="A6" s="1" t="s">
        <v>19</v>
      </c>
      <c r="B6" s="1">
        <v>720</v>
      </c>
      <c r="C6" s="1">
        <v>600</v>
      </c>
      <c r="D6" s="1">
        <v>560</v>
      </c>
      <c r="E6" s="1">
        <v>1</v>
      </c>
      <c r="F6" s="1">
        <v>20103.099999999999</v>
      </c>
      <c r="G6" s="1">
        <v>0.42435</v>
      </c>
      <c r="H6" s="1">
        <v>0</v>
      </c>
      <c r="I6" s="1">
        <v>0</v>
      </c>
      <c r="J6" s="28">
        <v>1606.59</v>
      </c>
      <c r="K6" s="1">
        <v>0</v>
      </c>
      <c r="L6" s="1"/>
      <c r="M6" s="1">
        <v>3083.0999999999995</v>
      </c>
      <c r="N6" s="1">
        <v>300</v>
      </c>
      <c r="O6" s="1" t="s">
        <v>734</v>
      </c>
      <c r="P6" s="1" t="s">
        <v>1447</v>
      </c>
      <c r="Q6" s="1"/>
      <c r="R6" s="1"/>
      <c r="S6" s="1"/>
      <c r="T6" s="1"/>
      <c r="U6" s="1"/>
      <c r="V6" s="1" t="s">
        <v>1012</v>
      </c>
      <c r="W6" s="1">
        <v>1080</v>
      </c>
      <c r="X6" s="1">
        <v>15940</v>
      </c>
      <c r="Y6" s="1" t="s">
        <v>928</v>
      </c>
      <c r="Z6" s="1">
        <v>0</v>
      </c>
      <c r="AA6" s="1" t="s">
        <v>1013</v>
      </c>
      <c r="AB6" s="1">
        <v>20103.099999999999</v>
      </c>
      <c r="AC6" s="1" t="s">
        <v>1069</v>
      </c>
      <c r="AD6" s="1"/>
      <c r="AE6" s="1"/>
      <c r="AF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720 600 560 0 №3T – Открывание по нажатию ЛДСП БЕЛЫЙ БАЗОВЫЙ SL34</v>
      </c>
      <c r="AG6" s="1" t="str">
        <f>Корзина[[#This Row],[Соединенное название]]</f>
        <v>EMN2B 720 600 560 0 №3T – Открывание по нажатию ЛДСП БЕЛЫЙ БАЗОВЫЙ SL34</v>
      </c>
      <c r="AH6" s="1">
        <f>VLOOKUP(Корзина[[#This Row],[Измененное название]],Заказ_из_БЗ[],2,0)</f>
        <v>20103.13</v>
      </c>
      <c r="AI6" s="1">
        <f t="shared" si="0"/>
        <v>-3.0000000002473826E-2</v>
      </c>
    </row>
    <row r="7" spans="1:70" x14ac:dyDescent="0.25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20103.099999999999</v>
      </c>
      <c r="G7" s="1">
        <v>0.42435</v>
      </c>
      <c r="H7" s="1">
        <v>0</v>
      </c>
      <c r="I7" s="1">
        <v>0</v>
      </c>
      <c r="J7" s="28">
        <v>1606.59</v>
      </c>
      <c r="K7" s="1">
        <v>0</v>
      </c>
      <c r="L7" s="1"/>
      <c r="M7" s="1">
        <v>3083.0999999999995</v>
      </c>
      <c r="N7" s="1">
        <v>300</v>
      </c>
      <c r="O7" s="1" t="s">
        <v>734</v>
      </c>
      <c r="P7" s="1" t="s">
        <v>1447</v>
      </c>
      <c r="Q7" s="1"/>
      <c r="R7" s="1"/>
      <c r="S7" s="1"/>
      <c r="T7" s="1"/>
      <c r="U7" s="1"/>
      <c r="V7" s="1" t="s">
        <v>1012</v>
      </c>
      <c r="W7" s="1">
        <v>1080</v>
      </c>
      <c r="X7" s="1">
        <v>15940</v>
      </c>
      <c r="Y7" s="1" t="s">
        <v>928</v>
      </c>
      <c r="Z7" s="1">
        <v>0</v>
      </c>
      <c r="AA7" s="1" t="s">
        <v>1013</v>
      </c>
      <c r="AB7" s="1">
        <v>20103.099999999999</v>
      </c>
      <c r="AC7" s="1" t="s">
        <v>1069</v>
      </c>
      <c r="AD7" s="1"/>
      <c r="AE7" s="1"/>
      <c r="AF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№3T – Открывание по нажатию ЛДСП БЕЛЫЙ БАЗОВЫЙ SL34</v>
      </c>
      <c r="AG7" s="1" t="str">
        <f>Корзина[[#This Row],[Соединенное название]]</f>
        <v>EMN2B 720 600 525 0 №3T – Открывание по нажатию ЛДСП БЕЛЫЙ БАЗОВЫЙ SL34</v>
      </c>
      <c r="AH7" s="1">
        <f>VLOOKUP(Корзина[[#This Row],[Измененное название]],Заказ_из_БЗ[],2,0)</f>
        <v>20103.13</v>
      </c>
      <c r="AI7" s="1">
        <f t="shared" si="0"/>
        <v>-3.0000000002473826E-2</v>
      </c>
    </row>
    <row r="8" spans="1:70" x14ac:dyDescent="0.25">
      <c r="A8" s="1" t="s">
        <v>19</v>
      </c>
      <c r="B8" s="1">
        <v>720</v>
      </c>
      <c r="C8" s="1">
        <v>600</v>
      </c>
      <c r="D8" s="1">
        <v>525</v>
      </c>
      <c r="E8" s="1">
        <v>1</v>
      </c>
      <c r="F8" s="1">
        <v>6383.0999999999995</v>
      </c>
      <c r="G8" s="1">
        <v>0.42435</v>
      </c>
      <c r="H8" s="1">
        <v>0</v>
      </c>
      <c r="I8" s="1">
        <v>0</v>
      </c>
      <c r="J8" s="28">
        <v>1606.59</v>
      </c>
      <c r="K8" s="1">
        <v>0</v>
      </c>
      <c r="L8" s="1"/>
      <c r="M8" s="1">
        <v>3083.0999999999995</v>
      </c>
      <c r="N8" s="1">
        <v>300</v>
      </c>
      <c r="O8" s="1" t="s">
        <v>734</v>
      </c>
      <c r="P8" s="1" t="s">
        <v>1446</v>
      </c>
      <c r="Q8" s="1"/>
      <c r="R8" s="1"/>
      <c r="S8" s="1"/>
      <c r="T8" s="1"/>
      <c r="U8" s="1"/>
      <c r="V8" s="1" t="s">
        <v>1012</v>
      </c>
      <c r="W8" s="1">
        <v>1080</v>
      </c>
      <c r="X8" s="1">
        <v>2220</v>
      </c>
      <c r="Y8" s="1" t="s">
        <v>928</v>
      </c>
      <c r="Z8" s="1">
        <v>0</v>
      </c>
      <c r="AA8" s="1" t="s">
        <v>1013</v>
      </c>
      <c r="AB8" s="1">
        <v>6383.1</v>
      </c>
      <c r="AC8" s="1" t="s">
        <v>1069</v>
      </c>
      <c r="AD8" s="1"/>
      <c r="AE8" s="1"/>
      <c r="AF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№3 – Без доводчиков ЛДСП БЕЛЫЙ БАЗОВЫЙ SL34</v>
      </c>
      <c r="AG8" s="1" t="str">
        <f>Корзина[[#This Row],[Соединенное название]]</f>
        <v>EMN2B 720 600 525 0 №3 – Без доводчиков ЛДСП БЕЛЫЙ БАЗОВЫЙ SL34</v>
      </c>
      <c r="AH8" s="1">
        <f>VLOOKUP(Корзина[[#This Row],[Измененное название]],Заказ_из_БЗ[],2,0)</f>
        <v>6383.11</v>
      </c>
      <c r="AI8" s="1">
        <f t="shared" si="0"/>
        <v>-9.999999999308784E-3</v>
      </c>
    </row>
    <row r="9" spans="1:70" x14ac:dyDescent="0.25">
      <c r="A9" s="1" t="s">
        <v>19</v>
      </c>
      <c r="B9" s="1">
        <v>720</v>
      </c>
      <c r="C9" s="1">
        <v>600</v>
      </c>
      <c r="D9" s="1">
        <v>560</v>
      </c>
      <c r="E9" s="1">
        <v>1</v>
      </c>
      <c r="F9" s="1">
        <v>6383.0999999999995</v>
      </c>
      <c r="G9" s="1">
        <v>0.42435</v>
      </c>
      <c r="H9" s="1">
        <v>0</v>
      </c>
      <c r="I9" s="1">
        <v>0</v>
      </c>
      <c r="J9" s="28">
        <v>1606.59</v>
      </c>
      <c r="K9" s="1">
        <v>0</v>
      </c>
      <c r="L9" s="1"/>
      <c r="M9" s="1">
        <v>3083.0999999999995</v>
      </c>
      <c r="N9" s="1">
        <v>300</v>
      </c>
      <c r="O9" s="1" t="s">
        <v>734</v>
      </c>
      <c r="P9" s="1" t="s">
        <v>1446</v>
      </c>
      <c r="Q9" s="1"/>
      <c r="R9" s="1"/>
      <c r="S9" s="1"/>
      <c r="T9" s="1"/>
      <c r="U9" s="1"/>
      <c r="V9" s="1" t="s">
        <v>1012</v>
      </c>
      <c r="W9" s="1">
        <v>1080</v>
      </c>
      <c r="X9" s="1">
        <v>2220</v>
      </c>
      <c r="Y9" s="1" t="s">
        <v>928</v>
      </c>
      <c r="Z9" s="1">
        <v>0</v>
      </c>
      <c r="AA9" s="1" t="s">
        <v>1013</v>
      </c>
      <c r="AB9" s="1">
        <v>6383.1</v>
      </c>
      <c r="AC9" s="1" t="s">
        <v>1069</v>
      </c>
      <c r="AD9" s="1"/>
      <c r="AE9" s="1"/>
      <c r="AF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720 600 560 0 №3 – Без доводчиков ЛДСП БЕЛЫЙ БАЗОВЫЙ SL34</v>
      </c>
      <c r="AG9" s="1" t="str">
        <f>Корзина[[#This Row],[Соединенное название]]</f>
        <v>EMN2B 720 600 560 0 №3 – Без доводчиков ЛДСП БЕЛЫЙ БАЗОВЫЙ SL34</v>
      </c>
      <c r="AH9" s="1">
        <f>VLOOKUP(Корзина[[#This Row],[Измененное название]],Заказ_из_БЗ[],2,0)</f>
        <v>6383.11</v>
      </c>
      <c r="AI9" s="1">
        <f t="shared" si="0"/>
        <v>-9.999999999308784E-3</v>
      </c>
    </row>
    <row r="10" spans="1:70" x14ac:dyDescent="0.25">
      <c r="A10" s="1" t="s">
        <v>674</v>
      </c>
      <c r="B10" s="1">
        <v>720</v>
      </c>
      <c r="C10" s="1">
        <v>150</v>
      </c>
      <c r="D10" s="1">
        <v>525</v>
      </c>
      <c r="E10" s="1">
        <v>1</v>
      </c>
      <c r="F10" s="1">
        <v>14767.882</v>
      </c>
      <c r="G10" s="1">
        <v>9.8989999999999995E-2</v>
      </c>
      <c r="H10" s="1">
        <v>0</v>
      </c>
      <c r="I10" s="1">
        <v>0</v>
      </c>
      <c r="J10" s="28">
        <v>374.78</v>
      </c>
      <c r="K10" s="1">
        <v>0</v>
      </c>
      <c r="L10" s="1"/>
      <c r="M10" s="1">
        <v>2007.8820000000001</v>
      </c>
      <c r="N10" s="1">
        <v>300</v>
      </c>
      <c r="O10" s="1" t="s">
        <v>734</v>
      </c>
      <c r="P10" s="1" t="s">
        <v>1448</v>
      </c>
      <c r="Q10" s="1"/>
      <c r="R10" s="1"/>
      <c r="S10" s="1"/>
      <c r="T10" s="1"/>
      <c r="U10" s="1"/>
      <c r="V10" s="1" t="s">
        <v>1012</v>
      </c>
      <c r="W10" s="1">
        <v>810</v>
      </c>
      <c r="X10" s="1">
        <v>11950</v>
      </c>
      <c r="Y10" s="1" t="s">
        <v>928</v>
      </c>
      <c r="Z10" s="1">
        <v>0</v>
      </c>
      <c r="AA10" s="1" t="s">
        <v>1013</v>
      </c>
      <c r="AB10" s="1">
        <v>14767.88</v>
      </c>
      <c r="AC10" s="1" t="s">
        <v>1069</v>
      </c>
      <c r="AD10" s="1"/>
      <c r="AE10" s="1"/>
      <c r="AF1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ENG1K_150 720 150 525 0 №2 – С доводчиками ЛДСП БЕЛЫЙ БАЗОВЫЙ SL34</v>
      </c>
      <c r="AG10" s="1" t="str">
        <f>Корзина[[#This Row],[Соединенное название]]</f>
        <v>ENG1K_150 720 150 525 0 №2 – С доводчиками ЛДСП БЕЛЫЙ БАЗОВЫЙ SL34</v>
      </c>
      <c r="AH10" s="1" t="e">
        <f>VLOOKUP(Корзина[[#This Row],[Измененное название]],Заказ_из_БЗ[],2,0)</f>
        <v>#N/A</v>
      </c>
      <c r="AI10" s="1" t="e">
        <f t="shared" si="0"/>
        <v>#N/A</v>
      </c>
    </row>
    <row r="11" spans="1:70" x14ac:dyDescent="0.25">
      <c r="A11" s="1" t="s">
        <v>678</v>
      </c>
      <c r="B11" s="1">
        <v>720</v>
      </c>
      <c r="C11" s="1">
        <v>596</v>
      </c>
      <c r="D11" s="1">
        <v>315</v>
      </c>
      <c r="E11" s="1">
        <v>1</v>
      </c>
      <c r="F11" s="1">
        <v>9568.5540000000001</v>
      </c>
      <c r="G11" s="1">
        <v>0.42101</v>
      </c>
      <c r="H11" s="1">
        <v>0</v>
      </c>
      <c r="I11" s="1">
        <v>0.16327</v>
      </c>
      <c r="J11" s="28">
        <v>1593.94</v>
      </c>
      <c r="K11" s="1">
        <v>0</v>
      </c>
      <c r="L11" s="1"/>
      <c r="M11" s="1">
        <v>1598.5539999999999</v>
      </c>
      <c r="N11" s="1">
        <v>450</v>
      </c>
      <c r="O11" s="1" t="s">
        <v>734</v>
      </c>
      <c r="P11" s="1" t="s">
        <v>1448</v>
      </c>
      <c r="Q11" s="1"/>
      <c r="R11" s="1"/>
      <c r="S11" s="1"/>
      <c r="T11" s="1"/>
      <c r="U11" s="1"/>
      <c r="V11" s="1" t="s">
        <v>1129</v>
      </c>
      <c r="W11" s="1">
        <v>570</v>
      </c>
      <c r="X11" s="1">
        <v>7400</v>
      </c>
      <c r="Y11" s="1" t="s">
        <v>928</v>
      </c>
      <c r="Z11" s="1">
        <v>0</v>
      </c>
      <c r="AA11" s="1" t="s">
        <v>1013</v>
      </c>
      <c r="AB11" s="1">
        <v>9568.5499999999993</v>
      </c>
      <c r="AC11" s="1" t="s">
        <v>1069</v>
      </c>
      <c r="AD11" s="1"/>
      <c r="AE11" s="1"/>
      <c r="AF1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EWV2D_600 720 596 315 0 №2 – С доводчиками ЛДСП БЕЛЫЙ БАЗОВЫЙ SL34</v>
      </c>
      <c r="AG11" s="1" t="str">
        <f>Корзина[[#This Row],[Соединенное название]]</f>
        <v>EWV2D_600 720 596 315 0 №2 – С доводчиками ЛДСП БЕЛЫЙ БАЗОВЫЙ SL34</v>
      </c>
      <c r="AH11" s="1">
        <f>VLOOKUP(Корзина[[#This Row],[Измененное название]],Заказ_из_БЗ[],2,0)</f>
        <v>9572.3799999999992</v>
      </c>
      <c r="AI11" s="1">
        <f t="shared" si="0"/>
        <v>-3.8299999999999272</v>
      </c>
    </row>
    <row r="12" spans="1:70" x14ac:dyDescent="0.25">
      <c r="A12" s="1" t="s">
        <v>678</v>
      </c>
      <c r="B12" s="1">
        <v>867</v>
      </c>
      <c r="C12" s="1">
        <v>596</v>
      </c>
      <c r="D12" s="1">
        <v>333</v>
      </c>
      <c r="E12" s="1">
        <v>1</v>
      </c>
      <c r="F12" s="1">
        <v>7891.2829999999994</v>
      </c>
      <c r="G12" s="1">
        <v>0.50744</v>
      </c>
      <c r="H12" s="1">
        <v>1</v>
      </c>
      <c r="I12" s="1">
        <v>0.173096</v>
      </c>
      <c r="J12" s="28">
        <v>1921.17</v>
      </c>
      <c r="K12" s="1">
        <v>504.05555199999998</v>
      </c>
      <c r="L12" s="1"/>
      <c r="M12" s="1">
        <v>1881.2829999999999</v>
      </c>
      <c r="N12" s="1">
        <v>450</v>
      </c>
      <c r="O12" s="1" t="s">
        <v>734</v>
      </c>
      <c r="P12" s="1" t="s">
        <v>1446</v>
      </c>
      <c r="Q12" s="1"/>
      <c r="R12" s="1"/>
      <c r="S12" s="1"/>
      <c r="T12" s="1"/>
      <c r="U12" s="1"/>
      <c r="V12" s="1" t="s">
        <v>1129</v>
      </c>
      <c r="W12" s="1">
        <v>570</v>
      </c>
      <c r="X12" s="1">
        <v>5440</v>
      </c>
      <c r="Y12" s="1" t="s">
        <v>928</v>
      </c>
      <c r="Z12" s="1">
        <v>0</v>
      </c>
      <c r="AA12" s="1" t="s">
        <v>1142</v>
      </c>
      <c r="AB12" s="1">
        <v>8395.34</v>
      </c>
      <c r="AC12" s="1" t="s">
        <v>1069</v>
      </c>
      <c r="AD12" s="1"/>
      <c r="AE12" s="1"/>
      <c r="AF1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№3 – Без доводчиков Стекло БЕЛЫЙ БАЗОВЫЙ SL34</v>
      </c>
      <c r="AG12" s="1" t="str">
        <f>Корзина[[#This Row],[Соединенное название]]</f>
        <v>EWV2D_600 867 596 333 1 №3 – Без доводчиков Стекло БЕЛЫЙ БАЗОВЫЙ SL34</v>
      </c>
      <c r="AH12" s="1">
        <f>VLOOKUP(Корзина[[#This Row],[Измененное название]],Заказ_из_БЗ[],2,0)</f>
        <v>8412.11</v>
      </c>
      <c r="AI12" s="1">
        <f t="shared" si="0"/>
        <v>-16.770000000000437</v>
      </c>
    </row>
    <row r="13" spans="1:70" x14ac:dyDescent="0.25">
      <c r="A13" s="1" t="s">
        <v>678</v>
      </c>
      <c r="B13" s="1">
        <v>867</v>
      </c>
      <c r="C13" s="1">
        <v>596</v>
      </c>
      <c r="D13" s="1">
        <v>333</v>
      </c>
      <c r="E13" s="1">
        <v>1</v>
      </c>
      <c r="F13" s="1">
        <v>7891.2829999999994</v>
      </c>
      <c r="G13" s="1">
        <v>0.50744</v>
      </c>
      <c r="H13" s="1">
        <v>1</v>
      </c>
      <c r="I13" s="1">
        <v>0.173404</v>
      </c>
      <c r="J13" s="28">
        <v>1921.17</v>
      </c>
      <c r="K13" s="1">
        <v>324.61228799999998</v>
      </c>
      <c r="L13" s="1"/>
      <c r="M13" s="1">
        <v>1881.2829999999999</v>
      </c>
      <c r="N13" s="1">
        <v>450</v>
      </c>
      <c r="O13" s="1" t="s">
        <v>734</v>
      </c>
      <c r="P13" s="1" t="s">
        <v>1446</v>
      </c>
      <c r="Q13" s="1"/>
      <c r="R13" s="1"/>
      <c r="S13" s="1"/>
      <c r="T13" s="1"/>
      <c r="U13" s="1"/>
      <c r="V13" s="1" t="s">
        <v>1129</v>
      </c>
      <c r="W13" s="1">
        <v>570</v>
      </c>
      <c r="X13" s="1">
        <v>5440</v>
      </c>
      <c r="Y13" s="1" t="s">
        <v>928</v>
      </c>
      <c r="Z13" s="1">
        <v>0</v>
      </c>
      <c r="AA13" s="1" t="s">
        <v>1013</v>
      </c>
      <c r="AB13" s="1">
        <v>8215.9</v>
      </c>
      <c r="AC13" s="1" t="s">
        <v>1069</v>
      </c>
      <c r="AD13" s="1"/>
      <c r="AE13" s="1"/>
      <c r="AF1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№3 – Без доводчиков ЛДСП БЕЛЫЙ БАЗОВЫЙ SL34</v>
      </c>
      <c r="AG13" s="1" t="str">
        <f>Корзина[[#This Row],[Соединенное название]]</f>
        <v>EWV2D_600 867 596 333 1 №3 – Без доводчиков ЛДСП БЕЛЫЙ БАЗОВЫЙ SL34</v>
      </c>
      <c r="AH13" s="1">
        <f>VLOOKUP(Корзина[[#This Row],[Измененное название]],Заказ_из_БЗ[],2,0)</f>
        <v>8233.0400000000009</v>
      </c>
      <c r="AI13" s="1">
        <f t="shared" si="0"/>
        <v>-17.140000000001237</v>
      </c>
    </row>
    <row r="14" spans="1:70" x14ac:dyDescent="0.25">
      <c r="A14" s="1" t="s">
        <v>678</v>
      </c>
      <c r="B14" s="1">
        <v>867</v>
      </c>
      <c r="C14" s="1">
        <v>596</v>
      </c>
      <c r="D14" s="1">
        <v>333</v>
      </c>
      <c r="E14" s="1">
        <v>1</v>
      </c>
      <c r="F14" s="1">
        <v>9851.2829999999994</v>
      </c>
      <c r="G14" s="1">
        <v>0.50744</v>
      </c>
      <c r="H14" s="1">
        <v>1</v>
      </c>
      <c r="I14" s="1">
        <v>0.173404</v>
      </c>
      <c r="J14" s="28">
        <v>1921.17</v>
      </c>
      <c r="K14" s="1">
        <v>324.61228799999998</v>
      </c>
      <c r="L14" s="1"/>
      <c r="M14" s="1">
        <v>1881.2829999999999</v>
      </c>
      <c r="N14" s="1">
        <v>450</v>
      </c>
      <c r="O14" s="1" t="s">
        <v>734</v>
      </c>
      <c r="P14" s="1" t="s">
        <v>1448</v>
      </c>
      <c r="Q14" s="1"/>
      <c r="R14" s="1"/>
      <c r="S14" s="1"/>
      <c r="T14" s="1"/>
      <c r="U14" s="1"/>
      <c r="V14" s="1" t="s">
        <v>1129</v>
      </c>
      <c r="W14" s="1">
        <v>570</v>
      </c>
      <c r="X14" s="1">
        <v>7400</v>
      </c>
      <c r="Y14" s="1" t="s">
        <v>928</v>
      </c>
      <c r="Z14" s="1">
        <v>0</v>
      </c>
      <c r="AA14" s="1" t="s">
        <v>1013</v>
      </c>
      <c r="AB14" s="1">
        <v>10175.9</v>
      </c>
      <c r="AC14" s="1" t="s">
        <v>1069</v>
      </c>
      <c r="AD14" s="1"/>
      <c r="AE14" s="1"/>
      <c r="AF1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№2 – С доводчиками ЛДСП БЕЛЫЙ БАЗОВЫЙ SL34</v>
      </c>
      <c r="AG14" s="1" t="str">
        <f>Корзина[[#This Row],[Соединенное название]]</f>
        <v>EWV2D_600 867 596 333 1 №2 – С доводчиками ЛДСП БЕЛЫЙ БАЗОВЫЙ SL34</v>
      </c>
      <c r="AH14" s="1">
        <f>VLOOKUP(Корзина[[#This Row],[Измененное название]],Заказ_из_БЗ[],2,0)</f>
        <v>10193.040000000001</v>
      </c>
      <c r="AI14" s="1">
        <f t="shared" si="0"/>
        <v>-17.140000000001237</v>
      </c>
    </row>
    <row r="15" spans="1:70" x14ac:dyDescent="0.25">
      <c r="A15" s="1" t="s">
        <v>679</v>
      </c>
      <c r="B15" s="1">
        <v>867</v>
      </c>
      <c r="C15" s="1">
        <v>796</v>
      </c>
      <c r="D15" s="1">
        <v>333</v>
      </c>
      <c r="E15" s="1">
        <v>1</v>
      </c>
      <c r="F15" s="1">
        <v>10651.082999999999</v>
      </c>
      <c r="G15" s="1">
        <v>0.68003999999999998</v>
      </c>
      <c r="H15" s="1">
        <v>1</v>
      </c>
      <c r="I15" s="1">
        <v>0.23500399999999999</v>
      </c>
      <c r="J15" s="28">
        <v>2574.63</v>
      </c>
      <c r="K15" s="1">
        <v>439.92748799999998</v>
      </c>
      <c r="L15" s="1"/>
      <c r="M15" s="1">
        <v>2071.0829999999996</v>
      </c>
      <c r="N15" s="1">
        <v>450</v>
      </c>
      <c r="O15" s="1" t="s">
        <v>734</v>
      </c>
      <c r="P15" s="1" t="s">
        <v>1448</v>
      </c>
      <c r="Q15" s="1"/>
      <c r="R15" s="1"/>
      <c r="S15" s="1"/>
      <c r="T15" s="1"/>
      <c r="U15" s="1"/>
      <c r="V15" s="1" t="s">
        <v>1129</v>
      </c>
      <c r="W15" s="1">
        <v>570</v>
      </c>
      <c r="X15" s="1">
        <v>8010</v>
      </c>
      <c r="Y15" s="1" t="s">
        <v>928</v>
      </c>
      <c r="Z15" s="1">
        <v>0</v>
      </c>
      <c r="AA15" s="1" t="s">
        <v>1013</v>
      </c>
      <c r="AB15" s="1">
        <v>11091.01</v>
      </c>
      <c r="AC15" s="1" t="s">
        <v>1069</v>
      </c>
      <c r="AD15" s="1"/>
      <c r="AE15" s="1"/>
      <c r="AF1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EWV2D_800 867 796 333 1 №2 – С доводчиками ЛДСП БЕЛЫЙ БАЗОВЫЙ SL34</v>
      </c>
      <c r="AG15" s="1" t="str">
        <f>Корзина[[#This Row],[Соединенное название]]</f>
        <v>EWV2D_800 867 796 333 1 №2 – С доводчиками ЛДСП БЕЛЫЙ БАЗОВЫЙ SL34</v>
      </c>
      <c r="AH15" s="1">
        <f>VLOOKUP(Корзина[[#This Row],[Измененное название]],Заказ_из_БЗ[],2,0)</f>
        <v>11107.85</v>
      </c>
      <c r="AI15" s="1">
        <f t="shared" si="0"/>
        <v>-16.840000000000146</v>
      </c>
    </row>
    <row r="16" spans="1:70" x14ac:dyDescent="0.25">
      <c r="A16" s="1" t="s">
        <v>678</v>
      </c>
      <c r="B16" s="1">
        <v>1210</v>
      </c>
      <c r="C16" s="1">
        <v>596</v>
      </c>
      <c r="D16" s="1">
        <v>333</v>
      </c>
      <c r="E16" s="1">
        <v>1</v>
      </c>
      <c r="F16" s="1">
        <v>11567.023999999999</v>
      </c>
      <c r="G16" s="1">
        <v>0.70913000000000004</v>
      </c>
      <c r="H16" s="1">
        <v>2</v>
      </c>
      <c r="I16" s="1">
        <v>0.173404</v>
      </c>
      <c r="J16" s="28">
        <v>2684.77</v>
      </c>
      <c r="K16" s="1">
        <v>649.22457599999996</v>
      </c>
      <c r="L16" s="1"/>
      <c r="M16" s="1">
        <v>2357.0239999999999</v>
      </c>
      <c r="N16" s="1">
        <v>450</v>
      </c>
      <c r="O16" s="1" t="s">
        <v>734</v>
      </c>
      <c r="P16" s="1" t="s">
        <v>1448</v>
      </c>
      <c r="Q16" s="1"/>
      <c r="R16" s="1"/>
      <c r="S16" s="1"/>
      <c r="T16" s="1"/>
      <c r="U16" s="1"/>
      <c r="V16" s="1" t="s">
        <v>1129</v>
      </c>
      <c r="W16" s="1">
        <v>570</v>
      </c>
      <c r="X16" s="1">
        <v>8640</v>
      </c>
      <c r="Y16" s="1" t="s">
        <v>928</v>
      </c>
      <c r="Z16" s="1">
        <v>0</v>
      </c>
      <c r="AA16" s="1" t="s">
        <v>1013</v>
      </c>
      <c r="AB16" s="1">
        <v>12216.25</v>
      </c>
      <c r="AC16" s="1" t="s">
        <v>1069</v>
      </c>
      <c r="AD16" s="1"/>
      <c r="AE16" s="1"/>
      <c r="AF1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1210 596 333 2 №2 – С доводчиками ЛДСП БЕЛЫЙ БАЗОВЫЙ SL34</v>
      </c>
      <c r="AG16" s="1" t="str">
        <f>Корзина[[#This Row],[Соединенное название]]</f>
        <v>EWV2D_600 1210 596 333 2 №2 – С доводчиками ЛДСП БЕЛЫЙ БАЗОВЫЙ SL34</v>
      </c>
      <c r="AH16" s="1" t="e">
        <f>VLOOKUP(Корзина[[#This Row],[Измененное название]],Заказ_из_БЗ[],2,0)</f>
        <v>#N/A</v>
      </c>
      <c r="AI16" s="1" t="e">
        <f t="shared" si="0"/>
        <v>#N/A</v>
      </c>
    </row>
    <row r="17" spans="1:35" x14ac:dyDescent="0.25">
      <c r="A17" s="1" t="s">
        <v>3</v>
      </c>
      <c r="B17" s="1">
        <v>960</v>
      </c>
      <c r="C17" s="1">
        <v>600</v>
      </c>
      <c r="D17" s="1">
        <v>560</v>
      </c>
      <c r="E17" s="1">
        <v>1</v>
      </c>
      <c r="F17" s="1">
        <v>4011.38</v>
      </c>
      <c r="G17" s="1">
        <v>0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2931.38</v>
      </c>
      <c r="N17" s="1">
        <v>300</v>
      </c>
      <c r="O17" s="1" t="s">
        <v>734</v>
      </c>
      <c r="P17" s="1" t="s">
        <v>1448</v>
      </c>
      <c r="Q17" s="1"/>
      <c r="R17" s="1"/>
      <c r="S17" s="1"/>
      <c r="T17" s="1"/>
      <c r="U17" s="1"/>
      <c r="V17" s="1" t="s">
        <v>1012</v>
      </c>
      <c r="W17" s="1">
        <v>1080</v>
      </c>
      <c r="X17" s="1">
        <v>0</v>
      </c>
      <c r="Y17" s="1" t="s">
        <v>928</v>
      </c>
      <c r="Z17" s="1">
        <v>0</v>
      </c>
      <c r="AA17" s="1" t="s">
        <v>1013</v>
      </c>
      <c r="AB17" s="1">
        <v>4579.24</v>
      </c>
      <c r="AC17" s="1" t="s">
        <v>1069</v>
      </c>
      <c r="AD17" s="1"/>
      <c r="AE17" s="1"/>
      <c r="AF1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960 600 560 1 №2 – С доводчиками ЛДСП БЕЛЫЙ БАЗОВЫЙ SL34</v>
      </c>
      <c r="AG17" s="1" t="str">
        <f>Корзина[[#This Row],[Соединенное название]]</f>
        <v>ENO 960 600 560 1 №2 – С доводчиками ЛДСП БЕЛЫЙ БАЗОВЫЙ SL34</v>
      </c>
      <c r="AH17" s="1">
        <f>VLOOKUP(Корзина[[#This Row],[Измененное название]],Заказ_из_БЗ[],2,0)</f>
        <v>4579.42</v>
      </c>
      <c r="AI17" s="1">
        <f t="shared" si="0"/>
        <v>-0.18000000000029104</v>
      </c>
    </row>
    <row r="18" spans="1:35" x14ac:dyDescent="0.25">
      <c r="A18" s="1" t="s">
        <v>3</v>
      </c>
      <c r="B18" s="1">
        <v>720</v>
      </c>
      <c r="C18" s="1">
        <v>600</v>
      </c>
      <c r="D18" s="1">
        <v>560</v>
      </c>
      <c r="E18" s="1">
        <v>1</v>
      </c>
      <c r="F18" s="1">
        <v>3541.7000000000003</v>
      </c>
      <c r="G18" s="1">
        <v>0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2461.7000000000003</v>
      </c>
      <c r="N18" s="1">
        <v>300</v>
      </c>
      <c r="O18" s="1" t="s">
        <v>734</v>
      </c>
      <c r="P18" s="1" t="s">
        <v>1448</v>
      </c>
      <c r="Q18" s="1"/>
      <c r="R18" s="1"/>
      <c r="S18" s="1"/>
      <c r="T18" s="1"/>
      <c r="U18" s="1"/>
      <c r="V18" s="1" t="s">
        <v>1012</v>
      </c>
      <c r="W18" s="1">
        <v>1080</v>
      </c>
      <c r="X18" s="1">
        <v>0</v>
      </c>
      <c r="Y18" s="1" t="s">
        <v>928</v>
      </c>
      <c r="Z18" s="1">
        <v>0</v>
      </c>
      <c r="AA18" s="1" t="s">
        <v>1013</v>
      </c>
      <c r="AB18" s="1">
        <v>4109.5600000000004</v>
      </c>
      <c r="AC18" s="1" t="s">
        <v>1069</v>
      </c>
      <c r="AD18" s="1"/>
      <c r="AE18" s="1"/>
      <c r="AF1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720 600 560 1 №2 – С доводчиками ЛДСП БЕЛЫЙ БАЗОВЫЙ SL34</v>
      </c>
      <c r="AG18" s="1" t="str">
        <f>Корзина[[#This Row],[Соединенное название]]</f>
        <v>ENO 720 600 560 1 №2 – С доводчиками ЛДСП БЕЛЫЙ БАЗОВЫЙ SL34</v>
      </c>
      <c r="AH18" s="1">
        <f>VLOOKUP(Корзина[[#This Row],[Измененное название]],Заказ_из_БЗ[],2,0)</f>
        <v>4109.72</v>
      </c>
      <c r="AI18" s="1">
        <f t="shared" si="0"/>
        <v>-0.15999999999985448</v>
      </c>
    </row>
    <row r="19" spans="1:35" x14ac:dyDescent="0.25">
      <c r="A19" s="1" t="s">
        <v>3</v>
      </c>
      <c r="B19" s="1">
        <v>720</v>
      </c>
      <c r="C19" s="1">
        <v>600</v>
      </c>
      <c r="D19" s="1">
        <v>640</v>
      </c>
      <c r="E19" s="1">
        <v>1</v>
      </c>
      <c r="F19" s="1">
        <v>4036.1000000000004</v>
      </c>
      <c r="G19" s="1">
        <v>0</v>
      </c>
      <c r="H19" s="1">
        <v>1</v>
      </c>
      <c r="I19" s="1">
        <v>0.34870499999999999</v>
      </c>
      <c r="J19" s="28">
        <v>0</v>
      </c>
      <c r="K19" s="1">
        <v>652.77575999999999</v>
      </c>
      <c r="L19" s="1"/>
      <c r="M19" s="1">
        <v>2956.1000000000004</v>
      </c>
      <c r="N19" s="1">
        <v>300</v>
      </c>
      <c r="O19" s="1" t="s">
        <v>734</v>
      </c>
      <c r="P19" s="1" t="s">
        <v>1448</v>
      </c>
      <c r="Q19" s="1"/>
      <c r="R19" s="1"/>
      <c r="S19" s="1"/>
      <c r="T19" s="1"/>
      <c r="U19" s="1"/>
      <c r="V19" s="1" t="s">
        <v>1012</v>
      </c>
      <c r="W19" s="1">
        <v>1080</v>
      </c>
      <c r="X19" s="1">
        <v>0</v>
      </c>
      <c r="Y19" s="1" t="s">
        <v>928</v>
      </c>
      <c r="Z19" s="1">
        <v>0</v>
      </c>
      <c r="AA19" s="1" t="s">
        <v>1013</v>
      </c>
      <c r="AB19" s="28">
        <v>4688.88</v>
      </c>
      <c r="AC19" s="1" t="s">
        <v>1069</v>
      </c>
      <c r="AD19" s="1"/>
      <c r="AE19" s="1"/>
      <c r="AF1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720 600 640 1 №2 – С доводчиками ЛДСП БЕЛЫЙ БАЗОВЫЙ SL34</v>
      </c>
      <c r="AG19" s="1" t="str">
        <f>Корзина[[#This Row],[Соединенное название]]</f>
        <v>ENO 720 600 640 1 №2 – С доводчиками ЛДСП БЕЛЫЙ БАЗОВЫЙ SL34</v>
      </c>
      <c r="AH19" s="1">
        <f>VLOOKUP(Корзина[[#This Row],[Измененное название]],Заказ_из_БЗ[],2,0)</f>
        <v>4689.12</v>
      </c>
      <c r="AI19" s="1">
        <f t="shared" si="0"/>
        <v>-0.23999999999978172</v>
      </c>
    </row>
    <row r="20" spans="1:35" x14ac:dyDescent="0.25">
      <c r="A20" s="1" t="s">
        <v>3</v>
      </c>
      <c r="B20" s="1">
        <v>1280</v>
      </c>
      <c r="C20" s="1">
        <v>550</v>
      </c>
      <c r="D20" s="1">
        <v>640</v>
      </c>
      <c r="E20" s="1">
        <v>1</v>
      </c>
      <c r="F20" s="1">
        <v>5065.07</v>
      </c>
      <c r="G20" s="1">
        <v>0</v>
      </c>
      <c r="H20" s="1">
        <v>1</v>
      </c>
      <c r="I20" s="1">
        <v>0.31795499999999999</v>
      </c>
      <c r="J20" s="28">
        <v>0</v>
      </c>
      <c r="K20" s="1">
        <v>595.21176000000003</v>
      </c>
      <c r="L20" s="1"/>
      <c r="M20" s="1">
        <v>3985.0699999999993</v>
      </c>
      <c r="N20" s="1">
        <v>300</v>
      </c>
      <c r="O20" s="1" t="s">
        <v>734</v>
      </c>
      <c r="P20" s="1" t="s">
        <v>1448</v>
      </c>
      <c r="Q20" s="1"/>
      <c r="R20" s="1"/>
      <c r="S20" s="1"/>
      <c r="T20" s="1"/>
      <c r="U20" s="1"/>
      <c r="V20" s="1" t="s">
        <v>1012</v>
      </c>
      <c r="W20" s="1">
        <v>1080</v>
      </c>
      <c r="X20" s="1">
        <v>0</v>
      </c>
      <c r="Y20" s="1" t="s">
        <v>928</v>
      </c>
      <c r="Z20" s="1">
        <v>0</v>
      </c>
      <c r="AA20" s="1" t="s">
        <v>1013</v>
      </c>
      <c r="AB20" s="28">
        <v>5660.28</v>
      </c>
      <c r="AC20" s="1" t="s">
        <v>1069</v>
      </c>
      <c r="AD20" s="1"/>
      <c r="AE20" s="1"/>
      <c r="AF2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1280 550 640 1 №2 – С доводчиками ЛДСП БЕЛЫЙ БАЗОВЫЙ SL34</v>
      </c>
      <c r="AG20" s="1" t="str">
        <f>Корзина[[#This Row],[Соединенное название]]</f>
        <v>ENO 1280 550 640 1 №2 – С доводчиками ЛДСП БЕЛЫЙ БАЗОВЫЙ SL34</v>
      </c>
      <c r="AH20" s="1">
        <f>VLOOKUP(Корзина[[#This Row],[Измененное название]],Заказ_из_БЗ[],2,0)</f>
        <v>5660.11</v>
      </c>
      <c r="AI20" s="1">
        <f t="shared" si="0"/>
        <v>0.17000000000007276</v>
      </c>
    </row>
    <row r="21" spans="1:35" x14ac:dyDescent="0.25">
      <c r="A21" s="1" t="s">
        <v>3</v>
      </c>
      <c r="B21" s="1">
        <v>1800</v>
      </c>
      <c r="C21" s="1">
        <v>550</v>
      </c>
      <c r="D21" s="1">
        <v>640</v>
      </c>
      <c r="E21" s="1">
        <v>1</v>
      </c>
      <c r="F21" s="1">
        <v>6082.7099999999991</v>
      </c>
      <c r="G21" s="1">
        <v>0</v>
      </c>
      <c r="H21" s="1">
        <v>1</v>
      </c>
      <c r="I21" s="1">
        <v>0.31795499999999999</v>
      </c>
      <c r="J21" s="28">
        <v>0</v>
      </c>
      <c r="K21" s="1">
        <v>595.21176000000003</v>
      </c>
      <c r="L21" s="1"/>
      <c r="M21" s="1">
        <v>5002.7099999999991</v>
      </c>
      <c r="N21" s="1">
        <v>300</v>
      </c>
      <c r="O21" s="1" t="s">
        <v>734</v>
      </c>
      <c r="P21" s="1" t="s">
        <v>1448</v>
      </c>
      <c r="Q21" s="1"/>
      <c r="R21" s="1"/>
      <c r="S21" s="1"/>
      <c r="T21" s="1"/>
      <c r="U21" s="1"/>
      <c r="V21" s="1" t="s">
        <v>1012</v>
      </c>
      <c r="W21" s="1">
        <v>1080</v>
      </c>
      <c r="X21" s="1">
        <v>0</v>
      </c>
      <c r="Y21" s="1" t="s">
        <v>928</v>
      </c>
      <c r="Z21" s="1">
        <v>0</v>
      </c>
      <c r="AA21" s="1" t="s">
        <v>1013</v>
      </c>
      <c r="AB21" s="28">
        <v>6677.92</v>
      </c>
      <c r="AC21" s="1" t="s">
        <v>1069</v>
      </c>
      <c r="AD21" s="1"/>
      <c r="AE21" s="1"/>
      <c r="AF2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1800 550 640 1 №2 – С доводчиками ЛДСП БЕЛЫЙ БАЗОВЫЙ SL34</v>
      </c>
      <c r="AG21" s="1" t="str">
        <f>Корзина[[#This Row],[Соединенное название]]</f>
        <v>ENO 1800 550 640 1 №2 – С доводчиками ЛДСП БЕЛЫЙ БАЗОВЫЙ SL34</v>
      </c>
      <c r="AH21" s="1">
        <f>VLOOKUP(Корзина[[#This Row],[Измененное название]],Заказ_из_БЗ[],2,0)</f>
        <v>6677.75</v>
      </c>
      <c r="AI21" s="1">
        <f t="shared" si="0"/>
        <v>0.17000000000007276</v>
      </c>
    </row>
    <row r="22" spans="1:35" x14ac:dyDescent="0.25">
      <c r="A22" s="1" t="s">
        <v>0</v>
      </c>
      <c r="B22" s="1">
        <v>960</v>
      </c>
      <c r="C22" s="1">
        <v>600</v>
      </c>
      <c r="D22" s="1">
        <v>560</v>
      </c>
      <c r="E22" s="1">
        <v>1</v>
      </c>
      <c r="F22" s="1">
        <v>5177.2200000000012</v>
      </c>
      <c r="G22" s="1">
        <v>0.56977999999999995</v>
      </c>
      <c r="H22" s="1">
        <v>2</v>
      </c>
      <c r="I22" s="1">
        <v>0.30334499999999998</v>
      </c>
      <c r="J22" s="28">
        <v>2157.19</v>
      </c>
      <c r="K22" s="1">
        <v>1135.7236799999998</v>
      </c>
      <c r="L22" s="1"/>
      <c r="M22" s="1">
        <v>2857.2200000000007</v>
      </c>
      <c r="N22" s="1">
        <v>300</v>
      </c>
      <c r="O22" s="1" t="s">
        <v>734</v>
      </c>
      <c r="P22" s="1" t="s">
        <v>1448</v>
      </c>
      <c r="Q22" s="1"/>
      <c r="R22" s="1"/>
      <c r="S22" s="1"/>
      <c r="T22" s="1"/>
      <c r="U22" s="1"/>
      <c r="V22" s="1" t="s">
        <v>1012</v>
      </c>
      <c r="W22" s="1">
        <v>1080</v>
      </c>
      <c r="X22" s="1">
        <v>1240</v>
      </c>
      <c r="Y22" s="1" t="s">
        <v>928</v>
      </c>
      <c r="Z22" s="1">
        <v>0</v>
      </c>
      <c r="AA22" s="1" t="s">
        <v>1013</v>
      </c>
      <c r="AB22" s="28">
        <v>6312.94</v>
      </c>
      <c r="AC22" s="1" t="s">
        <v>1069</v>
      </c>
      <c r="AD22" s="1"/>
      <c r="AE22" s="1"/>
      <c r="AF2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960 600 560 2 №2 – С доводчиками ЛДСП БЕЛЫЙ БАЗОВЫЙ SL34</v>
      </c>
      <c r="AG22" s="1" t="str">
        <f>Корзина[[#This Row],[Соединенное название]]</f>
        <v>EMN1D 960 600 560 2 №2 – С доводчиками ЛДСП БЕЛЫЙ БАЗОВЫЙ SL34</v>
      </c>
      <c r="AH22" s="1">
        <f>VLOOKUP(Корзина[[#This Row],[Измененное название]],Заказ_из_БЗ[],2,0)</f>
        <v>6313.28</v>
      </c>
      <c r="AI22" s="1">
        <f t="shared" si="0"/>
        <v>-0.34000000000014552</v>
      </c>
    </row>
    <row r="23" spans="1:35" x14ac:dyDescent="0.25">
      <c r="A23" s="1" t="s">
        <v>0</v>
      </c>
      <c r="B23" s="1">
        <v>960</v>
      </c>
      <c r="C23" s="1">
        <v>550</v>
      </c>
      <c r="D23" s="1">
        <v>640</v>
      </c>
      <c r="E23" s="1">
        <v>1</v>
      </c>
      <c r="F23" s="1">
        <v>5604.67</v>
      </c>
      <c r="G23" s="1">
        <v>0.52198</v>
      </c>
      <c r="H23" s="1">
        <v>2</v>
      </c>
      <c r="I23" s="1">
        <v>0.31795499999999999</v>
      </c>
      <c r="J23" s="28">
        <v>1976.22</v>
      </c>
      <c r="K23" s="1">
        <v>1190.4235200000001</v>
      </c>
      <c r="L23" s="1"/>
      <c r="M23" s="1">
        <v>3284.6700000000005</v>
      </c>
      <c r="N23" s="1">
        <v>300</v>
      </c>
      <c r="O23" s="1" t="s">
        <v>734</v>
      </c>
      <c r="P23" s="1" t="s">
        <v>1448</v>
      </c>
      <c r="Q23" s="1"/>
      <c r="R23" s="1"/>
      <c r="S23" s="1"/>
      <c r="T23" s="1"/>
      <c r="U23" s="1"/>
      <c r="V23" s="1" t="s">
        <v>1012</v>
      </c>
      <c r="W23" s="1">
        <v>1080</v>
      </c>
      <c r="X23" s="1">
        <v>1240</v>
      </c>
      <c r="Y23" s="1" t="s">
        <v>928</v>
      </c>
      <c r="Z23" s="1">
        <v>0</v>
      </c>
      <c r="AA23" s="1" t="s">
        <v>1013</v>
      </c>
      <c r="AB23" s="28">
        <v>6795.09</v>
      </c>
      <c r="AC23" s="1" t="s">
        <v>1069</v>
      </c>
      <c r="AD23" s="1"/>
      <c r="AE23" s="1"/>
      <c r="AF2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960 550 640 2 №2 – С доводчиками ЛДСП БЕЛЫЙ БАЗОВЫЙ SL34</v>
      </c>
      <c r="AG23" s="1" t="str">
        <f>Корзина[[#This Row],[Соединенное название]]</f>
        <v>EMN1D 960 550 640 2 №2 – С доводчиками ЛДСП БЕЛЫЙ БАЗОВЫЙ SL34</v>
      </c>
      <c r="AH23" s="1">
        <f>VLOOKUP(Корзина[[#This Row],[Измененное название]],Заказ_из_БЗ[],2,0)</f>
        <v>6794.73</v>
      </c>
      <c r="AI23" s="1">
        <f t="shared" si="0"/>
        <v>0.36000000000058208</v>
      </c>
    </row>
    <row r="24" spans="1:35" x14ac:dyDescent="0.25">
      <c r="A24" s="1" t="s">
        <v>670</v>
      </c>
      <c r="B24" s="1">
        <v>720</v>
      </c>
      <c r="C24" s="1">
        <v>150</v>
      </c>
      <c r="D24" s="1">
        <v>560</v>
      </c>
      <c r="E24" s="1">
        <v>1</v>
      </c>
      <c r="F24" s="1">
        <v>14229.15</v>
      </c>
      <c r="G24" s="1">
        <v>0.10453999999999999</v>
      </c>
      <c r="H24" s="1">
        <v>0</v>
      </c>
      <c r="I24" s="1">
        <v>0</v>
      </c>
      <c r="J24" s="28">
        <v>395.79</v>
      </c>
      <c r="K24" s="1">
        <v>0</v>
      </c>
      <c r="L24" s="1"/>
      <c r="M24" s="1">
        <v>1859.1499999999999</v>
      </c>
      <c r="N24" s="1">
        <v>300</v>
      </c>
      <c r="O24" s="1" t="s">
        <v>734</v>
      </c>
      <c r="P24" s="1" t="s">
        <v>1448</v>
      </c>
      <c r="Q24" s="1"/>
      <c r="R24" s="1"/>
      <c r="S24" s="1"/>
      <c r="T24" s="1"/>
      <c r="U24" s="1"/>
      <c r="V24" s="1" t="s">
        <v>1012</v>
      </c>
      <c r="W24" s="1">
        <v>810</v>
      </c>
      <c r="X24" s="1">
        <v>11560</v>
      </c>
      <c r="Y24" s="1" t="s">
        <v>928</v>
      </c>
      <c r="Z24" s="1">
        <v>0</v>
      </c>
      <c r="AA24" s="1" t="s">
        <v>1013</v>
      </c>
      <c r="AB24" s="28">
        <v>14229.15</v>
      </c>
      <c r="AC24" s="1" t="s">
        <v>1069</v>
      </c>
      <c r="AD24" s="1"/>
      <c r="AE24" s="1"/>
      <c r="AF2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EMN1K_150 720 150 560 0 №2 – С доводчиками ЛДСП БЕЛЫЙ БАЗОВЫЙ SL34</v>
      </c>
      <c r="AG24" s="1" t="str">
        <f>Корзина[[#This Row],[Соединенное название]]</f>
        <v>EMN1K_150 720 150 560 0 №2 – С доводчиками ЛДСП БЕЛЫЙ БАЗОВЫЙ SL34</v>
      </c>
      <c r="AH24" s="1">
        <f>VLOOKUP(Корзина[[#This Row],[Измененное название]],Заказ_из_БЗ[],2,0)</f>
        <v>14229.16</v>
      </c>
      <c r="AI24" s="1">
        <f t="shared" si="0"/>
        <v>-1.0000000000218279E-2</v>
      </c>
    </row>
    <row r="25" spans="1:35" x14ac:dyDescent="0.25">
      <c r="A25" s="1" t="s">
        <v>671</v>
      </c>
      <c r="B25" s="1">
        <v>720</v>
      </c>
      <c r="C25" s="1">
        <v>450</v>
      </c>
      <c r="D25" s="1">
        <v>560</v>
      </c>
      <c r="E25" s="1">
        <v>1</v>
      </c>
      <c r="F25" s="1">
        <v>13880.85</v>
      </c>
      <c r="G25" s="1">
        <v>0.31934000000000001</v>
      </c>
      <c r="H25" s="1">
        <v>0</v>
      </c>
      <c r="I25" s="1">
        <v>0</v>
      </c>
      <c r="J25" s="28">
        <v>1209.02</v>
      </c>
      <c r="K25" s="1">
        <v>0</v>
      </c>
      <c r="L25" s="1"/>
      <c r="M25" s="1">
        <v>2260.8500000000004</v>
      </c>
      <c r="N25" s="1">
        <v>300</v>
      </c>
      <c r="O25" s="1" t="s">
        <v>734</v>
      </c>
      <c r="P25" s="1" t="s">
        <v>1448</v>
      </c>
      <c r="Q25" s="1"/>
      <c r="R25" s="1"/>
      <c r="S25" s="1"/>
      <c r="T25" s="1"/>
      <c r="U25" s="1"/>
      <c r="V25" s="1" t="s">
        <v>1012</v>
      </c>
      <c r="W25" s="1">
        <v>1080</v>
      </c>
      <c r="X25" s="1">
        <v>10540</v>
      </c>
      <c r="Y25" s="1" t="s">
        <v>928</v>
      </c>
      <c r="Z25" s="1">
        <v>0</v>
      </c>
      <c r="AA25" s="1" t="s">
        <v>1013</v>
      </c>
      <c r="AB25" s="28">
        <v>13880.85</v>
      </c>
      <c r="AC25" s="1" t="s">
        <v>1069</v>
      </c>
      <c r="AD25" s="1"/>
      <c r="AE25" s="1"/>
      <c r="AF2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EMN1K_450 720 450 560 0 №2 – С доводчиками ЛДСП БЕЛЫЙ БАЗОВЫЙ SL34</v>
      </c>
      <c r="AG25" s="1" t="str">
        <f>Корзина[[#This Row],[Соединенное название]]</f>
        <v>EMN1K_450 720 450 560 0 №2 – С доводчиками ЛДСП БЕЛЫЙ БАЗОВЫЙ SL34</v>
      </c>
      <c r="AH25" s="1">
        <f>VLOOKUP(Корзина[[#This Row],[Измененное название]],Заказ_из_БЗ[],2,0)</f>
        <v>13860.86</v>
      </c>
      <c r="AI25" s="1">
        <f t="shared" si="0"/>
        <v>19.989999999999782</v>
      </c>
    </row>
    <row r="26" spans="1:35" x14ac:dyDescent="0.25">
      <c r="A26" s="1" t="s">
        <v>671</v>
      </c>
      <c r="B26" s="1">
        <v>720</v>
      </c>
      <c r="C26" s="1">
        <v>450</v>
      </c>
      <c r="D26" s="1">
        <v>500</v>
      </c>
      <c r="E26" s="1">
        <v>1</v>
      </c>
      <c r="F26" s="1">
        <v>13880.85</v>
      </c>
      <c r="G26" s="1">
        <v>0.31934000000000001</v>
      </c>
      <c r="H26" s="1">
        <v>0</v>
      </c>
      <c r="I26" s="1">
        <v>0</v>
      </c>
      <c r="J26" s="28">
        <v>1209.02</v>
      </c>
      <c r="K26" s="1">
        <v>0</v>
      </c>
      <c r="L26" s="1"/>
      <c r="M26" s="1">
        <v>2260.8500000000004</v>
      </c>
      <c r="N26" s="1">
        <v>300</v>
      </c>
      <c r="O26" s="1" t="s">
        <v>734</v>
      </c>
      <c r="P26" s="1" t="s">
        <v>1448</v>
      </c>
      <c r="Q26" s="1"/>
      <c r="R26" s="1"/>
      <c r="S26" s="1"/>
      <c r="T26" s="1"/>
      <c r="U26" s="1"/>
      <c r="V26" s="1" t="s">
        <v>1012</v>
      </c>
      <c r="W26" s="1">
        <v>1080</v>
      </c>
      <c r="X26" s="1">
        <v>10540</v>
      </c>
      <c r="Y26" s="1" t="s">
        <v>928</v>
      </c>
      <c r="Z26" s="1">
        <v>0</v>
      </c>
      <c r="AA26" s="1" t="s">
        <v>1013</v>
      </c>
      <c r="AB26" s="28">
        <v>13880.85</v>
      </c>
      <c r="AC26" s="1" t="s">
        <v>1069</v>
      </c>
      <c r="AD26" s="1"/>
      <c r="AE26" s="1"/>
      <c r="AF2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EMN1K_450 720 450 500 0 №2 – С доводчиками ЛДСП БЕЛЫЙ БАЗОВЫЙ SL34</v>
      </c>
      <c r="AG26" s="1" t="str">
        <f>Корзина[[#This Row],[Соединенное название]]</f>
        <v>EMN1K_450 720 450 500 0 №2 – С доводчиками ЛДСП БЕЛЫЙ БАЗОВЫЙ SL34</v>
      </c>
      <c r="AH26" s="1">
        <f>VLOOKUP(Корзина[[#This Row],[Измененное название]],Заказ_из_БЗ[],2,0)</f>
        <v>13860.86</v>
      </c>
      <c r="AI26" s="1">
        <f t="shared" si="0"/>
        <v>19.989999999999782</v>
      </c>
    </row>
    <row r="27" spans="1:35" x14ac:dyDescent="0.25">
      <c r="A27" s="1" t="s">
        <v>13</v>
      </c>
      <c r="B27" s="1">
        <v>720</v>
      </c>
      <c r="C27" s="1">
        <v>600</v>
      </c>
      <c r="D27" s="1">
        <v>560</v>
      </c>
      <c r="E27" s="1">
        <v>1</v>
      </c>
      <c r="F27" s="1">
        <v>4544.75</v>
      </c>
      <c r="G27" s="1">
        <v>0.42674000000000001</v>
      </c>
      <c r="H27" s="1">
        <v>0</v>
      </c>
      <c r="I27" s="1">
        <v>0.30334499999999998</v>
      </c>
      <c r="J27" s="28">
        <v>1615.64</v>
      </c>
      <c r="K27" s="1">
        <v>0</v>
      </c>
      <c r="L27" s="1"/>
      <c r="M27" s="1">
        <v>2304.75</v>
      </c>
      <c r="N27" s="1">
        <v>450</v>
      </c>
      <c r="O27" s="1" t="s">
        <v>734</v>
      </c>
      <c r="P27" s="1" t="s">
        <v>1448</v>
      </c>
      <c r="Q27" s="1"/>
      <c r="R27" s="1"/>
      <c r="S27" s="1"/>
      <c r="T27" s="1"/>
      <c r="U27" s="1"/>
      <c r="V27" s="1" t="s">
        <v>1012</v>
      </c>
      <c r="W27" s="1">
        <v>1000</v>
      </c>
      <c r="X27" s="1">
        <v>1240</v>
      </c>
      <c r="Y27" s="1" t="s">
        <v>928</v>
      </c>
      <c r="Z27" s="1">
        <v>0</v>
      </c>
      <c r="AA27" s="1" t="s">
        <v>1013</v>
      </c>
      <c r="AB27" s="28">
        <v>4544.75</v>
      </c>
      <c r="AC27" s="1" t="s">
        <v>1069</v>
      </c>
      <c r="AD27" s="1"/>
      <c r="AE27" s="1"/>
      <c r="AF2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720 600 560 0 №2 – С доводчиками ЛДСП БЕЛЫЙ БАЗОВЫЙ SL34</v>
      </c>
      <c r="AG27" s="1" t="str">
        <f>Корзина[[#This Row],[Соединенное название]]</f>
        <v>EWN1D 720 600 560 0 №2 – С доводчиками ЛДСП БЕЛЫЙ БАЗОВЫЙ SL34</v>
      </c>
      <c r="AH27" s="1">
        <f>VLOOKUP(Корзина[[#This Row],[Измененное название]],Заказ_из_БЗ[],2,0)</f>
        <v>4544.7700000000004</v>
      </c>
      <c r="AI27" s="1">
        <f t="shared" si="0"/>
        <v>-2.0000000000436557E-2</v>
      </c>
    </row>
    <row r="28" spans="1:35" x14ac:dyDescent="0.25">
      <c r="A28" s="1" t="s">
        <v>13</v>
      </c>
      <c r="B28" s="1">
        <v>720</v>
      </c>
      <c r="C28" s="1">
        <v>600</v>
      </c>
      <c r="D28" s="1">
        <v>560</v>
      </c>
      <c r="E28" s="1">
        <v>1</v>
      </c>
      <c r="F28" s="1">
        <v>4544.75</v>
      </c>
      <c r="G28" s="1">
        <v>0.42674000000000001</v>
      </c>
      <c r="H28" s="1">
        <v>0</v>
      </c>
      <c r="I28" s="1">
        <v>0.30334499999999998</v>
      </c>
      <c r="J28" s="28">
        <v>1615.64</v>
      </c>
      <c r="K28" s="1">
        <v>0</v>
      </c>
      <c r="L28" s="1"/>
      <c r="M28" s="1">
        <v>2304.75</v>
      </c>
      <c r="N28" s="1">
        <v>450</v>
      </c>
      <c r="O28" s="1" t="s">
        <v>734</v>
      </c>
      <c r="P28" s="1" t="s">
        <v>1448</v>
      </c>
      <c r="Q28" s="1"/>
      <c r="R28" s="1"/>
      <c r="S28" s="1"/>
      <c r="T28" s="1"/>
      <c r="U28" s="1"/>
      <c r="V28" s="1" t="s">
        <v>1012</v>
      </c>
      <c r="W28" s="1">
        <v>1000</v>
      </c>
      <c r="X28" s="1">
        <v>1240</v>
      </c>
      <c r="Y28" s="1" t="s">
        <v>928</v>
      </c>
      <c r="Z28" s="1">
        <v>0</v>
      </c>
      <c r="AA28" s="1" t="s">
        <v>1013</v>
      </c>
      <c r="AB28" s="28">
        <v>4544.75</v>
      </c>
      <c r="AC28" s="1" t="s">
        <v>1069</v>
      </c>
      <c r="AD28" s="1"/>
      <c r="AE28" s="1"/>
      <c r="AF2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720 600 560 0 №2 – С доводчиками ЛДСП БЕЛЫЙ БАЗОВЫЙ SL34</v>
      </c>
      <c r="AG28" s="1" t="str">
        <f>Корзина[[#This Row],[Соединенное название]]</f>
        <v>EWN1D 720 600 560 0 №2 – С доводчиками ЛДСП БЕЛЫЙ БАЗОВЫЙ SL34</v>
      </c>
      <c r="AH28" s="1">
        <f>VLOOKUP(Корзина[[#This Row],[Измененное название]],Заказ_из_БЗ[],2,0)</f>
        <v>4544.7700000000004</v>
      </c>
      <c r="AI28" s="1">
        <f t="shared" si="0"/>
        <v>-2.0000000000436557E-2</v>
      </c>
    </row>
    <row r="29" spans="1:35" x14ac:dyDescent="0.25">
      <c r="A29" s="1" t="s">
        <v>187</v>
      </c>
      <c r="B29" s="1">
        <v>720</v>
      </c>
      <c r="C29" s="1">
        <v>850</v>
      </c>
      <c r="D29" s="1">
        <v>560</v>
      </c>
      <c r="E29" s="1">
        <v>1</v>
      </c>
      <c r="F29" s="1">
        <v>7269.5499999999993</v>
      </c>
      <c r="G29" s="1">
        <v>0.35514000000000001</v>
      </c>
      <c r="H29" s="1">
        <v>1</v>
      </c>
      <c r="I29" s="1">
        <v>0.43709500000000001</v>
      </c>
      <c r="J29" s="28">
        <v>1344.56</v>
      </c>
      <c r="K29" s="1">
        <v>818.24184000000002</v>
      </c>
      <c r="L29" s="1"/>
      <c r="M29" s="1">
        <v>3269.5499999999997</v>
      </c>
      <c r="N29" s="1">
        <v>750</v>
      </c>
      <c r="O29" s="1" t="s">
        <v>734</v>
      </c>
      <c r="P29" s="1" t="s">
        <v>1448</v>
      </c>
      <c r="Q29" s="1"/>
      <c r="R29" s="1"/>
      <c r="S29" s="1"/>
      <c r="T29" s="1"/>
      <c r="U29" s="1"/>
      <c r="V29" s="1" t="s">
        <v>1012</v>
      </c>
      <c r="W29" s="1">
        <v>1350</v>
      </c>
      <c r="X29" s="1">
        <v>2650</v>
      </c>
      <c r="Y29" s="1" t="s">
        <v>928</v>
      </c>
      <c r="Z29" s="1">
        <v>0</v>
      </c>
      <c r="AA29" s="1" t="s">
        <v>1013</v>
      </c>
      <c r="AB29" s="28">
        <v>8087.79</v>
      </c>
      <c r="AC29" s="1" t="s">
        <v>1069</v>
      </c>
      <c r="AD29" s="1"/>
      <c r="AE29" s="1"/>
      <c r="AF2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720 850 560 1 №2 – С доводчиками ЛДСП БЕЛЫЙ БАЗОВЫЙ SL34</v>
      </c>
      <c r="AG29" s="1" t="str">
        <f>Корзина[[#This Row],[Соединенное название]]</f>
        <v>EUN1D 720 850 560 1 №2 – С доводчиками ЛДСП БЕЛЫЙ БАЗОВЫЙ SL34</v>
      </c>
      <c r="AH29" s="1">
        <f>VLOOKUP(Корзина[[#This Row],[Измененное название]],Заказ_из_БЗ[],2,0)</f>
        <v>8067.6</v>
      </c>
      <c r="AI29" s="1">
        <f t="shared" si="0"/>
        <v>20.1899999999996</v>
      </c>
    </row>
    <row r="30" spans="1:35" x14ac:dyDescent="0.25">
      <c r="A30" s="1" t="s">
        <v>187</v>
      </c>
      <c r="B30" s="1">
        <v>720</v>
      </c>
      <c r="C30" s="1">
        <v>850</v>
      </c>
      <c r="D30" s="1">
        <v>560</v>
      </c>
      <c r="E30" s="1">
        <v>1</v>
      </c>
      <c r="F30" s="1">
        <v>5609.5499999999993</v>
      </c>
      <c r="G30" s="1">
        <v>0.35514000000000001</v>
      </c>
      <c r="H30" s="1">
        <v>1</v>
      </c>
      <c r="I30" s="1">
        <v>0.43709500000000001</v>
      </c>
      <c r="J30" s="28">
        <v>1344.56</v>
      </c>
      <c r="K30" s="1">
        <v>818.24184000000002</v>
      </c>
      <c r="L30" s="1"/>
      <c r="M30" s="1">
        <v>3269.5499999999997</v>
      </c>
      <c r="N30" s="1">
        <v>750</v>
      </c>
      <c r="O30" s="1" t="s">
        <v>734</v>
      </c>
      <c r="P30" s="1" t="s">
        <v>1447</v>
      </c>
      <c r="Q30" s="1"/>
      <c r="R30" s="1"/>
      <c r="S30" s="1"/>
      <c r="T30" s="1"/>
      <c r="U30" s="1"/>
      <c r="V30" s="1" t="s">
        <v>1012</v>
      </c>
      <c r="W30" s="1">
        <v>1350</v>
      </c>
      <c r="X30" s="1">
        <v>990</v>
      </c>
      <c r="Y30" s="1" t="s">
        <v>928</v>
      </c>
      <c r="Z30" s="1">
        <v>0</v>
      </c>
      <c r="AA30" s="1" t="s">
        <v>1013</v>
      </c>
      <c r="AB30" s="28">
        <v>6427.79</v>
      </c>
      <c r="AC30" s="1" t="s">
        <v>1069</v>
      </c>
      <c r="AD30" s="1"/>
      <c r="AE30" s="1"/>
      <c r="AF3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720 850 560 1 №3T – Открывание по нажатию ЛДСП БЕЛЫЙ БАЗОВЫЙ SL34</v>
      </c>
      <c r="AG30" s="1" t="str">
        <f>Корзина[[#This Row],[Соединенное название]]</f>
        <v>EUN1D 720 850 560 1 №3T – Открывание по нажатию ЛДСП БЕЛЫЙ БАЗОВЫЙ SL34</v>
      </c>
      <c r="AH30" s="1">
        <f>VLOOKUP(Корзина[[#This Row],[Измененное название]],Заказ_из_БЗ[],2,0)</f>
        <v>6427.6</v>
      </c>
      <c r="AI30" s="1">
        <f t="shared" si="0"/>
        <v>0.18999999999959982</v>
      </c>
    </row>
    <row r="31" spans="1:35" x14ac:dyDescent="0.25">
      <c r="A31" s="1" t="s">
        <v>186</v>
      </c>
      <c r="B31" s="1">
        <v>720</v>
      </c>
      <c r="C31" s="1">
        <v>850</v>
      </c>
      <c r="D31" s="1">
        <v>560</v>
      </c>
      <c r="E31" s="1">
        <v>1</v>
      </c>
      <c r="F31" s="1">
        <v>7269.5499999999993</v>
      </c>
      <c r="G31" s="1">
        <v>0.28354000000000001</v>
      </c>
      <c r="H31" s="1">
        <v>1</v>
      </c>
      <c r="I31" s="1">
        <v>0.43709500000000001</v>
      </c>
      <c r="J31" s="28">
        <v>1073.48</v>
      </c>
      <c r="K31" s="1">
        <v>818.24184000000002</v>
      </c>
      <c r="L31" s="1"/>
      <c r="M31" s="1">
        <v>3269.5499999999997</v>
      </c>
      <c r="N31" s="1">
        <v>750</v>
      </c>
      <c r="O31" s="1" t="s">
        <v>734</v>
      </c>
      <c r="P31" s="1" t="s">
        <v>1448</v>
      </c>
      <c r="Q31" s="1"/>
      <c r="R31" s="1"/>
      <c r="S31" s="1"/>
      <c r="T31" s="1"/>
      <c r="U31" s="1"/>
      <c r="V31" s="1" t="s">
        <v>1012</v>
      </c>
      <c r="W31" s="1">
        <v>1350</v>
      </c>
      <c r="X31" s="1">
        <v>2650</v>
      </c>
      <c r="Y31" s="1" t="s">
        <v>928</v>
      </c>
      <c r="Z31" s="1">
        <v>0</v>
      </c>
      <c r="AA31" s="1" t="s">
        <v>1013</v>
      </c>
      <c r="AB31" s="28">
        <v>8087.79</v>
      </c>
      <c r="AC31" s="1" t="s">
        <v>1069</v>
      </c>
      <c r="AD31" s="1"/>
      <c r="AE31" s="1"/>
      <c r="AF3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EUN1D_150 720 850 560 1 №2 – С доводчиками ЛДСП БЕЛЫЙ БАЗОВЫЙ SL34</v>
      </c>
      <c r="AG31" s="1" t="str">
        <f>Корзина[[#This Row],[Соединенное название]]</f>
        <v>EUN1D_150 720 850 560 1 №2 – С доводчиками ЛДСП БЕЛЫЙ БАЗОВЫЙ SL34</v>
      </c>
      <c r="AH31" s="1">
        <f>VLOOKUP(Корзина[[#This Row],[Измененное название]],Заказ_из_БЗ[],2,0)</f>
        <v>8087.62</v>
      </c>
      <c r="AI31" s="1">
        <f t="shared" si="0"/>
        <v>0.17000000000007276</v>
      </c>
    </row>
    <row r="32" spans="1:35" x14ac:dyDescent="0.25">
      <c r="A32" s="1" t="s">
        <v>17</v>
      </c>
      <c r="B32" s="1">
        <v>720</v>
      </c>
      <c r="C32" s="1">
        <v>600</v>
      </c>
      <c r="D32" s="1">
        <v>560</v>
      </c>
      <c r="E32" s="1">
        <v>1</v>
      </c>
      <c r="F32" s="1">
        <v>10168.5</v>
      </c>
      <c r="G32" s="1">
        <v>0.42435</v>
      </c>
      <c r="H32" s="1">
        <v>1</v>
      </c>
      <c r="I32" s="1">
        <v>0.30334499999999998</v>
      </c>
      <c r="J32" s="28">
        <v>1606.59</v>
      </c>
      <c r="K32" s="1">
        <v>567.86183999999992</v>
      </c>
      <c r="L32" s="1"/>
      <c r="M32" s="1">
        <v>2748.5</v>
      </c>
      <c r="N32" s="1">
        <v>300</v>
      </c>
      <c r="O32" s="1" t="s">
        <v>734</v>
      </c>
      <c r="P32" s="1" t="s">
        <v>1448</v>
      </c>
      <c r="Q32" s="1"/>
      <c r="R32" s="1"/>
      <c r="S32" s="1"/>
      <c r="T32" s="1"/>
      <c r="U32" s="1"/>
      <c r="V32" s="1" t="s">
        <v>1012</v>
      </c>
      <c r="W32" s="1">
        <v>1080</v>
      </c>
      <c r="X32" s="1">
        <v>6340</v>
      </c>
      <c r="Y32" s="1" t="s">
        <v>928</v>
      </c>
      <c r="Z32" s="1">
        <v>0</v>
      </c>
      <c r="AA32" s="1" t="s">
        <v>1013</v>
      </c>
      <c r="AB32" s="28">
        <v>10736.36</v>
      </c>
      <c r="AC32" s="1" t="s">
        <v>1069</v>
      </c>
      <c r="AD32" s="1"/>
      <c r="AE32" s="1"/>
      <c r="AF3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№2 – С доводчиками ЛДСП БЕЛЫЙ БАЗОВЫЙ SL34</v>
      </c>
      <c r="AG32" s="1" t="str">
        <f>Корзина[[#This Row],[Соединенное название]]</f>
        <v>EMN1B1D 720 600 560 1 №2 – С доводчиками ЛДСП БЕЛЫЙ БАЗОВЫЙ SL34</v>
      </c>
      <c r="AH32" s="1">
        <f>VLOOKUP(Корзина[[#This Row],[Измененное название]],Заказ_из_БЗ[],2,0)</f>
        <v>10736.55</v>
      </c>
      <c r="AI32" s="1">
        <f t="shared" si="0"/>
        <v>-0.18999999999869033</v>
      </c>
    </row>
    <row r="33" spans="1:35" x14ac:dyDescent="0.25">
      <c r="A33" s="1" t="s">
        <v>140</v>
      </c>
      <c r="B33" s="1">
        <v>720</v>
      </c>
      <c r="C33" s="1">
        <v>600</v>
      </c>
      <c r="D33" s="1">
        <v>560</v>
      </c>
      <c r="E33" s="1">
        <v>1</v>
      </c>
      <c r="F33" s="1">
        <v>11408.5</v>
      </c>
      <c r="G33" s="1">
        <v>0.42149999999999999</v>
      </c>
      <c r="H33" s="1">
        <v>1</v>
      </c>
      <c r="I33" s="1">
        <v>0.30334499999999998</v>
      </c>
      <c r="J33" s="28">
        <v>1595.8</v>
      </c>
      <c r="K33" s="1">
        <v>567.86183999999992</v>
      </c>
      <c r="L33" s="1"/>
      <c r="M33" s="1">
        <v>2748.5</v>
      </c>
      <c r="N33" s="1">
        <v>300</v>
      </c>
      <c r="O33" s="1" t="s">
        <v>734</v>
      </c>
      <c r="P33" s="1" t="s">
        <v>1448</v>
      </c>
      <c r="Q33" s="1"/>
      <c r="R33" s="1"/>
      <c r="S33" s="1"/>
      <c r="T33" s="1"/>
      <c r="U33" s="1"/>
      <c r="V33" s="1" t="s">
        <v>1012</v>
      </c>
      <c r="W33" s="1">
        <v>1080</v>
      </c>
      <c r="X33" s="1">
        <v>7580</v>
      </c>
      <c r="Y33" s="1" t="s">
        <v>928</v>
      </c>
      <c r="Z33" s="1">
        <v>0</v>
      </c>
      <c r="AA33" s="1" t="s">
        <v>1013</v>
      </c>
      <c r="AB33" s="28">
        <v>11976.36</v>
      </c>
      <c r="AC33" s="1" t="s">
        <v>1069</v>
      </c>
      <c r="AD33" s="1"/>
      <c r="AE33" s="1"/>
      <c r="AF3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EMN1B2D 720 600 560 1 №2 – С доводчиками ЛДСП БЕЛЫЙ БАЗОВЫЙ SL34</v>
      </c>
      <c r="AG33" s="1" t="str">
        <f>Корзина[[#This Row],[Соединенное название]]</f>
        <v>EMN1B2D 720 600 560 1 №2 – С доводчиками ЛДСП БЕЛЫЙ БАЗОВЫЙ SL34</v>
      </c>
      <c r="AH33" s="1">
        <f>VLOOKUP(Корзина[[#This Row],[Измененное название]],Заказ_из_БЗ[],2,0)</f>
        <v>11976.55</v>
      </c>
      <c r="AI33" s="1">
        <f t="shared" si="0"/>
        <v>-0.18999999999869033</v>
      </c>
    </row>
    <row r="34" spans="1:35" x14ac:dyDescent="0.25">
      <c r="A34" s="1" t="s">
        <v>140</v>
      </c>
      <c r="B34" s="1">
        <v>720</v>
      </c>
      <c r="C34" s="1">
        <v>600</v>
      </c>
      <c r="D34" s="1">
        <v>560</v>
      </c>
      <c r="E34" s="1">
        <v>1</v>
      </c>
      <c r="F34" s="1">
        <v>4888.5</v>
      </c>
      <c r="G34" s="1">
        <v>0.42149999999999999</v>
      </c>
      <c r="H34" s="1">
        <v>1</v>
      </c>
      <c r="I34" s="1">
        <v>0.30334499999999998</v>
      </c>
      <c r="J34" s="28">
        <v>1595.8</v>
      </c>
      <c r="K34" s="1">
        <v>567.86183999999992</v>
      </c>
      <c r="L34" s="1"/>
      <c r="M34" s="1">
        <v>2748.5</v>
      </c>
      <c r="N34" s="1">
        <v>300</v>
      </c>
      <c r="O34" s="1" t="s">
        <v>734</v>
      </c>
      <c r="P34" s="1" t="s">
        <v>1446</v>
      </c>
      <c r="Q34" s="1"/>
      <c r="R34" s="1"/>
      <c r="S34" s="1"/>
      <c r="T34" s="1"/>
      <c r="U34" s="1"/>
      <c r="V34" s="1" t="s">
        <v>1012</v>
      </c>
      <c r="W34" s="1">
        <v>1080</v>
      </c>
      <c r="X34" s="1">
        <v>1060</v>
      </c>
      <c r="Y34" s="1" t="s">
        <v>928</v>
      </c>
      <c r="Z34" s="1">
        <v>0</v>
      </c>
      <c r="AA34" s="1" t="s">
        <v>1013</v>
      </c>
      <c r="AB34" s="28">
        <v>5456.36</v>
      </c>
      <c r="AC34" s="1" t="s">
        <v>1069</v>
      </c>
      <c r="AD34" s="1"/>
      <c r="AE34" s="1"/>
      <c r="AF3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EMN1B2D 720 600 560 1 №3 – Без доводчиков ЛДСП БЕЛЫЙ БАЗОВЫЙ SL34</v>
      </c>
      <c r="AG34" s="1" t="str">
        <f>Корзина[[#This Row],[Соединенное название]]</f>
        <v>EMN1B2D 720 600 560 1 №3 – Без доводчиков ЛДСП БЕЛЫЙ БАЗОВЫЙ SL34</v>
      </c>
      <c r="AH34" s="1">
        <f>VLOOKUP(Корзина[[#This Row],[Измененное название]],Заказ_из_БЗ[],2,0)</f>
        <v>5456.54</v>
      </c>
      <c r="AI34" s="1">
        <f t="shared" si="0"/>
        <v>-0.18000000000029104</v>
      </c>
    </row>
    <row r="35" spans="1:35" x14ac:dyDescent="0.25">
      <c r="A35" s="1" t="s">
        <v>18</v>
      </c>
      <c r="B35" s="1">
        <v>720</v>
      </c>
      <c r="C35" s="1">
        <v>600</v>
      </c>
      <c r="D35" s="1">
        <v>560</v>
      </c>
      <c r="E35" s="1">
        <v>1</v>
      </c>
      <c r="F35" s="1">
        <v>25100.85</v>
      </c>
      <c r="G35" s="1">
        <v>0.41958000000000001</v>
      </c>
      <c r="H35" s="1">
        <v>0</v>
      </c>
      <c r="I35" s="1">
        <v>0</v>
      </c>
      <c r="J35" s="28">
        <v>1588.53</v>
      </c>
      <c r="K35" s="1">
        <v>0</v>
      </c>
      <c r="L35" s="1"/>
      <c r="M35" s="1">
        <v>3620.8499999999995</v>
      </c>
      <c r="N35" s="1">
        <v>300</v>
      </c>
      <c r="O35" s="1" t="s">
        <v>734</v>
      </c>
      <c r="P35" s="1" t="s">
        <v>1448</v>
      </c>
      <c r="Q35" s="1"/>
      <c r="R35" s="1"/>
      <c r="S35" s="1"/>
      <c r="T35" s="1"/>
      <c r="U35" s="1"/>
      <c r="V35" s="1" t="s">
        <v>1012</v>
      </c>
      <c r="W35" s="1">
        <v>1080</v>
      </c>
      <c r="X35" s="1">
        <v>20400</v>
      </c>
      <c r="Y35" s="1" t="s">
        <v>928</v>
      </c>
      <c r="Z35" s="1">
        <v>0</v>
      </c>
      <c r="AA35" s="1" t="s">
        <v>1013</v>
      </c>
      <c r="AB35" s="28">
        <v>25100.85</v>
      </c>
      <c r="AC35" s="1" t="s">
        <v>1069</v>
      </c>
      <c r="AD35" s="1"/>
      <c r="AE35" s="1"/>
      <c r="AF3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720 600 560 0 №2 – С доводчиками ЛДСП БЕЛЫЙ БАЗОВЫЙ SL34</v>
      </c>
      <c r="AG35" s="1" t="str">
        <f>Корзина[[#This Row],[Соединенное название]]</f>
        <v>EMN4B 720 600 560 0 №2 – С доводчиками ЛДСП БЕЛЫЙ БАЗОВЫЙ SL34</v>
      </c>
      <c r="AH35" s="1">
        <f>VLOOKUP(Корзина[[#This Row],[Измененное название]],Заказ_из_БЗ[],2,0)</f>
        <v>25100.9</v>
      </c>
      <c r="AI35" s="1">
        <f t="shared" si="0"/>
        <v>-5.0000000002910383E-2</v>
      </c>
    </row>
    <row r="36" spans="1:35" x14ac:dyDescent="0.25">
      <c r="A36" s="1" t="s">
        <v>1</v>
      </c>
      <c r="B36" s="1">
        <v>720</v>
      </c>
      <c r="C36" s="1">
        <v>600</v>
      </c>
      <c r="D36" s="1">
        <v>560</v>
      </c>
      <c r="E36" s="1">
        <v>1</v>
      </c>
      <c r="F36" s="1">
        <v>21166.5</v>
      </c>
      <c r="G36" s="1">
        <v>0.42197000000000001</v>
      </c>
      <c r="H36" s="1">
        <v>0</v>
      </c>
      <c r="I36" s="1">
        <v>0</v>
      </c>
      <c r="J36" s="28">
        <v>1597.58</v>
      </c>
      <c r="K36" s="1">
        <v>0</v>
      </c>
      <c r="L36" s="1"/>
      <c r="M36" s="1">
        <v>3226.5</v>
      </c>
      <c r="N36" s="1">
        <v>300</v>
      </c>
      <c r="O36" s="1" t="s">
        <v>734</v>
      </c>
      <c r="P36" s="1" t="s">
        <v>1448</v>
      </c>
      <c r="Q36" s="1"/>
      <c r="R36" s="1"/>
      <c r="S36" s="1"/>
      <c r="T36" s="1"/>
      <c r="U36" s="1"/>
      <c r="V36" s="1" t="s">
        <v>1012</v>
      </c>
      <c r="W36" s="1">
        <v>1080</v>
      </c>
      <c r="X36" s="1">
        <v>16860</v>
      </c>
      <c r="Y36" s="1" t="s">
        <v>928</v>
      </c>
      <c r="Z36" s="1">
        <v>0</v>
      </c>
      <c r="AA36" s="1" t="s">
        <v>1013</v>
      </c>
      <c r="AB36" s="28">
        <v>21166.5</v>
      </c>
      <c r="AC36" s="1" t="s">
        <v>1069</v>
      </c>
      <c r="AD36" s="1"/>
      <c r="AE36" s="1"/>
      <c r="AF3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720 600 560 0 №2 – С доводчиками ЛДСП БЕЛЫЙ БАЗОВЫЙ SL34</v>
      </c>
      <c r="AG36" s="1" t="str">
        <f>Корзина[[#This Row],[Соединенное название]]</f>
        <v>EMN3B 720 600 560 0 №2 – С доводчиками ЛДСП БЕЛЫЙ БАЗОВЫЙ SL34</v>
      </c>
      <c r="AH36" s="1">
        <f>VLOOKUP(Корзина[[#This Row],[Измененное название]],Заказ_из_БЗ[],2,0)</f>
        <v>21166.54</v>
      </c>
      <c r="AI36" s="1">
        <f t="shared" si="0"/>
        <v>-4.0000000000873115E-2</v>
      </c>
    </row>
    <row r="37" spans="1:35" x14ac:dyDescent="0.25">
      <c r="A37" s="1" t="s">
        <v>1</v>
      </c>
      <c r="B37" s="1">
        <v>720</v>
      </c>
      <c r="C37" s="1">
        <v>600</v>
      </c>
      <c r="D37" s="1">
        <v>560</v>
      </c>
      <c r="E37" s="1">
        <v>1</v>
      </c>
      <c r="F37" s="1">
        <v>6496.5</v>
      </c>
      <c r="G37" s="1">
        <v>0.42197000000000001</v>
      </c>
      <c r="H37" s="1">
        <v>0</v>
      </c>
      <c r="I37" s="1">
        <v>0</v>
      </c>
      <c r="J37" s="28">
        <v>1597.58</v>
      </c>
      <c r="K37" s="1">
        <v>0</v>
      </c>
      <c r="L37" s="1"/>
      <c r="M37" s="1">
        <v>3226.5</v>
      </c>
      <c r="N37" s="1">
        <v>300</v>
      </c>
      <c r="O37" s="1" t="s">
        <v>734</v>
      </c>
      <c r="P37" s="1" t="s">
        <v>1446</v>
      </c>
      <c r="Q37" s="1"/>
      <c r="R37" s="1"/>
      <c r="S37" s="1"/>
      <c r="T37" s="1"/>
      <c r="U37" s="1"/>
      <c r="V37" s="1" t="s">
        <v>1012</v>
      </c>
      <c r="W37" s="1">
        <v>1080</v>
      </c>
      <c r="X37" s="1">
        <v>2190</v>
      </c>
      <c r="Y37" s="1" t="s">
        <v>928</v>
      </c>
      <c r="Z37" s="1">
        <v>0</v>
      </c>
      <c r="AA37" s="1" t="s">
        <v>1013</v>
      </c>
      <c r="AB37" s="28">
        <v>6496.5</v>
      </c>
      <c r="AC37" s="1" t="s">
        <v>1069</v>
      </c>
      <c r="AD37" s="1"/>
      <c r="AE37" s="1"/>
      <c r="AF3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720 600 560 0 №3 – Без доводчиков ЛДСП БЕЛЫЙ БАЗОВЫЙ SL34</v>
      </c>
      <c r="AG37" s="1" t="str">
        <f>Корзина[[#This Row],[Соединенное название]]</f>
        <v>EMN3B 720 600 560 0 №3 – Без доводчиков ЛДСП БЕЛЫЙ БАЗОВЫЙ SL34</v>
      </c>
      <c r="AH37" s="1">
        <f>VLOOKUP(Корзина[[#This Row],[Измененное название]],Заказ_из_БЗ[],2,0)</f>
        <v>6496.51</v>
      </c>
      <c r="AI37" s="1">
        <f t="shared" si="0"/>
        <v>-1.0000000000218279E-2</v>
      </c>
    </row>
    <row r="38" spans="1:35" x14ac:dyDescent="0.25">
      <c r="A38" s="1" t="s">
        <v>20</v>
      </c>
      <c r="B38" s="1">
        <v>720</v>
      </c>
      <c r="C38" s="1">
        <v>600</v>
      </c>
      <c r="D38" s="1">
        <v>560</v>
      </c>
      <c r="E38" s="1">
        <v>1</v>
      </c>
      <c r="F38" s="1">
        <v>4404.7250000000004</v>
      </c>
      <c r="G38" s="1">
        <v>6.9139999999999993E-2</v>
      </c>
      <c r="H38" s="1">
        <v>0</v>
      </c>
      <c r="I38" s="1">
        <v>0</v>
      </c>
      <c r="J38" s="28">
        <v>261.76</v>
      </c>
      <c r="K38" s="1">
        <v>0</v>
      </c>
      <c r="L38" s="1"/>
      <c r="M38" s="1">
        <v>2754.7250000000004</v>
      </c>
      <c r="N38" s="1">
        <v>450</v>
      </c>
      <c r="O38" s="1" t="s">
        <v>734</v>
      </c>
      <c r="P38" s="1" t="s">
        <v>1446</v>
      </c>
      <c r="Q38" s="1"/>
      <c r="R38" s="1"/>
      <c r="S38" s="1"/>
      <c r="T38" s="1"/>
      <c r="U38" s="1"/>
      <c r="V38" s="1" t="s">
        <v>1012</v>
      </c>
      <c r="W38" s="1">
        <v>1000</v>
      </c>
      <c r="X38" s="1">
        <v>650</v>
      </c>
      <c r="Y38" s="1" t="s">
        <v>928</v>
      </c>
      <c r="Z38" s="1">
        <v>0</v>
      </c>
      <c r="AA38" s="1" t="s">
        <v>1013</v>
      </c>
      <c r="AB38" s="28">
        <v>4404.7299999999996</v>
      </c>
      <c r="AC38" s="1" t="s">
        <v>1069</v>
      </c>
      <c r="AD38" s="1"/>
      <c r="AE38" s="1"/>
      <c r="AF3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720 600 560 0 №3 – Без доводчиков ЛДСП БЕЛЫЙ БАЗОВЫЙ SL34</v>
      </c>
      <c r="AG38" s="1" t="str">
        <f>Корзина[[#This Row],[Соединенное название]]</f>
        <v>ETN1B 720 600 560 0 №3 – Без доводчиков ЛДСП БЕЛЫЙ БАЗОВЫЙ SL34</v>
      </c>
      <c r="AH38" s="1">
        <f>VLOOKUP(Корзина[[#This Row],[Измененное название]],Заказ_из_БЗ[],2,0)</f>
        <v>4404.74</v>
      </c>
      <c r="AI38" s="1">
        <f t="shared" si="0"/>
        <v>-1.0000000000218279E-2</v>
      </c>
    </row>
    <row r="39" spans="1:35" x14ac:dyDescent="0.25">
      <c r="A39" s="1" t="s">
        <v>21</v>
      </c>
      <c r="B39" s="1">
        <v>720</v>
      </c>
      <c r="C39" s="1">
        <v>230</v>
      </c>
      <c r="D39" s="1">
        <v>600</v>
      </c>
      <c r="E39" s="1">
        <v>1</v>
      </c>
      <c r="F39" s="1">
        <v>7291</v>
      </c>
      <c r="G39" s="1">
        <v>0.21193999999999999</v>
      </c>
      <c r="H39" s="1">
        <v>0</v>
      </c>
      <c r="I39" s="1">
        <v>0</v>
      </c>
      <c r="J39" s="28">
        <v>802.4</v>
      </c>
      <c r="K39" s="1">
        <v>0</v>
      </c>
      <c r="L39" s="1"/>
      <c r="M39" s="1">
        <v>2891</v>
      </c>
      <c r="N39" s="1">
        <v>230</v>
      </c>
      <c r="O39" s="1" t="s">
        <v>734</v>
      </c>
      <c r="P39" s="1" t="s">
        <v>1448</v>
      </c>
      <c r="Q39" s="1"/>
      <c r="R39" s="1"/>
      <c r="S39" s="1"/>
      <c r="T39" s="1"/>
      <c r="U39" s="1"/>
      <c r="V39" s="1" t="s">
        <v>1012</v>
      </c>
      <c r="W39" s="1">
        <v>1280</v>
      </c>
      <c r="X39" s="1">
        <v>3120</v>
      </c>
      <c r="Y39" s="1" t="s">
        <v>928</v>
      </c>
      <c r="Z39" s="1">
        <v>0</v>
      </c>
      <c r="AA39" s="1" t="s">
        <v>1013</v>
      </c>
      <c r="AB39" s="28">
        <v>7291</v>
      </c>
      <c r="AC39" s="1" t="s">
        <v>1069</v>
      </c>
      <c r="AD39" s="1"/>
      <c r="AE39" s="1"/>
      <c r="AF3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ESNX1D 720 230 600 0 №2 – С доводчиками ЛДСП БЕЛЫЙ БАЗОВЫЙ SL34</v>
      </c>
      <c r="AG39" s="1" t="str">
        <f>Корзина[[#This Row],[Соединенное название]]</f>
        <v>ESNX1D 720 230 600 0 №2 – С доводчиками ЛДСП БЕЛЫЙ БАЗОВЫЙ SL34</v>
      </c>
      <c r="AH39" s="1">
        <f>VLOOKUP(Корзина[[#This Row],[Измененное название]],Заказ_из_БЗ[],2,0)</f>
        <v>7291.03</v>
      </c>
      <c r="AI39" s="1">
        <f t="shared" si="0"/>
        <v>-2.9999999999745341E-2</v>
      </c>
    </row>
    <row r="40" spans="1:35" x14ac:dyDescent="0.25">
      <c r="A40" s="1" t="s">
        <v>21</v>
      </c>
      <c r="B40" s="1">
        <v>720</v>
      </c>
      <c r="C40" s="1">
        <v>230</v>
      </c>
      <c r="D40" s="1">
        <v>600</v>
      </c>
      <c r="E40" s="1">
        <v>1</v>
      </c>
      <c r="F40" s="1">
        <v>4551</v>
      </c>
      <c r="G40" s="1">
        <v>0.21193999999999999</v>
      </c>
      <c r="H40" s="1">
        <v>0</v>
      </c>
      <c r="I40" s="1">
        <v>0</v>
      </c>
      <c r="J40" s="28">
        <v>802.4</v>
      </c>
      <c r="K40" s="1">
        <v>0</v>
      </c>
      <c r="L40" s="1"/>
      <c r="M40" s="1">
        <v>2891</v>
      </c>
      <c r="N40" s="1">
        <v>230</v>
      </c>
      <c r="O40" s="1" t="s">
        <v>734</v>
      </c>
      <c r="P40" s="1" t="s">
        <v>1447</v>
      </c>
      <c r="Q40" s="1"/>
      <c r="R40" s="1"/>
      <c r="S40" s="1"/>
      <c r="T40" s="1"/>
      <c r="U40" s="1"/>
      <c r="V40" s="1" t="s">
        <v>1012</v>
      </c>
      <c r="W40" s="1">
        <v>1280</v>
      </c>
      <c r="X40" s="1">
        <v>380</v>
      </c>
      <c r="Y40" s="1" t="s">
        <v>928</v>
      </c>
      <c r="Z40" s="1">
        <v>0</v>
      </c>
      <c r="AA40" s="1" t="s">
        <v>1013</v>
      </c>
      <c r="AB40" s="28">
        <v>4551</v>
      </c>
      <c r="AC40" s="1" t="s">
        <v>1069</v>
      </c>
      <c r="AD40" s="1"/>
      <c r="AE40" s="1"/>
      <c r="AF4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ESNX1D 720 230 600 0 №3T – Открывание по нажатию ЛДСП БЕЛЫЙ БАЗОВЫЙ SL34</v>
      </c>
      <c r="AG40" s="1" t="str">
        <f>Корзина[[#This Row],[Соединенное название]]</f>
        <v>ESNX1D 720 230 600 0 №3T – Открывание по нажатию ЛДСП БЕЛЫЙ БАЗОВЫЙ SL34</v>
      </c>
      <c r="AH40" s="1">
        <f>VLOOKUP(Корзина[[#This Row],[Измененное название]],Заказ_из_БЗ[],2,0)</f>
        <v>4551.03</v>
      </c>
      <c r="AI40" s="1">
        <f t="shared" si="0"/>
        <v>-2.9999999999745341E-2</v>
      </c>
    </row>
    <row r="41" spans="1:35" x14ac:dyDescent="0.25">
      <c r="A41" s="1" t="s">
        <v>22</v>
      </c>
      <c r="B41" s="1">
        <v>720</v>
      </c>
      <c r="C41" s="1">
        <v>315</v>
      </c>
      <c r="D41" s="1">
        <v>600</v>
      </c>
      <c r="E41" s="1">
        <v>1</v>
      </c>
      <c r="F41" s="1">
        <v>3430</v>
      </c>
      <c r="G41" s="1">
        <v>0</v>
      </c>
      <c r="H41" s="1">
        <v>1</v>
      </c>
      <c r="I41" s="1">
        <v>0</v>
      </c>
      <c r="J41" s="28">
        <v>0</v>
      </c>
      <c r="K41" s="1">
        <v>0</v>
      </c>
      <c r="L41" s="1"/>
      <c r="M41" s="1">
        <v>2240</v>
      </c>
      <c r="N41" s="1">
        <v>315</v>
      </c>
      <c r="O41" s="1" t="s">
        <v>1124</v>
      </c>
      <c r="P41" s="1" t="s">
        <v>1448</v>
      </c>
      <c r="Q41" s="1"/>
      <c r="R41" s="1"/>
      <c r="S41" s="1"/>
      <c r="T41" s="1"/>
      <c r="U41" s="1"/>
      <c r="V41" s="1" t="s">
        <v>1012</v>
      </c>
      <c r="W41" s="1">
        <v>1190</v>
      </c>
      <c r="X41" s="1">
        <v>0</v>
      </c>
      <c r="Y41" s="1" t="s">
        <v>928</v>
      </c>
      <c r="Z41" s="1">
        <v>0</v>
      </c>
      <c r="AA41" s="1" t="s">
        <v>1013</v>
      </c>
      <c r="AB41" s="28">
        <v>3430</v>
      </c>
      <c r="AC41" s="1" t="s">
        <v>1069</v>
      </c>
      <c r="AD41" s="1"/>
      <c r="AE41" s="1"/>
      <c r="AF4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ERN 720 315 600 1 №2 – С доводчиками ЛДСП БЕЛЫЙ БАЗОВЫЙ SL34</v>
      </c>
      <c r="AG41" s="1" t="str">
        <f>Корзина[[#This Row],[Соединенное название]]</f>
        <v>ERN 720 315 600 1 №2 – С доводчиками ЛДСП БЕЛЫЙ БАЗОВЫЙ SL34</v>
      </c>
      <c r="AH41" s="1" t="e">
        <f>VLOOKUP(Корзина[[#This Row],[Измененное название]],Заказ_из_БЗ[],2,0)</f>
        <v>#N/A</v>
      </c>
      <c r="AI41" s="1" t="e">
        <f t="shared" si="0"/>
        <v>#N/A</v>
      </c>
    </row>
    <row r="42" spans="1:35" x14ac:dyDescent="0.25">
      <c r="A42" s="1" t="s">
        <v>23</v>
      </c>
      <c r="B42" s="1">
        <v>720</v>
      </c>
      <c r="C42" s="1">
        <v>315</v>
      </c>
      <c r="D42" s="1">
        <v>600</v>
      </c>
      <c r="E42" s="1">
        <v>1</v>
      </c>
      <c r="F42" s="1">
        <v>6320</v>
      </c>
      <c r="G42" s="1">
        <v>0.31719000000000003</v>
      </c>
      <c r="H42" s="1">
        <v>1</v>
      </c>
      <c r="I42" s="1">
        <v>0</v>
      </c>
      <c r="J42" s="28">
        <v>1200.8800000000001</v>
      </c>
      <c r="K42" s="1">
        <v>0</v>
      </c>
      <c r="L42" s="1"/>
      <c r="M42" s="1">
        <v>2240</v>
      </c>
      <c r="N42" s="1">
        <v>315</v>
      </c>
      <c r="O42" s="1" t="s">
        <v>1124</v>
      </c>
      <c r="P42" s="1" t="s">
        <v>1448</v>
      </c>
      <c r="Q42" s="1"/>
      <c r="R42" s="1"/>
      <c r="S42" s="1"/>
      <c r="T42" s="1"/>
      <c r="U42" s="1"/>
      <c r="V42" s="1" t="s">
        <v>1012</v>
      </c>
      <c r="W42" s="1">
        <v>1480</v>
      </c>
      <c r="X42" s="1">
        <v>2600</v>
      </c>
      <c r="Y42" s="1" t="s">
        <v>928</v>
      </c>
      <c r="Z42" s="1">
        <v>0</v>
      </c>
      <c r="AA42" s="1" t="s">
        <v>1013</v>
      </c>
      <c r="AB42" s="28">
        <v>6320</v>
      </c>
      <c r="AC42" s="1" t="s">
        <v>1069</v>
      </c>
      <c r="AD42" s="1"/>
      <c r="AE42" s="1"/>
      <c r="AF4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ERN1D 720 315 600 1 №2 – С доводчиками ЛДСП БЕЛЫЙ БАЗОВЫЙ SL34</v>
      </c>
      <c r="AG42" s="1" t="str">
        <f>Корзина[[#This Row],[Соединенное название]]</f>
        <v>ERN1D 720 315 600 1 №2 – С доводчиками ЛДСП БЕЛЫЙ БАЗОВЫЙ SL34</v>
      </c>
      <c r="AH42" s="1" t="e">
        <f>VLOOKUP(Корзина[[#This Row],[Измененное название]],Заказ_из_БЗ[],2,0)</f>
        <v>#N/A</v>
      </c>
      <c r="AI42" s="1" t="e">
        <f t="shared" si="0"/>
        <v>#N/A</v>
      </c>
    </row>
    <row r="43" spans="1:35" x14ac:dyDescent="0.25">
      <c r="A43" s="1" t="s">
        <v>24</v>
      </c>
      <c r="B43" s="1">
        <v>720</v>
      </c>
      <c r="C43" s="1">
        <v>600</v>
      </c>
      <c r="D43" s="1">
        <v>560</v>
      </c>
      <c r="E43" s="1">
        <v>1</v>
      </c>
      <c r="F43" s="1">
        <v>5786.8860000000004</v>
      </c>
      <c r="G43" s="1">
        <v>0.40409</v>
      </c>
      <c r="H43" s="1">
        <v>1</v>
      </c>
      <c r="I43" s="1">
        <v>0.30334499999999998</v>
      </c>
      <c r="J43" s="28">
        <v>1529.88</v>
      </c>
      <c r="K43" s="1">
        <v>567.86183999999992</v>
      </c>
      <c r="L43" s="1"/>
      <c r="M43" s="1">
        <v>3076.8860000000004</v>
      </c>
      <c r="N43" s="1">
        <v>300</v>
      </c>
      <c r="O43" s="1" t="s">
        <v>734</v>
      </c>
      <c r="P43" s="1" t="s">
        <v>1448</v>
      </c>
      <c r="Q43" s="1"/>
      <c r="R43" s="1"/>
      <c r="S43" s="1"/>
      <c r="T43" s="1"/>
      <c r="U43" s="1"/>
      <c r="V43" s="1" t="s">
        <v>1012</v>
      </c>
      <c r="W43" s="1">
        <v>1080</v>
      </c>
      <c r="X43" s="1">
        <v>1630</v>
      </c>
      <c r="Y43" s="1" t="s">
        <v>928</v>
      </c>
      <c r="Z43" s="1">
        <v>0</v>
      </c>
      <c r="AA43" s="1" t="s">
        <v>1013</v>
      </c>
      <c r="AB43" s="28">
        <v>6354.75</v>
      </c>
      <c r="AC43" s="1" t="s">
        <v>1069</v>
      </c>
      <c r="AD43" s="1"/>
      <c r="AE43" s="1"/>
      <c r="AF4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ENG1D 720 600 560 1 №2 – С доводчиками ЛДСП БЕЛЫЙ БАЗОВЫЙ SL34</v>
      </c>
      <c r="AG43" s="1" t="str">
        <f>Корзина[[#This Row],[Соединенное название]]</f>
        <v>ENG1D 720 600 560 1 №2 – С доводчиками ЛДСП БЕЛЫЙ БАЗОВЫЙ SL34</v>
      </c>
      <c r="AH43" s="1">
        <f>VLOOKUP(Корзина[[#This Row],[Измененное название]],Заказ_из_БЗ[],2,0)</f>
        <v>6354.93</v>
      </c>
      <c r="AI43" s="1">
        <f t="shared" si="0"/>
        <v>-0.18000000000029104</v>
      </c>
    </row>
    <row r="44" spans="1:35" x14ac:dyDescent="0.25">
      <c r="A44" s="1" t="s">
        <v>25</v>
      </c>
      <c r="B44" s="1">
        <v>720</v>
      </c>
      <c r="C44" s="1">
        <v>600</v>
      </c>
      <c r="D44" s="1">
        <v>560</v>
      </c>
      <c r="E44" s="1">
        <v>1</v>
      </c>
      <c r="F44" s="1">
        <v>6608.6360000000004</v>
      </c>
      <c r="G44" s="1">
        <v>0.40138000000000001</v>
      </c>
      <c r="H44" s="1">
        <v>1</v>
      </c>
      <c r="I44" s="1">
        <v>0.30334499999999998</v>
      </c>
      <c r="J44" s="28">
        <v>1519.62</v>
      </c>
      <c r="K44" s="1">
        <v>567.86183999999992</v>
      </c>
      <c r="L44" s="1"/>
      <c r="M44" s="1">
        <v>2658.6360000000004</v>
      </c>
      <c r="N44" s="1">
        <v>300</v>
      </c>
      <c r="O44" s="1" t="s">
        <v>734</v>
      </c>
      <c r="P44" s="1" t="s">
        <v>1448</v>
      </c>
      <c r="Q44" s="1"/>
      <c r="R44" s="1"/>
      <c r="S44" s="1"/>
      <c r="T44" s="1"/>
      <c r="U44" s="1"/>
      <c r="V44" s="1" t="s">
        <v>1012</v>
      </c>
      <c r="W44" s="1">
        <v>1080</v>
      </c>
      <c r="X44" s="1">
        <v>2870</v>
      </c>
      <c r="Y44" s="1" t="s">
        <v>928</v>
      </c>
      <c r="Z44" s="1">
        <v>0</v>
      </c>
      <c r="AA44" s="1" t="s">
        <v>1013</v>
      </c>
      <c r="AB44" s="28">
        <v>7176.5</v>
      </c>
      <c r="AC44" s="1" t="s">
        <v>1069</v>
      </c>
      <c r="AD44" s="1"/>
      <c r="AE44" s="1"/>
      <c r="AF4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ENG2D 720 600 560 1 №2 – С доводчиками ЛДСП БЕЛЫЙ БАЗОВЫЙ SL34</v>
      </c>
      <c r="AG44" s="1" t="str">
        <f>Корзина[[#This Row],[Соединенное название]]</f>
        <v>ENG2D 720 600 560 1 №2 – С доводчиками ЛДСП БЕЛЫЙ БАЗОВЫЙ SL34</v>
      </c>
      <c r="AH44" s="1">
        <f>VLOOKUP(Корзина[[#This Row],[Измененное название]],Заказ_из_БЗ[],2,0)</f>
        <v>7176.68</v>
      </c>
      <c r="AI44" s="1">
        <f t="shared" si="0"/>
        <v>-0.18000000000029104</v>
      </c>
    </row>
    <row r="45" spans="1:35" x14ac:dyDescent="0.25">
      <c r="A45" s="1" t="s">
        <v>26</v>
      </c>
      <c r="B45" s="1">
        <v>720</v>
      </c>
      <c r="C45" s="1">
        <v>600</v>
      </c>
      <c r="D45" s="1">
        <v>560</v>
      </c>
      <c r="E45" s="1">
        <v>1</v>
      </c>
      <c r="F45" s="1">
        <v>19525.498</v>
      </c>
      <c r="G45" s="1">
        <v>0.38024999999999998</v>
      </c>
      <c r="H45" s="1">
        <v>0</v>
      </c>
      <c r="I45" s="1">
        <v>0</v>
      </c>
      <c r="J45" s="28">
        <v>1439.63</v>
      </c>
      <c r="K45" s="1">
        <v>0</v>
      </c>
      <c r="L45" s="1"/>
      <c r="M45" s="1">
        <v>4345.4979999999996</v>
      </c>
      <c r="N45" s="1">
        <v>300</v>
      </c>
      <c r="O45" s="1" t="s">
        <v>734</v>
      </c>
      <c r="P45" s="1" t="s">
        <v>1448</v>
      </c>
      <c r="Q45" s="1"/>
      <c r="R45" s="1"/>
      <c r="S45" s="1"/>
      <c r="T45" s="1"/>
      <c r="U45" s="1"/>
      <c r="V45" s="1" t="s">
        <v>1012</v>
      </c>
      <c r="W45" s="1">
        <v>1080</v>
      </c>
      <c r="X45" s="1">
        <v>14100</v>
      </c>
      <c r="Y45" s="1" t="s">
        <v>928</v>
      </c>
      <c r="Z45" s="1">
        <v>0</v>
      </c>
      <c r="AA45" s="1" t="s">
        <v>1013</v>
      </c>
      <c r="AB45" s="28">
        <v>19525.5</v>
      </c>
      <c r="AC45" s="1" t="s">
        <v>1069</v>
      </c>
      <c r="AD45" s="1"/>
      <c r="AE45" s="1"/>
      <c r="AF4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ENG2B 720 600 560 0 №2 – С доводчиками ЛДСП БЕЛЫЙ БАЗОВЫЙ SL34</v>
      </c>
      <c r="AG45" s="1" t="str">
        <f>Корзина[[#This Row],[Соединенное название]]</f>
        <v>ENG2B 720 600 560 0 №2 – С доводчиками ЛДСП БЕЛЫЙ БАЗОВЫЙ SL34</v>
      </c>
      <c r="AH45" s="1">
        <f>VLOOKUP(Корзина[[#This Row],[Измененное название]],Заказ_из_БЗ[],2,0)</f>
        <v>19525.53</v>
      </c>
      <c r="AI45" s="1">
        <f t="shared" si="0"/>
        <v>-2.9999999998835847E-2</v>
      </c>
    </row>
    <row r="46" spans="1:35" x14ac:dyDescent="0.25">
      <c r="A46" s="1" t="s">
        <v>27</v>
      </c>
      <c r="B46" s="1">
        <v>720</v>
      </c>
      <c r="C46" s="1">
        <v>600</v>
      </c>
      <c r="D46" s="1">
        <v>560</v>
      </c>
      <c r="E46" s="1">
        <v>1</v>
      </c>
      <c r="F46" s="1">
        <v>22204.62</v>
      </c>
      <c r="G46" s="1">
        <v>0.37846000000000002</v>
      </c>
      <c r="H46" s="1">
        <v>0</v>
      </c>
      <c r="I46" s="1">
        <v>0</v>
      </c>
      <c r="J46" s="28">
        <v>1432.85</v>
      </c>
      <c r="K46" s="1">
        <v>0</v>
      </c>
      <c r="L46" s="1"/>
      <c r="M46" s="1">
        <v>3484.62</v>
      </c>
      <c r="N46" s="1">
        <v>300</v>
      </c>
      <c r="O46" s="1" t="s">
        <v>734</v>
      </c>
      <c r="P46" s="1" t="s">
        <v>1448</v>
      </c>
      <c r="Q46" s="1"/>
      <c r="R46" s="1"/>
      <c r="S46" s="1"/>
      <c r="T46" s="1"/>
      <c r="U46" s="1"/>
      <c r="V46" s="1" t="s">
        <v>1012</v>
      </c>
      <c r="W46" s="1">
        <v>1080</v>
      </c>
      <c r="X46" s="1">
        <v>17640</v>
      </c>
      <c r="Y46" s="1" t="s">
        <v>928</v>
      </c>
      <c r="Z46" s="1">
        <v>0</v>
      </c>
      <c r="AA46" s="1" t="s">
        <v>1013</v>
      </c>
      <c r="AB46" s="28">
        <v>22204.62</v>
      </c>
      <c r="AC46" s="1" t="s">
        <v>1069</v>
      </c>
      <c r="AD46" s="1"/>
      <c r="AE46" s="1"/>
      <c r="AF4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ENG3B 720 600 560 0 №2 – С доводчиками ЛДСП БЕЛЫЙ БАЗОВЫЙ SL34</v>
      </c>
      <c r="AG46" s="1" t="str">
        <f>Корзина[[#This Row],[Соединенное название]]</f>
        <v>ENG3B 720 600 560 0 №2 – С доводчиками ЛДСП БЕЛЫЙ БАЗОВЫЙ SL34</v>
      </c>
      <c r="AH46" s="1">
        <f>VLOOKUP(Корзина[[#This Row],[Измененное название]],Заказ_из_БЗ[],2,0)</f>
        <v>22204.66</v>
      </c>
      <c r="AI46" s="1">
        <f t="shared" si="0"/>
        <v>-4.0000000000873115E-2</v>
      </c>
    </row>
    <row r="47" spans="1:35" x14ac:dyDescent="0.25">
      <c r="A47" s="1" t="s">
        <v>675</v>
      </c>
      <c r="B47" s="1">
        <v>720</v>
      </c>
      <c r="C47" s="1">
        <v>450</v>
      </c>
      <c r="D47" s="1">
        <v>560</v>
      </c>
      <c r="E47" s="1">
        <v>1</v>
      </c>
      <c r="F47" s="1">
        <v>14451.718000000001</v>
      </c>
      <c r="G47" s="1">
        <v>0.30238999999999999</v>
      </c>
      <c r="H47" s="1">
        <v>0</v>
      </c>
      <c r="I47" s="1">
        <v>0</v>
      </c>
      <c r="J47" s="28">
        <v>1144.8499999999999</v>
      </c>
      <c r="K47" s="1">
        <v>0</v>
      </c>
      <c r="L47" s="1"/>
      <c r="M47" s="1">
        <v>2441.7180000000003</v>
      </c>
      <c r="N47" s="1">
        <v>300</v>
      </c>
      <c r="O47" s="1" t="s">
        <v>734</v>
      </c>
      <c r="P47" s="1" t="s">
        <v>1448</v>
      </c>
      <c r="Q47" s="1"/>
      <c r="R47" s="1"/>
      <c r="S47" s="1"/>
      <c r="T47" s="1"/>
      <c r="U47" s="1"/>
      <c r="V47" s="1" t="s">
        <v>1012</v>
      </c>
      <c r="W47" s="1">
        <v>1080</v>
      </c>
      <c r="X47" s="1">
        <v>10930</v>
      </c>
      <c r="Y47" s="1" t="s">
        <v>928</v>
      </c>
      <c r="Z47" s="1">
        <v>0</v>
      </c>
      <c r="AA47" s="1" t="s">
        <v>1013</v>
      </c>
      <c r="AB47" s="28">
        <v>14451.72</v>
      </c>
      <c r="AC47" s="1" t="s">
        <v>1069</v>
      </c>
      <c r="AD47" s="1"/>
      <c r="AE47" s="1"/>
      <c r="AF4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ENG1K_450 720 450 560 0 №2 – С доводчиками ЛДСП БЕЛЫЙ БАЗОВЫЙ SL34</v>
      </c>
      <c r="AG47" s="1" t="str">
        <f>Корзина[[#This Row],[Соединенное название]]</f>
        <v>ENG1K_450 720 450 560 0 №2 – С доводчиками ЛДСП БЕЛЫЙ БАЗОВЫЙ SL34</v>
      </c>
      <c r="AH47" s="1">
        <f>VLOOKUP(Корзина[[#This Row],[Измененное название]],Заказ_из_БЗ[],2,0)</f>
        <v>14431.73</v>
      </c>
      <c r="AI47" s="1">
        <f t="shared" si="0"/>
        <v>19.989999999999782</v>
      </c>
    </row>
    <row r="48" spans="1:35" x14ac:dyDescent="0.25">
      <c r="A48" s="1" t="s">
        <v>29</v>
      </c>
      <c r="B48" s="1">
        <v>720</v>
      </c>
      <c r="C48" s="1">
        <v>600</v>
      </c>
      <c r="D48" s="1">
        <v>560</v>
      </c>
      <c r="E48" s="1">
        <v>1</v>
      </c>
      <c r="F48" s="1">
        <v>5368.6360000000004</v>
      </c>
      <c r="G48" s="1">
        <v>0.40409</v>
      </c>
      <c r="H48" s="1">
        <v>0</v>
      </c>
      <c r="I48" s="1">
        <v>0</v>
      </c>
      <c r="J48" s="28">
        <v>1529.88</v>
      </c>
      <c r="K48" s="1">
        <v>0</v>
      </c>
      <c r="L48" s="1"/>
      <c r="M48" s="1">
        <v>2658.6360000000004</v>
      </c>
      <c r="N48" s="1">
        <v>300</v>
      </c>
      <c r="O48" s="1" t="s">
        <v>734</v>
      </c>
      <c r="P48" s="1" t="s">
        <v>1448</v>
      </c>
      <c r="Q48" s="1"/>
      <c r="R48" s="1"/>
      <c r="S48" s="1"/>
      <c r="T48" s="1"/>
      <c r="U48" s="1"/>
      <c r="V48" s="1" t="s">
        <v>1012</v>
      </c>
      <c r="W48" s="1">
        <v>1080</v>
      </c>
      <c r="X48" s="1">
        <v>1630</v>
      </c>
      <c r="Y48" s="1" t="s">
        <v>928</v>
      </c>
      <c r="Z48" s="1">
        <v>0</v>
      </c>
      <c r="AA48" s="1" t="s">
        <v>1013</v>
      </c>
      <c r="AB48" s="28">
        <v>5368.64</v>
      </c>
      <c r="AC48" s="1" t="s">
        <v>1069</v>
      </c>
      <c r="AD48" s="1"/>
      <c r="AE48" s="1"/>
      <c r="AF4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EWG1D 720 600 560 0 №2 – С доводчиками ЛДСП БЕЛЫЙ БАЗОВЫЙ SL34</v>
      </c>
      <c r="AG48" s="1" t="str">
        <f>Корзина[[#This Row],[Соединенное название]]</f>
        <v>EWG1D 720 600 560 0 №2 – С доводчиками ЛДСП БЕЛЫЙ БАЗОВЫЙ SL34</v>
      </c>
      <c r="AH48" s="1">
        <f>VLOOKUP(Корзина[[#This Row],[Измененное название]],Заказ_из_БЗ[],2,0)</f>
        <v>5368.67</v>
      </c>
      <c r="AI48" s="1">
        <f t="shared" si="0"/>
        <v>-2.9999999999745341E-2</v>
      </c>
    </row>
    <row r="49" spans="1:35" x14ac:dyDescent="0.25">
      <c r="A49" s="1" t="s">
        <v>30</v>
      </c>
      <c r="B49" s="1">
        <v>720</v>
      </c>
      <c r="C49" s="1">
        <v>600</v>
      </c>
      <c r="D49" s="1">
        <v>560</v>
      </c>
      <c r="E49" s="1">
        <v>1</v>
      </c>
      <c r="F49" s="1">
        <v>6608.6360000000004</v>
      </c>
      <c r="G49" s="1">
        <v>0.40138000000000001</v>
      </c>
      <c r="H49" s="1">
        <v>0</v>
      </c>
      <c r="I49" s="1">
        <v>0</v>
      </c>
      <c r="J49" s="28">
        <v>1519.62</v>
      </c>
      <c r="K49" s="1">
        <v>0</v>
      </c>
      <c r="L49" s="1"/>
      <c r="M49" s="1">
        <v>2658.6360000000004</v>
      </c>
      <c r="N49" s="1">
        <v>300</v>
      </c>
      <c r="O49" s="1" t="s">
        <v>734</v>
      </c>
      <c r="P49" s="1" t="s">
        <v>1448</v>
      </c>
      <c r="Q49" s="1"/>
      <c r="R49" s="1"/>
      <c r="S49" s="1"/>
      <c r="T49" s="1"/>
      <c r="U49" s="1"/>
      <c r="V49" s="1" t="s">
        <v>1012</v>
      </c>
      <c r="W49" s="1">
        <v>1080</v>
      </c>
      <c r="X49" s="1">
        <v>2870</v>
      </c>
      <c r="Y49" s="1" t="s">
        <v>928</v>
      </c>
      <c r="Z49" s="1">
        <v>0</v>
      </c>
      <c r="AA49" s="1" t="s">
        <v>1013</v>
      </c>
      <c r="AB49" s="28">
        <v>6608.64</v>
      </c>
      <c r="AC49" s="1" t="s">
        <v>1069</v>
      </c>
      <c r="AD49" s="1"/>
      <c r="AE49" s="1"/>
      <c r="AF4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EWG2D 720 600 560 0 №2 – С доводчиками ЛДСП БЕЛЫЙ БАЗОВЫЙ SL34</v>
      </c>
      <c r="AG49" s="1" t="str">
        <f>Корзина[[#This Row],[Соединенное название]]</f>
        <v>EWG2D 720 600 560 0 №2 – С доводчиками ЛДСП БЕЛЫЙ БАЗОВЫЙ SL34</v>
      </c>
      <c r="AH49" s="1">
        <f>VLOOKUP(Корзина[[#This Row],[Измененное название]],Заказ_из_БЗ[],2,0)</f>
        <v>6608.65</v>
      </c>
      <c r="AI49" s="1">
        <f t="shared" si="0"/>
        <v>-9.999999999308784E-3</v>
      </c>
    </row>
    <row r="50" spans="1:35" x14ac:dyDescent="0.25">
      <c r="A50" s="1" t="s">
        <v>192</v>
      </c>
      <c r="B50" s="1">
        <v>720</v>
      </c>
      <c r="C50" s="1">
        <v>850</v>
      </c>
      <c r="D50" s="1">
        <v>560</v>
      </c>
      <c r="E50" s="1">
        <v>1</v>
      </c>
      <c r="F50" s="1">
        <v>11307.892999999998</v>
      </c>
      <c r="G50" s="1">
        <v>0.33628999999999998</v>
      </c>
      <c r="H50" s="1">
        <v>1</v>
      </c>
      <c r="I50" s="1">
        <v>0.43709500000000001</v>
      </c>
      <c r="J50" s="28">
        <v>1273.19</v>
      </c>
      <c r="K50" s="1">
        <v>818.24184000000002</v>
      </c>
      <c r="L50" s="1"/>
      <c r="M50" s="1">
        <v>6937.8929999999982</v>
      </c>
      <c r="N50" s="1">
        <v>300</v>
      </c>
      <c r="O50" s="1" t="s">
        <v>734</v>
      </c>
      <c r="P50" s="1" t="s">
        <v>1448</v>
      </c>
      <c r="Q50" s="1"/>
      <c r="R50" s="1"/>
      <c r="S50" s="1"/>
      <c r="T50" s="1"/>
      <c r="U50" s="1"/>
      <c r="V50" s="1" t="s">
        <v>1012</v>
      </c>
      <c r="W50" s="1">
        <v>1350</v>
      </c>
      <c r="X50" s="1">
        <v>3020</v>
      </c>
      <c r="Y50" s="1" t="s">
        <v>928</v>
      </c>
      <c r="Z50" s="1">
        <v>0</v>
      </c>
      <c r="AA50" s="1" t="s">
        <v>1013</v>
      </c>
      <c r="AB50" s="28">
        <v>12126.13</v>
      </c>
      <c r="AC50" s="1" t="s">
        <v>1069</v>
      </c>
      <c r="AD50" s="1"/>
      <c r="AE50" s="1"/>
      <c r="AF5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 720 850 560 1 №2 – С доводчиками ЛДСП БЕЛЫЙ БАЗОВЫЙ SL34</v>
      </c>
      <c r="AG50" s="1" t="str">
        <f>Корзина[[#This Row],[Соединенное название]]</f>
        <v>EUG1D 720 850 560 1 №2 – С доводчиками ЛДСП БЕЛЫЙ БАЗОВЫЙ SL34</v>
      </c>
      <c r="AH50" s="1">
        <f>VLOOKUP(Корзина[[#This Row],[Измененное название]],Заказ_из_БЗ[],2,0)</f>
        <v>12175.68</v>
      </c>
      <c r="AI50" s="1">
        <f t="shared" si="0"/>
        <v>-49.550000000001091</v>
      </c>
    </row>
    <row r="51" spans="1:35" x14ac:dyDescent="0.25">
      <c r="A51" s="1" t="s">
        <v>191</v>
      </c>
      <c r="B51" s="1">
        <v>720</v>
      </c>
      <c r="C51" s="1">
        <v>850</v>
      </c>
      <c r="D51" s="1">
        <v>560</v>
      </c>
      <c r="E51" s="1">
        <v>1</v>
      </c>
      <c r="F51" s="1">
        <v>11307.892999999998</v>
      </c>
      <c r="G51" s="1">
        <v>0.26849000000000001</v>
      </c>
      <c r="H51" s="1">
        <v>1</v>
      </c>
      <c r="I51" s="1">
        <v>0.43709500000000001</v>
      </c>
      <c r="J51" s="28">
        <v>1016.5</v>
      </c>
      <c r="K51" s="1">
        <v>818.24184000000002</v>
      </c>
      <c r="L51" s="1"/>
      <c r="M51" s="1">
        <v>6937.8929999999982</v>
      </c>
      <c r="N51" s="1">
        <v>300</v>
      </c>
      <c r="O51" s="1" t="s">
        <v>734</v>
      </c>
      <c r="P51" s="1" t="s">
        <v>1448</v>
      </c>
      <c r="Q51" s="1"/>
      <c r="R51" s="1"/>
      <c r="S51" s="1"/>
      <c r="T51" s="1"/>
      <c r="U51" s="1"/>
      <c r="V51" s="1" t="s">
        <v>1012</v>
      </c>
      <c r="W51" s="1">
        <v>1350</v>
      </c>
      <c r="X51" s="1">
        <v>3020</v>
      </c>
      <c r="Y51" s="1" t="s">
        <v>928</v>
      </c>
      <c r="Z51" s="1">
        <v>0</v>
      </c>
      <c r="AA51" s="1" t="s">
        <v>1013</v>
      </c>
      <c r="AB51" s="28">
        <v>12126.13</v>
      </c>
      <c r="AC51" s="1" t="s">
        <v>1069</v>
      </c>
      <c r="AD51" s="1"/>
      <c r="AE51" s="1"/>
      <c r="AF5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EUG1D_150 720 850 560 1 №2 – С доводчиками ЛДСП БЕЛЫЙ БАЗОВЫЙ SL34</v>
      </c>
      <c r="AG51" s="1" t="str">
        <f>Корзина[[#This Row],[Соединенное название]]</f>
        <v>EUG1D_150 720 850 560 1 №2 – С доводчиками ЛДСП БЕЛЫЙ БАЗОВЫЙ SL34</v>
      </c>
      <c r="AH51" s="1">
        <f>VLOOKUP(Корзина[[#This Row],[Измененное название]],Заказ_из_БЗ[],2,0)</f>
        <v>12195.68</v>
      </c>
      <c r="AI51" s="1">
        <f t="shared" si="0"/>
        <v>-69.550000000001091</v>
      </c>
    </row>
    <row r="52" spans="1:35" x14ac:dyDescent="0.25">
      <c r="A52" s="1" t="s">
        <v>11</v>
      </c>
      <c r="B52" s="1">
        <v>720</v>
      </c>
      <c r="C52" s="1">
        <v>600</v>
      </c>
      <c r="D52" s="1">
        <v>560</v>
      </c>
      <c r="E52" s="1">
        <v>1</v>
      </c>
      <c r="F52" s="1">
        <v>6021.7000000000007</v>
      </c>
      <c r="G52" s="1">
        <v>0.42387000000000002</v>
      </c>
      <c r="H52" s="1">
        <v>1</v>
      </c>
      <c r="I52" s="1">
        <v>0.30334499999999998</v>
      </c>
      <c r="J52" s="28">
        <v>1604.77</v>
      </c>
      <c r="K52" s="1">
        <v>567.86183999999992</v>
      </c>
      <c r="L52" s="1"/>
      <c r="M52" s="1">
        <v>2461.7000000000003</v>
      </c>
      <c r="N52" s="1">
        <v>300</v>
      </c>
      <c r="O52" s="1" t="s">
        <v>734</v>
      </c>
      <c r="P52" s="1" t="s">
        <v>1448</v>
      </c>
      <c r="Q52" s="1"/>
      <c r="R52" s="1"/>
      <c r="S52" s="1"/>
      <c r="T52" s="1"/>
      <c r="U52" s="1"/>
      <c r="V52" s="1" t="s">
        <v>1012</v>
      </c>
      <c r="W52" s="1">
        <v>1080</v>
      </c>
      <c r="X52" s="1">
        <v>2480</v>
      </c>
      <c r="Y52" s="1" t="s">
        <v>928</v>
      </c>
      <c r="Z52" s="1">
        <v>0</v>
      </c>
      <c r="AA52" s="1" t="s">
        <v>1013</v>
      </c>
      <c r="AB52" s="28">
        <v>6589.56</v>
      </c>
      <c r="AC52" s="1" t="s">
        <v>1069</v>
      </c>
      <c r="AD52" s="1"/>
      <c r="AE52" s="1"/>
      <c r="AF5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720 600 560 1 №2 – С доводчиками ЛДСП БЕЛЫЙ БАЗОВЫЙ SL34</v>
      </c>
      <c r="AG52" s="1" t="str">
        <f>Корзина[[#This Row],[Соединенное название]]</f>
        <v>EMN2D 720 600 560 1 №2 – С доводчиками ЛДСП БЕЛЫЙ БАЗОВЫЙ SL34</v>
      </c>
      <c r="AH52" s="1">
        <f>VLOOKUP(Корзина[[#This Row],[Измененное название]],Заказ_из_БЗ[],2,0)</f>
        <v>6589.74</v>
      </c>
      <c r="AI52" s="1">
        <f t="shared" si="0"/>
        <v>-0.17999999999938154</v>
      </c>
    </row>
    <row r="53" spans="1:35" x14ac:dyDescent="0.25">
      <c r="A53" s="1" t="s">
        <v>14</v>
      </c>
      <c r="B53" s="1">
        <v>720</v>
      </c>
      <c r="C53" s="1">
        <v>600</v>
      </c>
      <c r="D53" s="1">
        <v>315</v>
      </c>
      <c r="E53" s="1">
        <v>1</v>
      </c>
      <c r="F53" s="1">
        <v>5784.75</v>
      </c>
      <c r="G53" s="1">
        <v>0.42387000000000002</v>
      </c>
      <c r="H53" s="1">
        <v>0</v>
      </c>
      <c r="I53" s="1">
        <v>0.16442999999999999</v>
      </c>
      <c r="J53" s="28">
        <v>1604.77</v>
      </c>
      <c r="K53" s="1">
        <v>0</v>
      </c>
      <c r="L53" s="1"/>
      <c r="M53" s="1">
        <v>2304.75</v>
      </c>
      <c r="N53" s="1">
        <v>450</v>
      </c>
      <c r="O53" s="1" t="s">
        <v>734</v>
      </c>
      <c r="P53" s="1" t="s">
        <v>1448</v>
      </c>
      <c r="Q53" s="1"/>
      <c r="R53" s="1"/>
      <c r="S53" s="1"/>
      <c r="T53" s="1"/>
      <c r="U53" s="1"/>
      <c r="V53" s="1" t="s">
        <v>1012</v>
      </c>
      <c r="W53" s="1">
        <v>1000</v>
      </c>
      <c r="X53" s="1">
        <v>2480</v>
      </c>
      <c r="Y53" s="1" t="s">
        <v>928</v>
      </c>
      <c r="Z53" s="1">
        <v>0</v>
      </c>
      <c r="AA53" s="1" t="s">
        <v>1013</v>
      </c>
      <c r="AB53" s="28">
        <v>5784.75</v>
      </c>
      <c r="AC53" s="1" t="s">
        <v>1069</v>
      </c>
      <c r="AD53" s="1"/>
      <c r="AE53" s="1"/>
      <c r="AF5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EWN2D 720 600 315 0 №2 – С доводчиками ЛДСП БЕЛЫЙ БАЗОВЫЙ SL34</v>
      </c>
      <c r="AG53" s="1" t="str">
        <f>Корзина[[#This Row],[Соединенное название]]</f>
        <v>EWN2D 720 600 315 0 №2 – С доводчиками ЛДСП БЕЛЫЙ БАЗОВЫЙ SL34</v>
      </c>
      <c r="AH53" s="1">
        <f>VLOOKUP(Корзина[[#This Row],[Измененное название]],Заказ_из_БЗ[],2,0)</f>
        <v>5784.77</v>
      </c>
      <c r="AI53" s="1">
        <f t="shared" si="0"/>
        <v>-2.0000000000436557E-2</v>
      </c>
    </row>
    <row r="54" spans="1:35" x14ac:dyDescent="0.25">
      <c r="A54" s="1" t="s">
        <v>19</v>
      </c>
      <c r="B54" s="1">
        <v>720</v>
      </c>
      <c r="C54" s="1">
        <v>950</v>
      </c>
      <c r="D54" s="1">
        <v>525</v>
      </c>
      <c r="E54" s="1">
        <v>1</v>
      </c>
      <c r="F54" s="1">
        <v>18070.05</v>
      </c>
      <c r="G54" s="1">
        <v>0.67354999999999998</v>
      </c>
      <c r="H54" s="1">
        <v>0</v>
      </c>
      <c r="I54" s="1">
        <v>0</v>
      </c>
      <c r="J54" s="28">
        <v>2550.06</v>
      </c>
      <c r="K54" s="1">
        <v>0</v>
      </c>
      <c r="L54" s="1"/>
      <c r="M54" s="1">
        <v>3670.0499999999988</v>
      </c>
      <c r="N54" s="1">
        <v>300</v>
      </c>
      <c r="O54" s="1" t="s">
        <v>734</v>
      </c>
      <c r="P54" s="1" t="s">
        <v>1448</v>
      </c>
      <c r="Q54" s="1"/>
      <c r="R54" s="1"/>
      <c r="S54" s="1"/>
      <c r="T54" s="1"/>
      <c r="U54" s="1"/>
      <c r="V54" s="1" t="s">
        <v>1012</v>
      </c>
      <c r="W54" s="1">
        <v>1080</v>
      </c>
      <c r="X54" s="1">
        <v>13320</v>
      </c>
      <c r="Y54" s="1" t="s">
        <v>928</v>
      </c>
      <c r="Z54" s="1">
        <v>0</v>
      </c>
      <c r="AA54" s="1" t="s">
        <v>1013</v>
      </c>
      <c r="AB54" s="28">
        <v>18070.05</v>
      </c>
      <c r="AC54" s="1" t="s">
        <v>1069</v>
      </c>
      <c r="AD54" s="1"/>
      <c r="AE54" s="1"/>
      <c r="AF5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720 950 525 0 №2 – С доводчиками ЛДСП БЕЛЫЙ БАЗОВЫЙ SL34</v>
      </c>
      <c r="AG54" s="1" t="str">
        <f>Корзина[[#This Row],[Соединенное название]]</f>
        <v>EMN2B 720 950 525 0 №2 – С доводчиками ЛДСП БЕЛЫЙ БАЗОВЫЙ SL34</v>
      </c>
      <c r="AH54" s="1">
        <f>VLOOKUP(Корзина[[#This Row],[Измененное название]],Заказ_из_БЗ[],2,0)</f>
        <v>18070.080000000002</v>
      </c>
      <c r="AI54" s="1">
        <f t="shared" si="0"/>
        <v>-3.0000000002473826E-2</v>
      </c>
    </row>
    <row r="55" spans="1:35" x14ac:dyDescent="0.25">
      <c r="A55" s="1" t="s">
        <v>188</v>
      </c>
      <c r="B55" s="1">
        <v>720</v>
      </c>
      <c r="C55" s="1">
        <v>850</v>
      </c>
      <c r="D55" s="1">
        <v>560</v>
      </c>
      <c r="E55" s="1">
        <v>1</v>
      </c>
      <c r="F55" s="1">
        <v>6945.25</v>
      </c>
      <c r="G55" s="1">
        <v>0.28354000000000001</v>
      </c>
      <c r="H55" s="1">
        <v>0</v>
      </c>
      <c r="I55" s="1">
        <v>0</v>
      </c>
      <c r="J55" s="28">
        <v>1073.48</v>
      </c>
      <c r="K55" s="1">
        <v>0</v>
      </c>
      <c r="L55" s="1"/>
      <c r="M55" s="1">
        <v>3035.25</v>
      </c>
      <c r="N55" s="1">
        <v>750</v>
      </c>
      <c r="O55" s="1" t="s">
        <v>734</v>
      </c>
      <c r="P55" s="1" t="s">
        <v>1448</v>
      </c>
      <c r="Q55" s="1"/>
      <c r="R55" s="1"/>
      <c r="S55" s="1"/>
      <c r="T55" s="1"/>
      <c r="U55" s="1"/>
      <c r="V55" s="1" t="s">
        <v>1012</v>
      </c>
      <c r="W55" s="1">
        <v>1280</v>
      </c>
      <c r="X55" s="1">
        <v>2630</v>
      </c>
      <c r="Y55" s="1" t="s">
        <v>928</v>
      </c>
      <c r="Z55" s="1">
        <v>0</v>
      </c>
      <c r="AA55" s="1" t="s">
        <v>1013</v>
      </c>
      <c r="AB55" s="28">
        <v>6945.25</v>
      </c>
      <c r="AC55" s="1" t="s">
        <v>1069</v>
      </c>
      <c r="AD55" s="1"/>
      <c r="AE55" s="1"/>
      <c r="AF5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EWU1D_150 720 850 560 0 №2 – С доводчиками ЛДСП БЕЛЫЙ БАЗОВЫЙ SL34</v>
      </c>
      <c r="AG55" s="1" t="str">
        <f>Корзина[[#This Row],[Соединенное название]]</f>
        <v>EWU1D_150 720 850 560 0 №2 – С доводчиками ЛДСП БЕЛЫЙ БАЗОВЫЙ SL34</v>
      </c>
      <c r="AH55" s="1">
        <f>VLOOKUP(Корзина[[#This Row],[Измененное название]],Заказ_из_БЗ[],2,0)</f>
        <v>6965.3</v>
      </c>
      <c r="AI55" s="1">
        <f t="shared" si="0"/>
        <v>-20.050000000000182</v>
      </c>
    </row>
    <row r="56" spans="1:35" x14ac:dyDescent="0.25">
      <c r="A56" s="1" t="s">
        <v>189</v>
      </c>
      <c r="B56" s="1">
        <v>720</v>
      </c>
      <c r="C56" s="1">
        <v>850</v>
      </c>
      <c r="D56" s="1">
        <v>560</v>
      </c>
      <c r="E56" s="1">
        <v>1</v>
      </c>
      <c r="F56" s="1">
        <v>6945.25</v>
      </c>
      <c r="G56" s="1">
        <v>0.35514000000000001</v>
      </c>
      <c r="H56" s="1">
        <v>0</v>
      </c>
      <c r="I56" s="1">
        <v>0</v>
      </c>
      <c r="J56" s="28">
        <v>1344.56</v>
      </c>
      <c r="K56" s="1">
        <v>0</v>
      </c>
      <c r="L56" s="1"/>
      <c r="M56" s="1">
        <v>3035.25</v>
      </c>
      <c r="N56" s="1">
        <v>750</v>
      </c>
      <c r="O56" s="1" t="s">
        <v>734</v>
      </c>
      <c r="P56" s="1" t="s">
        <v>1448</v>
      </c>
      <c r="Q56" s="1"/>
      <c r="R56" s="1"/>
      <c r="S56" s="1"/>
      <c r="T56" s="1"/>
      <c r="U56" s="1"/>
      <c r="V56" s="1" t="s">
        <v>1012</v>
      </c>
      <c r="W56" s="1">
        <v>1280</v>
      </c>
      <c r="X56" s="1">
        <v>2630</v>
      </c>
      <c r="Y56" s="1" t="s">
        <v>928</v>
      </c>
      <c r="Z56" s="1">
        <v>0</v>
      </c>
      <c r="AA56" s="1" t="s">
        <v>1013</v>
      </c>
      <c r="AB56" s="28">
        <v>6945.25</v>
      </c>
      <c r="AC56" s="1" t="s">
        <v>1069</v>
      </c>
      <c r="AD56" s="1"/>
      <c r="AE56" s="1"/>
      <c r="AF5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720 850 560 0 №2 – С доводчиками ЛДСП БЕЛЫЙ БАЗОВЫЙ SL34</v>
      </c>
      <c r="AG56" s="1" t="str">
        <f>Корзина[[#This Row],[Соединенное название]]</f>
        <v>EWU1D 720 850 560 0 №2 – С доводчиками ЛДСП БЕЛЫЙ БАЗОВЫЙ SL34</v>
      </c>
      <c r="AH56" s="1">
        <f>VLOOKUP(Корзина[[#This Row],[Измененное название]],Заказ_из_БЗ[],2,0)</f>
        <v>6945.28</v>
      </c>
      <c r="AI56" s="1">
        <f t="shared" si="0"/>
        <v>-2.9999999999745341E-2</v>
      </c>
    </row>
    <row r="57" spans="1:35" x14ac:dyDescent="0.25">
      <c r="A57" s="1" t="s">
        <v>2</v>
      </c>
      <c r="B57" s="1">
        <v>720</v>
      </c>
      <c r="C57" s="1">
        <v>600</v>
      </c>
      <c r="D57" s="1">
        <v>315</v>
      </c>
      <c r="E57" s="1">
        <v>1</v>
      </c>
      <c r="F57" s="1">
        <v>2574.4499999999998</v>
      </c>
      <c r="G57" s="1">
        <v>0</v>
      </c>
      <c r="H57" s="1">
        <v>0</v>
      </c>
      <c r="I57" s="1">
        <v>0.16442999999999999</v>
      </c>
      <c r="J57" s="28">
        <v>0</v>
      </c>
      <c r="K57" s="1">
        <v>0</v>
      </c>
      <c r="L57" s="1"/>
      <c r="M57" s="1">
        <v>1804.4499999999996</v>
      </c>
      <c r="N57" s="1">
        <v>300</v>
      </c>
      <c r="O57" s="1" t="s">
        <v>1128</v>
      </c>
      <c r="P57" s="1" t="s">
        <v>1448</v>
      </c>
      <c r="Q57" s="1"/>
      <c r="R57" s="1"/>
      <c r="S57" s="1"/>
      <c r="T57" s="1"/>
      <c r="U57" s="1"/>
      <c r="V57" s="1" t="s">
        <v>1129</v>
      </c>
      <c r="W57" s="1">
        <v>770</v>
      </c>
      <c r="X57" s="1">
        <v>0</v>
      </c>
      <c r="Y57" s="1" t="s">
        <v>928</v>
      </c>
      <c r="Z57" s="1">
        <v>0</v>
      </c>
      <c r="AA57" s="1" t="s">
        <v>1013</v>
      </c>
      <c r="AB57" s="1">
        <v>2574.4499999999998</v>
      </c>
      <c r="AC57" s="1" t="s">
        <v>1069</v>
      </c>
      <c r="AD57" s="1"/>
      <c r="AE57" s="1"/>
      <c r="AF5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720 600 315 0 №2 – С доводчиками ЛДСП БЕЛЫЙ БАЗОВЫЙ SL34</v>
      </c>
      <c r="AG57" s="1" t="str">
        <f>Корзина[[#This Row],[Соединенное название]]</f>
        <v>EVO 720 600 315 0 №2 – С доводчиками ЛДСП БЕЛЫЙ БАЗОВЫЙ SL34</v>
      </c>
      <c r="AH57" s="1">
        <f>VLOOKUP(Корзина[[#This Row],[Измененное название]],Заказ_из_БЗ[],2,0)</f>
        <v>2574.46</v>
      </c>
      <c r="AI57" s="1">
        <f t="shared" si="0"/>
        <v>-1.0000000000218279E-2</v>
      </c>
    </row>
    <row r="58" spans="1:35" x14ac:dyDescent="0.25">
      <c r="A58" s="1" t="s">
        <v>2</v>
      </c>
      <c r="B58" s="1">
        <v>720</v>
      </c>
      <c r="C58" s="1">
        <v>600</v>
      </c>
      <c r="D58" s="1">
        <v>315</v>
      </c>
      <c r="E58" s="1">
        <v>1</v>
      </c>
      <c r="F58" s="1">
        <v>2574.4499999999998</v>
      </c>
      <c r="G58" s="1">
        <v>0</v>
      </c>
      <c r="H58" s="1">
        <v>1</v>
      </c>
      <c r="I58" s="1">
        <v>0.16442999999999999</v>
      </c>
      <c r="J58" s="28">
        <v>0</v>
      </c>
      <c r="K58" s="1">
        <v>307.81295999999998</v>
      </c>
      <c r="L58" s="1"/>
      <c r="M58" s="1">
        <v>1804.4499999999996</v>
      </c>
      <c r="N58" s="1">
        <v>300</v>
      </c>
      <c r="O58" s="1" t="s">
        <v>1128</v>
      </c>
      <c r="P58" s="1" t="s">
        <v>1448</v>
      </c>
      <c r="Q58" s="1"/>
      <c r="R58" s="1"/>
      <c r="S58" s="1"/>
      <c r="T58" s="1"/>
      <c r="U58" s="1"/>
      <c r="V58" s="1" t="s">
        <v>1129</v>
      </c>
      <c r="W58" s="1">
        <v>770</v>
      </c>
      <c r="X58" s="1">
        <v>0</v>
      </c>
      <c r="Y58" s="1" t="s">
        <v>928</v>
      </c>
      <c r="Z58" s="1">
        <v>0</v>
      </c>
      <c r="AA58" s="1" t="s">
        <v>1013</v>
      </c>
      <c r="AB58" s="1">
        <v>2882.26</v>
      </c>
      <c r="AC58" s="1" t="s">
        <v>1069</v>
      </c>
      <c r="AD58" s="1"/>
      <c r="AE58" s="1"/>
      <c r="AF5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720 600 315 1 №2 – С доводчиками ЛДСП БЕЛЫЙ БАЗОВЫЙ SL34</v>
      </c>
      <c r="AG58" s="1" t="str">
        <f>Корзина[[#This Row],[Соединенное название]]</f>
        <v>EVO 720 600 315 1 №2 – С доводчиками ЛДСП БЕЛЫЙ БАЗОВЫЙ SL34</v>
      </c>
      <c r="AH58" s="1">
        <f>VLOOKUP(Корзина[[#This Row],[Измененное название]],Заказ_из_БЗ[],2,0)</f>
        <v>2882.47</v>
      </c>
      <c r="AI58" s="1">
        <f t="shared" si="0"/>
        <v>-0.20999999999958163</v>
      </c>
    </row>
    <row r="59" spans="1:35" x14ac:dyDescent="0.25">
      <c r="A59" s="1" t="s">
        <v>2</v>
      </c>
      <c r="B59" s="1">
        <v>960</v>
      </c>
      <c r="C59" s="1">
        <v>600</v>
      </c>
      <c r="D59" s="1">
        <v>315</v>
      </c>
      <c r="E59" s="1">
        <v>1</v>
      </c>
      <c r="F59" s="1">
        <v>2864.37</v>
      </c>
      <c r="G59" s="1">
        <v>0</v>
      </c>
      <c r="H59" s="1">
        <v>1</v>
      </c>
      <c r="I59" s="1">
        <v>0.16442999999999999</v>
      </c>
      <c r="J59" s="28">
        <v>0</v>
      </c>
      <c r="K59" s="1">
        <v>307.81295999999998</v>
      </c>
      <c r="L59" s="1"/>
      <c r="M59" s="1">
        <v>2094.37</v>
      </c>
      <c r="N59" s="1">
        <v>300</v>
      </c>
      <c r="O59" s="1" t="s">
        <v>1128</v>
      </c>
      <c r="P59" s="1" t="s">
        <v>1448</v>
      </c>
      <c r="Q59" s="1"/>
      <c r="R59" s="1"/>
      <c r="S59" s="1"/>
      <c r="T59" s="1"/>
      <c r="U59" s="1"/>
      <c r="V59" s="1" t="s">
        <v>1129</v>
      </c>
      <c r="W59" s="1">
        <v>770</v>
      </c>
      <c r="X59" s="1">
        <v>0</v>
      </c>
      <c r="Y59" s="1" t="s">
        <v>928</v>
      </c>
      <c r="Z59" s="1">
        <v>0</v>
      </c>
      <c r="AA59" s="1" t="s">
        <v>1013</v>
      </c>
      <c r="AB59" s="1">
        <v>3172.18</v>
      </c>
      <c r="AC59" s="1" t="s">
        <v>1069</v>
      </c>
      <c r="AD59" s="1"/>
      <c r="AE59" s="1"/>
      <c r="AF5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960 600 315 1 №2 – С доводчиками ЛДСП БЕЛЫЙ БАЗОВЫЙ SL34</v>
      </c>
      <c r="AG59" s="1" t="str">
        <f>Корзина[[#This Row],[Соединенное название]]</f>
        <v>EVO 960 600 315 1 №2 – С доводчиками ЛДСП БЕЛЫЙ БАЗОВЫЙ SL34</v>
      </c>
      <c r="AH59" s="1">
        <f>VLOOKUP(Корзина[[#This Row],[Измененное название]],Заказ_из_БЗ[],2,0)</f>
        <v>3172.39</v>
      </c>
      <c r="AI59" s="1">
        <f t="shared" si="0"/>
        <v>-0.21000000000003638</v>
      </c>
    </row>
    <row r="60" spans="1:35" x14ac:dyDescent="0.25">
      <c r="A60" s="1" t="s">
        <v>131</v>
      </c>
      <c r="B60" s="1">
        <v>720</v>
      </c>
      <c r="C60" s="1">
        <v>600</v>
      </c>
      <c r="D60" s="1">
        <v>315</v>
      </c>
      <c r="E60" s="1">
        <v>1</v>
      </c>
      <c r="F60" s="1">
        <v>3814.45</v>
      </c>
      <c r="G60" s="1">
        <v>0.42674000000000001</v>
      </c>
      <c r="H60" s="1">
        <v>1</v>
      </c>
      <c r="I60" s="1">
        <v>0.16442999999999999</v>
      </c>
      <c r="J60" s="28">
        <v>1615.64</v>
      </c>
      <c r="K60" s="1">
        <v>307.81295999999998</v>
      </c>
      <c r="L60" s="1"/>
      <c r="M60" s="1">
        <v>1804.4499999999996</v>
      </c>
      <c r="N60" s="1">
        <v>300</v>
      </c>
      <c r="O60" s="1" t="s">
        <v>734</v>
      </c>
      <c r="P60" s="1" t="s">
        <v>1448</v>
      </c>
      <c r="Q60" s="1"/>
      <c r="R60" s="1"/>
      <c r="S60" s="1"/>
      <c r="T60" s="1"/>
      <c r="U60" s="1"/>
      <c r="V60" s="1" t="s">
        <v>1129</v>
      </c>
      <c r="W60" s="1">
        <v>770</v>
      </c>
      <c r="X60" s="1">
        <v>1240</v>
      </c>
      <c r="Y60" s="1" t="s">
        <v>928</v>
      </c>
      <c r="Z60" s="1">
        <v>0</v>
      </c>
      <c r="AA60" s="1" t="s">
        <v>1013</v>
      </c>
      <c r="AB60" s="1">
        <v>4122.26</v>
      </c>
      <c r="AC60" s="1" t="s">
        <v>1069</v>
      </c>
      <c r="AD60" s="1"/>
      <c r="AE60" s="1"/>
      <c r="AF6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720 600 315 1 №2 – С доводчиками ЛДСП БЕЛЫЙ БАЗОВЫЙ SL34</v>
      </c>
      <c r="AG60" s="1" t="str">
        <f>Корзина[[#This Row],[Соединенное название]]</f>
        <v>EMV1D 720 600 315 1 №2 – С доводчиками ЛДСП БЕЛЫЙ БАЗОВЫЙ SL34</v>
      </c>
      <c r="AH60" s="1">
        <f>VLOOKUP(Корзина[[#This Row],[Измененное название]],Заказ_из_БЗ[],2,0)</f>
        <v>4122.49</v>
      </c>
      <c r="AI60" s="1">
        <f t="shared" si="0"/>
        <v>-0.22999999999956344</v>
      </c>
    </row>
    <row r="61" spans="1:35" x14ac:dyDescent="0.25">
      <c r="A61" s="1" t="s">
        <v>131</v>
      </c>
      <c r="B61" s="1">
        <v>720</v>
      </c>
      <c r="C61" s="1">
        <v>150</v>
      </c>
      <c r="D61" s="1">
        <v>315</v>
      </c>
      <c r="E61" s="1">
        <v>1</v>
      </c>
      <c r="F61" s="1">
        <v>3372.7750000000001</v>
      </c>
      <c r="G61" s="1">
        <v>0.10453999999999999</v>
      </c>
      <c r="H61" s="1">
        <v>1</v>
      </c>
      <c r="I61" s="1">
        <v>3.3930000000000002E-2</v>
      </c>
      <c r="J61" s="28">
        <v>395.79</v>
      </c>
      <c r="K61" s="1">
        <v>63.516960000000005</v>
      </c>
      <c r="L61" s="1"/>
      <c r="M61" s="1">
        <v>1362.7750000000001</v>
      </c>
      <c r="N61" s="1">
        <v>300</v>
      </c>
      <c r="O61" s="1" t="s">
        <v>734</v>
      </c>
      <c r="P61" s="1" t="s">
        <v>1448</v>
      </c>
      <c r="Q61" s="1"/>
      <c r="R61" s="1"/>
      <c r="S61" s="1"/>
      <c r="T61" s="1"/>
      <c r="U61" s="1"/>
      <c r="V61" s="1" t="s">
        <v>1129</v>
      </c>
      <c r="W61" s="1">
        <v>770</v>
      </c>
      <c r="X61" s="1">
        <v>1240</v>
      </c>
      <c r="Y61" s="1" t="s">
        <v>928</v>
      </c>
      <c r="Z61" s="1">
        <v>0</v>
      </c>
      <c r="AA61" s="1" t="s">
        <v>1013</v>
      </c>
      <c r="AB61" s="1">
        <v>3436.29</v>
      </c>
      <c r="AC61" s="1" t="s">
        <v>1069</v>
      </c>
      <c r="AD61" s="1"/>
      <c r="AE61" s="1"/>
      <c r="AF6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720 150 315 1 №2 – С доводчиками ЛДСП БЕЛЫЙ БАЗОВЫЙ SL34</v>
      </c>
      <c r="AG61" s="1" t="str">
        <f>Корзина[[#This Row],[Соединенное название]]</f>
        <v>EMV1D 720 150 315 1 №2 – С доводчиками ЛДСП БЕЛЫЙ БАЗОВЫЙ SL34</v>
      </c>
      <c r="AH61" s="1">
        <f>VLOOKUP(Корзина[[#This Row],[Измененное название]],Заказ_из_БЗ[],2,0)</f>
        <v>3436.82</v>
      </c>
      <c r="AI61" s="1">
        <f t="shared" si="0"/>
        <v>-0.53000000000020009</v>
      </c>
    </row>
    <row r="62" spans="1:35" x14ac:dyDescent="0.25">
      <c r="A62" s="1" t="s">
        <v>0</v>
      </c>
      <c r="B62" s="1">
        <v>720</v>
      </c>
      <c r="C62" s="1">
        <v>150</v>
      </c>
      <c r="D62" s="1">
        <v>315</v>
      </c>
      <c r="E62" s="1">
        <v>1</v>
      </c>
      <c r="F62" s="1">
        <v>2929.1499999999996</v>
      </c>
      <c r="G62" s="1">
        <v>0.10453999999999999</v>
      </c>
      <c r="H62" s="1">
        <v>1</v>
      </c>
      <c r="I62" s="1">
        <v>3.3930000000000002E-2</v>
      </c>
      <c r="J62" s="28">
        <v>395.79</v>
      </c>
      <c r="K62" s="1">
        <v>63.516960000000005</v>
      </c>
      <c r="L62" s="1"/>
      <c r="M62" s="1">
        <v>1859.1499999999999</v>
      </c>
      <c r="N62" s="1">
        <v>300</v>
      </c>
      <c r="O62" s="1" t="s">
        <v>734</v>
      </c>
      <c r="P62" s="1" t="s">
        <v>1447</v>
      </c>
      <c r="Q62" s="1"/>
      <c r="R62" s="1"/>
      <c r="S62" s="1"/>
      <c r="T62" s="1"/>
      <c r="U62" s="1"/>
      <c r="V62" s="1" t="s">
        <v>1012</v>
      </c>
      <c r="W62" s="1">
        <v>810</v>
      </c>
      <c r="X62" s="1">
        <v>260</v>
      </c>
      <c r="Y62" s="1" t="s">
        <v>928</v>
      </c>
      <c r="Z62" s="1">
        <v>0</v>
      </c>
      <c r="AA62" s="1" t="s">
        <v>1013</v>
      </c>
      <c r="AB62" s="1">
        <v>2992.67</v>
      </c>
      <c r="AC62" s="1" t="s">
        <v>1069</v>
      </c>
      <c r="AD62" s="1"/>
      <c r="AE62" s="1"/>
      <c r="AF6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720 150 315 1 №3T – Открывание по нажатию ЛДСП БЕЛЫЙ БАЗОВЫЙ SL34</v>
      </c>
      <c r="AG62" s="1" t="str">
        <f>Корзина[[#This Row],[Соединенное название]]</f>
        <v>EMN1D 720 150 315 1 №3T – Открывание по нажатию ЛДСП БЕЛЫЙ БАЗОВЫЙ SL34</v>
      </c>
      <c r="AH62" s="1" t="e">
        <f>VLOOKUP(Корзина[[#This Row],[Измененное название]],Заказ_из_БЗ[],2,0)</f>
        <v>#N/A</v>
      </c>
      <c r="AI62" s="1" t="e">
        <f t="shared" si="0"/>
        <v>#N/A</v>
      </c>
    </row>
    <row r="63" spans="1:35" x14ac:dyDescent="0.25">
      <c r="A63" s="1" t="s">
        <v>132</v>
      </c>
      <c r="B63" s="1">
        <v>800</v>
      </c>
      <c r="C63" s="1">
        <v>600</v>
      </c>
      <c r="D63" s="1">
        <v>350</v>
      </c>
      <c r="E63" s="1">
        <v>1</v>
      </c>
      <c r="F63" s="1">
        <v>4126.9449999999997</v>
      </c>
      <c r="G63" s="1">
        <v>0.25985999999999998</v>
      </c>
      <c r="H63" s="1">
        <v>1</v>
      </c>
      <c r="I63" s="1">
        <v>0.18427499999999999</v>
      </c>
      <c r="J63" s="28">
        <v>983.83</v>
      </c>
      <c r="K63" s="1">
        <v>344.96280000000002</v>
      </c>
      <c r="L63" s="1"/>
      <c r="M63" s="1">
        <v>1916.9449999999997</v>
      </c>
      <c r="N63" s="1">
        <v>300</v>
      </c>
      <c r="O63" s="1" t="s">
        <v>734</v>
      </c>
      <c r="P63" s="1" t="s">
        <v>1448</v>
      </c>
      <c r="Q63" s="1"/>
      <c r="R63" s="1"/>
      <c r="S63" s="1"/>
      <c r="T63" s="1"/>
      <c r="U63" s="1"/>
      <c r="V63" s="1" t="s">
        <v>1129</v>
      </c>
      <c r="W63" s="1">
        <v>970</v>
      </c>
      <c r="X63" s="1">
        <v>1240</v>
      </c>
      <c r="Y63" s="1" t="s">
        <v>928</v>
      </c>
      <c r="Z63" s="1">
        <v>0</v>
      </c>
      <c r="AA63" s="1" t="s">
        <v>1013</v>
      </c>
      <c r="AB63" s="1">
        <v>4471.91</v>
      </c>
      <c r="AC63" s="1" t="s">
        <v>1069</v>
      </c>
      <c r="AD63" s="1"/>
      <c r="AE63" s="1"/>
      <c r="AF6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EMV1DN 800 600 350 1 №2 – С доводчиками ЛДСП БЕЛЫЙ БАЗОВЫЙ SL34</v>
      </c>
      <c r="AG63" s="1" t="str">
        <f>Корзина[[#This Row],[Соединенное название]]</f>
        <v>EMV1DN 800 600 350 1 №2 – С доводчиками ЛДСП БЕЛЫЙ БАЗОВЫЙ SL34</v>
      </c>
      <c r="AH63" s="1">
        <f>VLOOKUP(Корзина[[#This Row],[Измененное название]],Заказ_из_БЗ[],2,0)</f>
        <v>4474.2700000000004</v>
      </c>
      <c r="AI63" s="1">
        <f t="shared" si="0"/>
        <v>-2.3600000000005821</v>
      </c>
    </row>
    <row r="64" spans="1:35" x14ac:dyDescent="0.25">
      <c r="A64" s="1" t="s">
        <v>133</v>
      </c>
      <c r="B64" s="1">
        <v>600</v>
      </c>
      <c r="C64" s="1">
        <v>600</v>
      </c>
      <c r="D64" s="1">
        <v>315</v>
      </c>
      <c r="E64" s="1">
        <v>1</v>
      </c>
      <c r="F64" s="1">
        <v>9369.49</v>
      </c>
      <c r="G64" s="1">
        <v>0.35521999999999998</v>
      </c>
      <c r="H64" s="1">
        <v>0</v>
      </c>
      <c r="I64" s="1">
        <v>0.16442999999999999</v>
      </c>
      <c r="J64" s="28">
        <v>1344.86</v>
      </c>
      <c r="K64" s="1">
        <v>0</v>
      </c>
      <c r="L64" s="1"/>
      <c r="M64" s="1">
        <v>1659.4899999999993</v>
      </c>
      <c r="N64" s="1">
        <v>300</v>
      </c>
      <c r="O64" s="1" t="s">
        <v>734</v>
      </c>
      <c r="P64" s="1" t="s">
        <v>1448</v>
      </c>
      <c r="Q64" s="1"/>
      <c r="R64" s="1"/>
      <c r="S64" s="1"/>
      <c r="T64" s="1"/>
      <c r="U64" s="1"/>
      <c r="V64" s="1" t="s">
        <v>1129</v>
      </c>
      <c r="W64" s="1">
        <v>770</v>
      </c>
      <c r="X64" s="1">
        <v>6940</v>
      </c>
      <c r="Y64" s="1" t="s">
        <v>928</v>
      </c>
      <c r="Z64" s="1">
        <v>0</v>
      </c>
      <c r="AA64" s="1" t="s">
        <v>1013</v>
      </c>
      <c r="AB64" s="1">
        <v>9369.49</v>
      </c>
      <c r="AC64" s="1" t="s">
        <v>1069</v>
      </c>
      <c r="AD64" s="1"/>
      <c r="AE64" s="1"/>
      <c r="AF6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600 600 315 0 №2 – С доводчиками ЛДСП БЕЛЫЙ БАЗОВЫЙ SL34</v>
      </c>
      <c r="AG64" s="1" t="str">
        <f>Корзина[[#This Row],[Соединенное название]]</f>
        <v>EMV1V 600 600 315 0 №2 – С доводчиками ЛДСП БЕЛЫЙ БАЗОВЫЙ SL34</v>
      </c>
      <c r="AH64" s="1">
        <f>VLOOKUP(Корзина[[#This Row],[Измененное название]],Заказ_из_БЗ[],2,0)</f>
        <v>9369.52</v>
      </c>
      <c r="AI64" s="1">
        <f t="shared" si="0"/>
        <v>-3.0000000000654836E-2</v>
      </c>
    </row>
    <row r="65" spans="1:35" x14ac:dyDescent="0.25">
      <c r="A65" s="1" t="s">
        <v>133</v>
      </c>
      <c r="B65" s="1">
        <v>360</v>
      </c>
      <c r="C65" s="1">
        <v>600</v>
      </c>
      <c r="D65" s="1">
        <v>315</v>
      </c>
      <c r="E65" s="1">
        <v>1</v>
      </c>
      <c r="F65" s="1">
        <v>8219.57</v>
      </c>
      <c r="G65" s="1">
        <v>0.21218000000000001</v>
      </c>
      <c r="H65" s="1">
        <v>0</v>
      </c>
      <c r="I65" s="1">
        <v>0.16442999999999999</v>
      </c>
      <c r="J65" s="28">
        <v>803.31</v>
      </c>
      <c r="K65" s="1">
        <v>0</v>
      </c>
      <c r="L65" s="1"/>
      <c r="M65" s="1">
        <v>1369.569999999999</v>
      </c>
      <c r="N65" s="1">
        <v>300</v>
      </c>
      <c r="O65" s="1" t="s">
        <v>734</v>
      </c>
      <c r="P65" s="1" t="s">
        <v>1448</v>
      </c>
      <c r="Q65" s="1"/>
      <c r="R65" s="1"/>
      <c r="S65" s="1"/>
      <c r="T65" s="1"/>
      <c r="U65" s="1"/>
      <c r="V65" s="1" t="s">
        <v>1129</v>
      </c>
      <c r="W65" s="1">
        <v>770</v>
      </c>
      <c r="X65" s="1">
        <v>6080</v>
      </c>
      <c r="Y65" s="1" t="s">
        <v>928</v>
      </c>
      <c r="Z65" s="1">
        <v>0</v>
      </c>
      <c r="AA65" s="1" t="s">
        <v>1013</v>
      </c>
      <c r="AB65" s="1">
        <v>8219.57</v>
      </c>
      <c r="AC65" s="1" t="s">
        <v>1069</v>
      </c>
      <c r="AD65" s="1"/>
      <c r="AE65" s="1"/>
      <c r="AF6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360 600 315 0 №2 – С доводчиками ЛДСП БЕЛЫЙ БАЗОВЫЙ SL34</v>
      </c>
      <c r="AG65" s="1" t="str">
        <f>Корзина[[#This Row],[Соединенное название]]</f>
        <v>EMV1V 360 600 315 0 №2 – С доводчиками ЛДСП БЕЛЫЙ БАЗОВЫЙ SL34</v>
      </c>
      <c r="AH65" s="1">
        <f>VLOOKUP(Корзина[[#This Row],[Измененное название]],Заказ_из_БЗ[],2,0)</f>
        <v>8219.6</v>
      </c>
      <c r="AI65" s="1">
        <f t="shared" si="0"/>
        <v>-3.0000000000654836E-2</v>
      </c>
    </row>
    <row r="66" spans="1:35" x14ac:dyDescent="0.25">
      <c r="A66" s="1" t="s">
        <v>32</v>
      </c>
      <c r="B66" s="1">
        <v>720</v>
      </c>
      <c r="C66" s="1">
        <v>600</v>
      </c>
      <c r="D66" s="1">
        <v>315</v>
      </c>
      <c r="E66" s="1">
        <v>1</v>
      </c>
      <c r="F66" s="1">
        <v>16564.45</v>
      </c>
      <c r="G66" s="1">
        <v>0.42435</v>
      </c>
      <c r="H66" s="1">
        <v>1</v>
      </c>
      <c r="I66" s="1">
        <v>0.149121</v>
      </c>
      <c r="J66" s="28">
        <v>1606.59</v>
      </c>
      <c r="K66" s="1">
        <v>279.15451200000001</v>
      </c>
      <c r="L66" s="1"/>
      <c r="M66" s="1">
        <v>1804.4499999999996</v>
      </c>
      <c r="N66" s="1">
        <v>300</v>
      </c>
      <c r="O66" s="1" t="s">
        <v>734</v>
      </c>
      <c r="P66" s="1" t="s">
        <v>1448</v>
      </c>
      <c r="Q66" s="1"/>
      <c r="R66" s="1"/>
      <c r="S66" s="1"/>
      <c r="T66" s="1"/>
      <c r="U66" s="1"/>
      <c r="V66" s="1" t="s">
        <v>1129</v>
      </c>
      <c r="W66" s="1">
        <v>770</v>
      </c>
      <c r="X66" s="1">
        <v>13990</v>
      </c>
      <c r="Y66" s="1" t="s">
        <v>928</v>
      </c>
      <c r="Z66" s="1">
        <v>0</v>
      </c>
      <c r="AA66" s="1" t="s">
        <v>1013</v>
      </c>
      <c r="AB66" s="1">
        <v>16843.599999999999</v>
      </c>
      <c r="AC66" s="1" t="s">
        <v>1069</v>
      </c>
      <c r="AD66" s="1"/>
      <c r="AE66" s="1"/>
      <c r="AF6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720 600 315 1 №2 – С доводчиками ЛДСП БЕЛЫЙ БАЗОВЫЙ SL34</v>
      </c>
      <c r="AG66" s="1" t="str">
        <f>Корзина[[#This Row],[Соединенное название]]</f>
        <v>EMV2V 720 600 315 1 №2 – С доводчиками ЛДСП БЕЛЫЙ БАЗОВЫЙ SL34</v>
      </c>
      <c r="AH66" s="1">
        <f>VLOOKUP(Корзина[[#This Row],[Измененное название]],Заказ_из_БЗ[],2,0)</f>
        <v>16843.509999999998</v>
      </c>
      <c r="AI66" s="1">
        <f t="shared" si="0"/>
        <v>9.0000000000145519E-2</v>
      </c>
    </row>
    <row r="67" spans="1:35" x14ac:dyDescent="0.25">
      <c r="A67" s="1" t="s">
        <v>134</v>
      </c>
      <c r="B67" s="1">
        <v>600</v>
      </c>
      <c r="C67" s="1">
        <v>600</v>
      </c>
      <c r="D67" s="1">
        <v>350</v>
      </c>
      <c r="E67" s="1">
        <v>1</v>
      </c>
      <c r="F67" s="1">
        <v>8966.48</v>
      </c>
      <c r="G67" s="1">
        <v>0.14066000000000001</v>
      </c>
      <c r="H67" s="1">
        <v>0</v>
      </c>
      <c r="I67" s="1">
        <v>0</v>
      </c>
      <c r="J67" s="28">
        <v>532.54</v>
      </c>
      <c r="K67" s="1">
        <v>0</v>
      </c>
      <c r="L67" s="1"/>
      <c r="M67" s="1">
        <v>1916.4799999999996</v>
      </c>
      <c r="N67" s="1">
        <v>600</v>
      </c>
      <c r="O67" s="1" t="s">
        <v>734</v>
      </c>
      <c r="P67" s="1" t="s">
        <v>1448</v>
      </c>
      <c r="Q67" s="1"/>
      <c r="R67" s="1"/>
      <c r="S67" s="1"/>
      <c r="T67" s="1"/>
      <c r="U67" s="1"/>
      <c r="V67" s="1" t="s">
        <v>1129</v>
      </c>
      <c r="W67" s="1">
        <v>970</v>
      </c>
      <c r="X67" s="1">
        <v>6080</v>
      </c>
      <c r="Y67" s="1" t="s">
        <v>928</v>
      </c>
      <c r="Z67" s="1">
        <v>0</v>
      </c>
      <c r="AA67" s="1" t="s">
        <v>1013</v>
      </c>
      <c r="AB67" s="1">
        <v>8966.48</v>
      </c>
      <c r="AC67" s="1" t="s">
        <v>1069</v>
      </c>
      <c r="AD67" s="1"/>
      <c r="AE67" s="1"/>
      <c r="AF6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600 600 350 0 №2 – С доводчиками ЛДСП БЕЛЫЙ БАЗОВЫЙ SL34</v>
      </c>
      <c r="AG67" s="1" t="str">
        <f>Корзина[[#This Row],[Соединенное название]]</f>
        <v>EMV1VN 600 600 350 0 №2 – С доводчиками ЛДСП БЕЛЫЙ БАЗОВЫЙ SL34</v>
      </c>
      <c r="AH67" s="1">
        <f>VLOOKUP(Корзина[[#This Row],[Измененное название]],Заказ_из_БЗ[],2,0)</f>
        <v>8966.51</v>
      </c>
      <c r="AI67" s="1">
        <f t="shared" ref="AI67:AI104" si="1">AB67-AH67</f>
        <v>-3.0000000000654836E-2</v>
      </c>
    </row>
    <row r="68" spans="1:35" x14ac:dyDescent="0.25">
      <c r="A68" s="1" t="s">
        <v>134</v>
      </c>
      <c r="B68" s="1">
        <v>800</v>
      </c>
      <c r="C68" s="1">
        <v>600</v>
      </c>
      <c r="D68" s="1">
        <v>350</v>
      </c>
      <c r="E68" s="1">
        <v>1</v>
      </c>
      <c r="F68" s="1">
        <v>9305.68</v>
      </c>
      <c r="G68" s="1">
        <v>0.25985999999999998</v>
      </c>
      <c r="H68" s="1">
        <v>0</v>
      </c>
      <c r="I68" s="1">
        <v>0</v>
      </c>
      <c r="J68" s="28">
        <v>983.83</v>
      </c>
      <c r="K68" s="1">
        <v>0</v>
      </c>
      <c r="L68" s="1"/>
      <c r="M68" s="1">
        <v>2255.6800000000003</v>
      </c>
      <c r="N68" s="1">
        <v>600</v>
      </c>
      <c r="O68" s="1" t="s">
        <v>734</v>
      </c>
      <c r="P68" s="1" t="s">
        <v>1448</v>
      </c>
      <c r="Q68" s="1"/>
      <c r="R68" s="1"/>
      <c r="S68" s="1"/>
      <c r="T68" s="1"/>
      <c r="U68" s="1"/>
      <c r="V68" s="1" t="s">
        <v>1129</v>
      </c>
      <c r="W68" s="1">
        <v>970</v>
      </c>
      <c r="X68" s="1">
        <v>6080</v>
      </c>
      <c r="Y68" s="1" t="s">
        <v>928</v>
      </c>
      <c r="Z68" s="1">
        <v>0</v>
      </c>
      <c r="AA68" s="1" t="s">
        <v>1013</v>
      </c>
      <c r="AB68" s="1">
        <v>9305.68</v>
      </c>
      <c r="AC68" s="1" t="s">
        <v>1069</v>
      </c>
      <c r="AD68" s="1"/>
      <c r="AE68" s="1"/>
      <c r="AF6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800 600 350 0 №2 – С доводчиками ЛДСП БЕЛЫЙ БАЗОВЫЙ SL34</v>
      </c>
      <c r="AG68" s="1" t="str">
        <f>Корзина[[#This Row],[Соединенное название]]</f>
        <v>EMV1VN 800 600 350 0 №2 – С доводчиками ЛДСП БЕЛЫЙ БАЗОВЫЙ SL34</v>
      </c>
      <c r="AH68" s="1">
        <f>VLOOKUP(Корзина[[#This Row],[Измененное название]],Заказ_из_БЗ[],2,0)</f>
        <v>9305.7099999999991</v>
      </c>
      <c r="AI68" s="1">
        <f t="shared" si="1"/>
        <v>-2.9999999998835847E-2</v>
      </c>
    </row>
    <row r="69" spans="1:35" x14ac:dyDescent="0.25">
      <c r="A69" s="1" t="s">
        <v>135</v>
      </c>
      <c r="B69" s="1">
        <v>720</v>
      </c>
      <c r="C69" s="1">
        <v>600</v>
      </c>
      <c r="D69" s="1">
        <v>315</v>
      </c>
      <c r="E69" s="1">
        <v>1</v>
      </c>
      <c r="F69" s="1">
        <v>5054.45</v>
      </c>
      <c r="G69" s="1">
        <v>0.42387000000000002</v>
      </c>
      <c r="H69" s="1">
        <v>1</v>
      </c>
      <c r="I69" s="1">
        <v>0.16442999999999999</v>
      </c>
      <c r="J69" s="28">
        <v>1604.77</v>
      </c>
      <c r="K69" s="1">
        <v>307.81295999999998</v>
      </c>
      <c r="L69" s="1"/>
      <c r="M69" s="1">
        <v>1804.4499999999996</v>
      </c>
      <c r="N69" s="1">
        <v>300</v>
      </c>
      <c r="O69" s="1" t="s">
        <v>734</v>
      </c>
      <c r="P69" s="1" t="s">
        <v>1448</v>
      </c>
      <c r="Q69" s="1"/>
      <c r="R69" s="1"/>
      <c r="S69" s="1"/>
      <c r="T69" s="1"/>
      <c r="U69" s="1"/>
      <c r="V69" s="1" t="s">
        <v>1129</v>
      </c>
      <c r="W69" s="1">
        <v>770</v>
      </c>
      <c r="X69" s="1">
        <v>2480</v>
      </c>
      <c r="Y69" s="1" t="s">
        <v>928</v>
      </c>
      <c r="Z69" s="1">
        <v>0</v>
      </c>
      <c r="AA69" s="1" t="s">
        <v>1013</v>
      </c>
      <c r="AB69" s="1">
        <v>5362.26</v>
      </c>
      <c r="AC69" s="1" t="s">
        <v>1069</v>
      </c>
      <c r="AD69" s="1"/>
      <c r="AE69" s="1"/>
      <c r="AF6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720 600 315 1 №2 – С доводчиками ЛДСП БЕЛЫЙ БАЗОВЫЙ SL34</v>
      </c>
      <c r="AG69" s="1" t="str">
        <f>Корзина[[#This Row],[Соединенное название]]</f>
        <v>EMV2D 720 600 315 1 №2 – С доводчиками ЛДСП БЕЛЫЙ БАЗОВЫЙ SL34</v>
      </c>
      <c r="AH69" s="1">
        <f>VLOOKUP(Корзина[[#This Row],[Измененное название]],Заказ_из_БЗ[],2,0)</f>
        <v>5362.49</v>
      </c>
      <c r="AI69" s="1">
        <f t="shared" si="1"/>
        <v>-0.22999999999956344</v>
      </c>
    </row>
    <row r="70" spans="1:35" x14ac:dyDescent="0.25">
      <c r="A70" s="1" t="s">
        <v>135</v>
      </c>
      <c r="B70" s="1">
        <v>960</v>
      </c>
      <c r="C70" s="1">
        <v>600</v>
      </c>
      <c r="D70" s="1">
        <v>315</v>
      </c>
      <c r="E70" s="1">
        <v>1</v>
      </c>
      <c r="F70" s="1">
        <v>5344.37</v>
      </c>
      <c r="G70" s="1">
        <v>0.56594999999999995</v>
      </c>
      <c r="H70" s="1">
        <v>1</v>
      </c>
      <c r="I70" s="1">
        <v>0.16442999999999999</v>
      </c>
      <c r="J70" s="28">
        <v>2142.69</v>
      </c>
      <c r="K70" s="1">
        <v>307.81295999999998</v>
      </c>
      <c r="L70" s="1"/>
      <c r="M70" s="1">
        <v>2094.37</v>
      </c>
      <c r="N70" s="1">
        <v>300</v>
      </c>
      <c r="O70" s="1" t="s">
        <v>734</v>
      </c>
      <c r="P70" s="1" t="s">
        <v>1448</v>
      </c>
      <c r="Q70" s="1"/>
      <c r="R70" s="1"/>
      <c r="S70" s="1"/>
      <c r="T70" s="1"/>
      <c r="U70" s="1"/>
      <c r="V70" s="1" t="s">
        <v>1129</v>
      </c>
      <c r="W70" s="1">
        <v>770</v>
      </c>
      <c r="X70" s="1">
        <v>2480</v>
      </c>
      <c r="Y70" s="1" t="s">
        <v>928</v>
      </c>
      <c r="Z70" s="1">
        <v>0</v>
      </c>
      <c r="AA70" s="1" t="s">
        <v>1013</v>
      </c>
      <c r="AB70" s="1">
        <v>5652.18</v>
      </c>
      <c r="AC70" s="1" t="s">
        <v>1069</v>
      </c>
      <c r="AD70" s="1"/>
      <c r="AE70" s="1"/>
      <c r="AF7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960 600 315 1 №2 – С доводчиками ЛДСП БЕЛЫЙ БАЗОВЫЙ SL34</v>
      </c>
      <c r="AG70" s="1" t="str">
        <f>Корзина[[#This Row],[Соединенное название]]</f>
        <v>EMV2D 960 600 315 1 №2 – С доводчиками ЛДСП БЕЛЫЙ БАЗОВЫЙ SL34</v>
      </c>
      <c r="AH70" s="1">
        <f>VLOOKUP(Корзина[[#This Row],[Измененное название]],Заказ_из_БЗ[],2,0)</f>
        <v>5652.41</v>
      </c>
      <c r="AI70" s="1">
        <f t="shared" si="1"/>
        <v>-0.22999999999956344</v>
      </c>
    </row>
    <row r="71" spans="1:35" x14ac:dyDescent="0.25">
      <c r="A71" s="1" t="s">
        <v>777</v>
      </c>
      <c r="B71" s="1">
        <v>720</v>
      </c>
      <c r="C71" s="1">
        <v>850</v>
      </c>
      <c r="D71" s="1">
        <v>560</v>
      </c>
      <c r="E71" s="1">
        <v>1</v>
      </c>
      <c r="F71" s="1">
        <v>7009.25</v>
      </c>
      <c r="G71" s="1">
        <v>0.35514000000000001</v>
      </c>
      <c r="H71" s="1">
        <v>0</v>
      </c>
      <c r="I71" s="1">
        <v>0.43709500000000001</v>
      </c>
      <c r="J71" s="28">
        <v>1344.56</v>
      </c>
      <c r="K71" s="1">
        <v>0</v>
      </c>
      <c r="L71" s="1"/>
      <c r="M71" s="1">
        <v>2999.2499999999995</v>
      </c>
      <c r="N71" s="1">
        <v>600</v>
      </c>
      <c r="O71" s="1" t="s">
        <v>734</v>
      </c>
      <c r="P71" s="1" t="s">
        <v>1448</v>
      </c>
      <c r="Q71" s="1"/>
      <c r="R71" s="1"/>
      <c r="S71" s="1"/>
      <c r="T71" s="1"/>
      <c r="U71" s="1"/>
      <c r="V71" s="1" t="s">
        <v>1129</v>
      </c>
      <c r="W71" s="1">
        <v>1360</v>
      </c>
      <c r="X71" s="1">
        <v>2650</v>
      </c>
      <c r="Y71" s="1" t="s">
        <v>928</v>
      </c>
      <c r="Z71" s="1">
        <v>0</v>
      </c>
      <c r="AA71" s="1" t="s">
        <v>1013</v>
      </c>
      <c r="AB71" s="1">
        <v>7009.25</v>
      </c>
      <c r="AC71" s="1" t="s">
        <v>1069</v>
      </c>
      <c r="AD71" s="1"/>
      <c r="AE71" s="1"/>
      <c r="AF7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720 850 560 0 №2 – С доводчиками ЛДСП БЕЛЫЙ БАЗОВЫЙ SL34</v>
      </c>
      <c r="AG71" s="1" t="str">
        <f>Корзина[[#This Row],[Соединенное название]]</f>
        <v>EVU1D 720 850 560 0 №2 – С доводчиками ЛДСП БЕЛЫЙ БАЗОВЫЙ SL34</v>
      </c>
      <c r="AH71" s="1">
        <f>VLOOKUP(Корзина[[#This Row],[Измененное название]],Заказ_из_БЗ[],2,0)</f>
        <v>7009.31</v>
      </c>
      <c r="AI71" s="1">
        <f t="shared" si="1"/>
        <v>-6.0000000000400178E-2</v>
      </c>
    </row>
    <row r="72" spans="1:35" x14ac:dyDescent="0.25">
      <c r="A72" s="1" t="s">
        <v>777</v>
      </c>
      <c r="B72" s="1">
        <v>720</v>
      </c>
      <c r="C72" s="1">
        <v>850</v>
      </c>
      <c r="D72" s="1">
        <v>315</v>
      </c>
      <c r="E72" s="1">
        <v>1</v>
      </c>
      <c r="F72" s="1">
        <v>7009.25</v>
      </c>
      <c r="G72" s="1">
        <v>0.35514000000000001</v>
      </c>
      <c r="H72" s="1">
        <v>0</v>
      </c>
      <c r="I72" s="1">
        <v>0.23693</v>
      </c>
      <c r="J72" s="28">
        <v>1344.56</v>
      </c>
      <c r="K72" s="1">
        <v>0</v>
      </c>
      <c r="L72" s="1"/>
      <c r="M72" s="1">
        <v>2999.2499999999995</v>
      </c>
      <c r="N72" s="1">
        <v>600</v>
      </c>
      <c r="O72" s="1" t="s">
        <v>734</v>
      </c>
      <c r="P72" s="1" t="s">
        <v>1448</v>
      </c>
      <c r="Q72" s="1"/>
      <c r="R72" s="1"/>
      <c r="S72" s="1"/>
      <c r="T72" s="1"/>
      <c r="U72" s="1"/>
      <c r="V72" s="1" t="s">
        <v>1129</v>
      </c>
      <c r="W72" s="1">
        <v>1360</v>
      </c>
      <c r="X72" s="1">
        <v>2650</v>
      </c>
      <c r="Y72" s="1" t="s">
        <v>928</v>
      </c>
      <c r="Z72" s="1">
        <v>0</v>
      </c>
      <c r="AA72" s="1" t="s">
        <v>1013</v>
      </c>
      <c r="AB72" s="1">
        <v>7009.25</v>
      </c>
      <c r="AC72" s="1" t="s">
        <v>1069</v>
      </c>
      <c r="AD72" s="1"/>
      <c r="AE72" s="1"/>
      <c r="AF7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720 850 315 0 №2 – С доводчиками ЛДСП БЕЛЫЙ БАЗОВЫЙ SL34</v>
      </c>
      <c r="AG72" s="1" t="str">
        <f>Корзина[[#This Row],[Соединенное название]]</f>
        <v>EVU1D 720 850 315 0 №2 – С доводчиками ЛДСП БЕЛЫЙ БАЗОВЫЙ SL34</v>
      </c>
      <c r="AH72" s="1">
        <f>VLOOKUP(Корзина[[#This Row],[Измененное название]],Заказ_из_БЗ[],2,0)</f>
        <v>7009.31</v>
      </c>
      <c r="AI72" s="1">
        <f t="shared" si="1"/>
        <v>-6.0000000000400178E-2</v>
      </c>
    </row>
    <row r="73" spans="1:35" x14ac:dyDescent="0.25">
      <c r="A73" s="1" t="s">
        <v>34</v>
      </c>
      <c r="B73" s="1">
        <v>720</v>
      </c>
      <c r="C73" s="1">
        <v>600</v>
      </c>
      <c r="D73" s="1">
        <v>315</v>
      </c>
      <c r="E73" s="1">
        <v>1</v>
      </c>
      <c r="F73" s="1">
        <v>5021.62</v>
      </c>
      <c r="G73" s="1">
        <v>0.42674000000000001</v>
      </c>
      <c r="H73" s="1">
        <v>1</v>
      </c>
      <c r="I73" s="1">
        <v>9.8208000000000004E-2</v>
      </c>
      <c r="J73" s="28">
        <v>1615.64</v>
      </c>
      <c r="K73" s="1">
        <v>183.84537600000002</v>
      </c>
      <c r="L73" s="1"/>
      <c r="M73" s="1">
        <v>2801.62</v>
      </c>
      <c r="N73" s="1">
        <v>500</v>
      </c>
      <c r="O73" s="1" t="s">
        <v>734</v>
      </c>
      <c r="P73" s="1" t="s">
        <v>1448</v>
      </c>
      <c r="Q73" s="1"/>
      <c r="R73" s="1"/>
      <c r="S73" s="1"/>
      <c r="T73" s="1"/>
      <c r="U73" s="1"/>
      <c r="V73" s="1" t="s">
        <v>1129</v>
      </c>
      <c r="W73" s="1">
        <v>980</v>
      </c>
      <c r="X73" s="1">
        <v>1240</v>
      </c>
      <c r="Y73" s="1" t="s">
        <v>928</v>
      </c>
      <c r="Z73" s="1">
        <v>0</v>
      </c>
      <c r="AA73" s="1" t="s">
        <v>1013</v>
      </c>
      <c r="AB73" s="1">
        <v>5205.47</v>
      </c>
      <c r="AC73" s="1" t="s">
        <v>1069</v>
      </c>
      <c r="AD73" s="1"/>
      <c r="AE73" s="1"/>
      <c r="AF7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720 600 315 1 №2 – С доводчиками ЛДСП БЕЛЫЙ БАЗОВЫЙ SL34</v>
      </c>
      <c r="AG73" s="1" t="str">
        <f>Корзина[[#This Row],[Соединенное название]]</f>
        <v>EHV1D 720 600 315 1 №2 – С доводчиками ЛДСП БЕЛЫЙ БАЗОВЫЙ SL34</v>
      </c>
      <c r="AH73" s="1">
        <f>VLOOKUP(Корзина[[#This Row],[Измененное название]],Заказ_из_БЗ[],2,0)</f>
        <v>5205.6899999999996</v>
      </c>
      <c r="AI73" s="1">
        <f t="shared" si="1"/>
        <v>-0.21999999999934516</v>
      </c>
    </row>
    <row r="74" spans="1:35" x14ac:dyDescent="0.25">
      <c r="A74" s="1" t="s">
        <v>34</v>
      </c>
      <c r="B74" s="1">
        <v>960</v>
      </c>
      <c r="C74" s="1">
        <v>600</v>
      </c>
      <c r="D74" s="1">
        <v>315</v>
      </c>
      <c r="E74" s="1">
        <v>1</v>
      </c>
      <c r="F74" s="1">
        <v>6220.7399999999989</v>
      </c>
      <c r="G74" s="1">
        <v>0.56977999999999995</v>
      </c>
      <c r="H74" s="1">
        <v>2</v>
      </c>
      <c r="I74" s="1">
        <v>9.8208000000000004E-2</v>
      </c>
      <c r="J74" s="28">
        <v>2157.19</v>
      </c>
      <c r="K74" s="1">
        <v>367.69075200000003</v>
      </c>
      <c r="L74" s="1"/>
      <c r="M74" s="1">
        <v>3380.7399999999989</v>
      </c>
      <c r="N74" s="1">
        <v>500</v>
      </c>
      <c r="O74" s="1" t="s">
        <v>734</v>
      </c>
      <c r="P74" s="1" t="s">
        <v>1448</v>
      </c>
      <c r="Q74" s="1"/>
      <c r="R74" s="1"/>
      <c r="S74" s="1"/>
      <c r="T74" s="1"/>
      <c r="U74" s="1"/>
      <c r="V74" s="1" t="s">
        <v>1129</v>
      </c>
      <c r="W74" s="1">
        <v>980</v>
      </c>
      <c r="X74" s="1">
        <v>1860</v>
      </c>
      <c r="Y74" s="1" t="s">
        <v>928</v>
      </c>
      <c r="Z74" s="1">
        <v>0</v>
      </c>
      <c r="AA74" s="1" t="s">
        <v>1013</v>
      </c>
      <c r="AB74" s="1">
        <v>6588.43</v>
      </c>
      <c r="AC74" s="1" t="s">
        <v>1069</v>
      </c>
      <c r="AD74" s="1"/>
      <c r="AE74" s="1"/>
      <c r="AF7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960 600 315 2 №2 – С доводчиками ЛДСП БЕЛЫЙ БАЗОВЫЙ SL34</v>
      </c>
      <c r="AG74" s="1" t="str">
        <f>Корзина[[#This Row],[Соединенное название]]</f>
        <v>EHV1D 960 600 315 2 №2 – С доводчиками ЛДСП БЕЛЫЙ БАЗОВЫЙ SL34</v>
      </c>
      <c r="AH74" s="1">
        <f>VLOOKUP(Корзина[[#This Row],[Измененное название]],Заказ_из_БЗ[],2,0)</f>
        <v>6588.83</v>
      </c>
      <c r="AI74" s="1">
        <f t="shared" si="1"/>
        <v>-0.3999999999996362</v>
      </c>
    </row>
    <row r="75" spans="1:35" x14ac:dyDescent="0.25">
      <c r="A75" s="1" t="s">
        <v>34</v>
      </c>
      <c r="B75" s="1">
        <v>720</v>
      </c>
      <c r="C75" s="1">
        <v>600</v>
      </c>
      <c r="D75" s="1">
        <v>315</v>
      </c>
      <c r="E75" s="1">
        <v>1</v>
      </c>
      <c r="F75" s="1">
        <v>5021.62</v>
      </c>
      <c r="G75" s="1">
        <v>0.42674000000000001</v>
      </c>
      <c r="H75" s="1">
        <v>1</v>
      </c>
      <c r="I75" s="1">
        <v>9.8208000000000004E-2</v>
      </c>
      <c r="J75" s="28">
        <v>1615.64</v>
      </c>
      <c r="K75" s="1">
        <v>183.84537600000002</v>
      </c>
      <c r="L75" s="1"/>
      <c r="M75" s="1">
        <v>2801.62</v>
      </c>
      <c r="N75" s="1">
        <v>500</v>
      </c>
      <c r="O75" s="1" t="s">
        <v>734</v>
      </c>
      <c r="P75" s="1" t="s">
        <v>1448</v>
      </c>
      <c r="Q75" s="1"/>
      <c r="R75" s="1"/>
      <c r="S75" s="1"/>
      <c r="T75" s="1"/>
      <c r="U75" s="1"/>
      <c r="V75" s="1" t="s">
        <v>1129</v>
      </c>
      <c r="W75" s="1">
        <v>980</v>
      </c>
      <c r="X75" s="1">
        <v>1240</v>
      </c>
      <c r="Y75" s="1" t="s">
        <v>928</v>
      </c>
      <c r="Z75" s="1">
        <v>0</v>
      </c>
      <c r="AA75" s="1" t="s">
        <v>1013</v>
      </c>
      <c r="AB75" s="1">
        <v>5205.47</v>
      </c>
      <c r="AC75" s="1" t="s">
        <v>1069</v>
      </c>
      <c r="AD75" s="1"/>
      <c r="AE75" s="1"/>
      <c r="AF7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720 600 315 1 №2 – С доводчиками ЛДСП БЕЛЫЙ БАЗОВЫЙ SL34</v>
      </c>
      <c r="AG75" s="1" t="str">
        <f>Корзина[[#This Row],[Соединенное название]]</f>
        <v>EHV1D 720 600 315 1 №2 – С доводчиками ЛДСП БЕЛЫЙ БАЗОВЫЙ SL34</v>
      </c>
      <c r="AH75" s="1">
        <f>VLOOKUP(Корзина[[#This Row],[Измененное название]],Заказ_из_БЗ[],2,0)</f>
        <v>5205.6899999999996</v>
      </c>
      <c r="AI75" s="1">
        <f t="shared" si="1"/>
        <v>-0.21999999999934516</v>
      </c>
    </row>
    <row r="76" spans="1:35" x14ac:dyDescent="0.25">
      <c r="A76" s="1" t="s">
        <v>35</v>
      </c>
      <c r="B76" s="1">
        <v>720</v>
      </c>
      <c r="C76" s="1">
        <v>600</v>
      </c>
      <c r="D76" s="1">
        <v>315</v>
      </c>
      <c r="E76" s="1">
        <v>1</v>
      </c>
      <c r="F76" s="1">
        <v>6261.62</v>
      </c>
      <c r="G76" s="1">
        <v>0.42387000000000002</v>
      </c>
      <c r="H76" s="1">
        <v>1</v>
      </c>
      <c r="I76" s="1">
        <v>9.8208000000000004E-2</v>
      </c>
      <c r="J76" s="28">
        <v>1604.77</v>
      </c>
      <c r="K76" s="1">
        <v>183.84537600000002</v>
      </c>
      <c r="L76" s="1"/>
      <c r="M76" s="1">
        <v>2801.62</v>
      </c>
      <c r="N76" s="1">
        <v>500</v>
      </c>
      <c r="O76" s="1" t="s">
        <v>734</v>
      </c>
      <c r="P76" s="1" t="s">
        <v>1448</v>
      </c>
      <c r="Q76" s="1"/>
      <c r="R76" s="1"/>
      <c r="S76" s="1"/>
      <c r="T76" s="1"/>
      <c r="U76" s="1"/>
      <c r="V76" s="1" t="s">
        <v>1129</v>
      </c>
      <c r="W76" s="1">
        <v>980</v>
      </c>
      <c r="X76" s="1">
        <v>2480</v>
      </c>
      <c r="Y76" s="1" t="s">
        <v>928</v>
      </c>
      <c r="Z76" s="1">
        <v>0</v>
      </c>
      <c r="AA76" s="1" t="s">
        <v>1013</v>
      </c>
      <c r="AB76" s="1">
        <v>6445.47</v>
      </c>
      <c r="AC76" s="1" t="s">
        <v>1069</v>
      </c>
      <c r="AD76" s="1"/>
      <c r="AE76" s="1"/>
      <c r="AF7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720 600 315 1 №2 – С доводчиками ЛДСП БЕЛЫЙ БАЗОВЫЙ SL34</v>
      </c>
      <c r="AG76" s="1" t="str">
        <f>Корзина[[#This Row],[Соединенное название]]</f>
        <v>EHV2D 720 600 315 1 №2 – С доводчиками ЛДСП БЕЛЫЙ БАЗОВЫЙ SL34</v>
      </c>
      <c r="AH76" s="1">
        <f>VLOOKUP(Корзина[[#This Row],[Измененное название]],Заказ_из_БЗ[],2,0)</f>
        <v>6445.69</v>
      </c>
      <c r="AI76" s="1">
        <f t="shared" si="1"/>
        <v>-0.21999999999934516</v>
      </c>
    </row>
    <row r="77" spans="1:35" x14ac:dyDescent="0.25">
      <c r="A77" s="1" t="s">
        <v>35</v>
      </c>
      <c r="B77" s="1">
        <v>960</v>
      </c>
      <c r="C77" s="1">
        <v>600</v>
      </c>
      <c r="D77" s="1">
        <v>315</v>
      </c>
      <c r="E77" s="1">
        <v>1</v>
      </c>
      <c r="F77" s="1">
        <v>8080.7399999999989</v>
      </c>
      <c r="G77" s="1">
        <v>0.56594999999999995</v>
      </c>
      <c r="H77" s="1">
        <v>2</v>
      </c>
      <c r="I77" s="1">
        <v>9.8208000000000004E-2</v>
      </c>
      <c r="J77" s="28">
        <v>2142.69</v>
      </c>
      <c r="K77" s="1">
        <v>367.69075200000003</v>
      </c>
      <c r="L77" s="1"/>
      <c r="M77" s="1">
        <v>3380.7399999999989</v>
      </c>
      <c r="N77" s="1">
        <v>500</v>
      </c>
      <c r="O77" s="1" t="s">
        <v>734</v>
      </c>
      <c r="P77" s="1" t="s">
        <v>1448</v>
      </c>
      <c r="Q77" s="1"/>
      <c r="R77" s="1"/>
      <c r="S77" s="1"/>
      <c r="T77" s="1"/>
      <c r="U77" s="1"/>
      <c r="V77" s="1" t="s">
        <v>1129</v>
      </c>
      <c r="W77" s="1">
        <v>980</v>
      </c>
      <c r="X77" s="1">
        <v>3720</v>
      </c>
      <c r="Y77" s="1" t="s">
        <v>928</v>
      </c>
      <c r="Z77" s="1">
        <v>0</v>
      </c>
      <c r="AA77" s="1" t="s">
        <v>1013</v>
      </c>
      <c r="AB77" s="1">
        <v>8448.43</v>
      </c>
      <c r="AC77" s="1" t="s">
        <v>1069</v>
      </c>
      <c r="AD77" s="1"/>
      <c r="AE77" s="1"/>
      <c r="AF7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960 600 315 2 №2 – С доводчиками ЛДСП БЕЛЫЙ БАЗОВЫЙ SL34</v>
      </c>
      <c r="AG77" s="1" t="str">
        <f>Корзина[[#This Row],[Соединенное название]]</f>
        <v>EHV2D 960 600 315 2 №2 – С доводчиками ЛДСП БЕЛЫЙ БАЗОВЫЙ SL34</v>
      </c>
      <c r="AH77" s="1">
        <f>VLOOKUP(Корзина[[#This Row],[Измененное название]],Заказ_из_БЗ[],2,0)</f>
        <v>8448.83</v>
      </c>
      <c r="AI77" s="1">
        <f t="shared" si="1"/>
        <v>-0.3999999999996362</v>
      </c>
    </row>
    <row r="78" spans="1:35" x14ac:dyDescent="0.25">
      <c r="A78" s="1" t="s">
        <v>36</v>
      </c>
      <c r="B78" s="1">
        <v>960</v>
      </c>
      <c r="C78" s="1">
        <v>600</v>
      </c>
      <c r="D78" s="1">
        <v>600</v>
      </c>
      <c r="E78" s="1">
        <v>1</v>
      </c>
      <c r="F78" s="1">
        <v>4365.76</v>
      </c>
      <c r="G78" s="1">
        <v>0.36137000000000002</v>
      </c>
      <c r="H78" s="1">
        <v>3</v>
      </c>
      <c r="I78" s="1">
        <v>0.31584400000000001</v>
      </c>
      <c r="J78" s="28">
        <v>1368.15</v>
      </c>
      <c r="K78" s="1">
        <v>1773.779904</v>
      </c>
      <c r="L78" s="1"/>
      <c r="M78" s="1">
        <v>3015.76</v>
      </c>
      <c r="N78" s="1">
        <v>600</v>
      </c>
      <c r="O78" s="1" t="s">
        <v>734</v>
      </c>
      <c r="P78" s="1" t="s">
        <v>1446</v>
      </c>
      <c r="Q78" s="1"/>
      <c r="R78" s="1"/>
      <c r="S78" s="1"/>
      <c r="T78" s="1"/>
      <c r="U78" s="1"/>
      <c r="V78" s="1" t="s">
        <v>1129</v>
      </c>
      <c r="W78" s="1">
        <v>970</v>
      </c>
      <c r="X78" s="1">
        <v>380</v>
      </c>
      <c r="Y78" s="1" t="s">
        <v>928</v>
      </c>
      <c r="Z78" s="1">
        <v>0</v>
      </c>
      <c r="AA78" s="1" t="s">
        <v>1013</v>
      </c>
      <c r="AB78" s="1">
        <v>6139.54</v>
      </c>
      <c r="AC78" s="1" t="s">
        <v>1069</v>
      </c>
      <c r="AD78" s="1"/>
      <c r="AE78" s="1"/>
      <c r="AF7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960 600 600 3 №3 – Без доводчиков ЛДСП БЕЛЫЙ БАЗОВЫЙ SL34</v>
      </c>
      <c r="AG78" s="1" t="str">
        <f>Корзина[[#This Row],[Соединенное название]]</f>
        <v>EDV1D 960 600 600 3 №3 – Без доводчиков ЛДСП БЕЛЫЙ БАЗОВЫЙ SL34</v>
      </c>
      <c r="AH78" s="1">
        <f>VLOOKUP(Корзина[[#This Row],[Измененное название]],Заказ_из_БЗ[],2,0)</f>
        <v>6139.85</v>
      </c>
      <c r="AI78" s="1">
        <f t="shared" si="1"/>
        <v>-0.31000000000040018</v>
      </c>
    </row>
    <row r="79" spans="1:35" x14ac:dyDescent="0.25">
      <c r="A79" s="1" t="s">
        <v>676</v>
      </c>
      <c r="B79" s="1">
        <v>720</v>
      </c>
      <c r="C79" s="1">
        <v>450</v>
      </c>
      <c r="D79" s="1">
        <v>315</v>
      </c>
      <c r="E79" s="1">
        <v>1</v>
      </c>
      <c r="F79" s="1">
        <v>4860</v>
      </c>
      <c r="G79" s="1">
        <v>0.31934000000000001</v>
      </c>
      <c r="H79" s="1">
        <v>0</v>
      </c>
      <c r="I79" s="1">
        <v>0.12093</v>
      </c>
      <c r="J79" s="28">
        <v>1209.02</v>
      </c>
      <c r="K79" s="1">
        <v>0</v>
      </c>
      <c r="L79" s="1"/>
      <c r="M79" s="1">
        <v>1460</v>
      </c>
      <c r="N79" s="1">
        <v>450</v>
      </c>
      <c r="O79" s="1" t="s">
        <v>734</v>
      </c>
      <c r="P79" s="1" t="s">
        <v>1448</v>
      </c>
      <c r="Q79" s="1"/>
      <c r="R79" s="1"/>
      <c r="S79" s="1"/>
      <c r="T79" s="1"/>
      <c r="U79" s="1"/>
      <c r="V79" s="1" t="s">
        <v>1129</v>
      </c>
      <c r="W79" s="1">
        <v>570</v>
      </c>
      <c r="X79" s="1">
        <v>2830</v>
      </c>
      <c r="Y79" s="1" t="s">
        <v>928</v>
      </c>
      <c r="Z79" s="1">
        <v>0</v>
      </c>
      <c r="AA79" s="1" t="s">
        <v>1013</v>
      </c>
      <c r="AB79" s="1">
        <v>4860</v>
      </c>
      <c r="AC79" s="1" t="s">
        <v>1069</v>
      </c>
      <c r="AD79" s="1"/>
      <c r="AE79" s="1"/>
      <c r="AF7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EWV1D_450 720 450 315 0 №2 – С доводчиками ЛДСП БЕЛЫЙ БАЗОВЫЙ SL34</v>
      </c>
      <c r="AG79" s="1" t="str">
        <f>Корзина[[#This Row],[Соединенное название]]</f>
        <v>EWV1D_450 720 450 315 0 №2 – С доводчиками ЛДСП БЕЛЫЙ БАЗОВЫЙ SL34</v>
      </c>
      <c r="AH79" s="1" t="e">
        <f>VLOOKUP(Корзина[[#This Row],[Измененное название]],Заказ_из_БЗ[],2,0)</f>
        <v>#N/A</v>
      </c>
      <c r="AI79" s="1" t="e">
        <f t="shared" si="1"/>
        <v>#N/A</v>
      </c>
    </row>
    <row r="80" spans="1:35" x14ac:dyDescent="0.25">
      <c r="A80" s="1" t="s">
        <v>676</v>
      </c>
      <c r="B80" s="1">
        <v>960</v>
      </c>
      <c r="C80" s="1">
        <v>450</v>
      </c>
      <c r="D80" s="1">
        <v>315</v>
      </c>
      <c r="E80" s="1">
        <v>1</v>
      </c>
      <c r="F80" s="1">
        <v>5192.88</v>
      </c>
      <c r="G80" s="1">
        <v>0.42637999999999998</v>
      </c>
      <c r="H80" s="1">
        <v>1</v>
      </c>
      <c r="I80" s="1">
        <v>0.12093</v>
      </c>
      <c r="J80" s="28">
        <v>1614.27</v>
      </c>
      <c r="K80" s="1">
        <v>226.38095999999999</v>
      </c>
      <c r="L80" s="1"/>
      <c r="M80" s="1">
        <v>1792.88</v>
      </c>
      <c r="N80" s="1">
        <v>450</v>
      </c>
      <c r="O80" s="1" t="s">
        <v>734</v>
      </c>
      <c r="P80" s="1" t="s">
        <v>1448</v>
      </c>
      <c r="Q80" s="1"/>
      <c r="R80" s="1"/>
      <c r="S80" s="1"/>
      <c r="T80" s="1"/>
      <c r="U80" s="1"/>
      <c r="V80" s="1" t="s">
        <v>1129</v>
      </c>
      <c r="W80" s="1">
        <v>570</v>
      </c>
      <c r="X80" s="1">
        <v>2830</v>
      </c>
      <c r="Y80" s="1" t="s">
        <v>928</v>
      </c>
      <c r="Z80" s="1">
        <v>0</v>
      </c>
      <c r="AA80" s="1" t="s">
        <v>1013</v>
      </c>
      <c r="AB80" s="1">
        <v>5419.26</v>
      </c>
      <c r="AC80" s="1" t="s">
        <v>1069</v>
      </c>
      <c r="AD80" s="1"/>
      <c r="AE80" s="1"/>
      <c r="AF8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EWV1D_450 960 450 315 1 №2 – С доводчиками ЛДСП БЕЛЫЙ БАЗОВЫЙ SL34</v>
      </c>
      <c r="AG80" s="1" t="str">
        <f>Корзина[[#This Row],[Соединенное название]]</f>
        <v>EWV1D_450 960 450 315 1 №2 – С доводчиками ЛДСП БЕЛЫЙ БАЗОВЫЙ SL34</v>
      </c>
      <c r="AH80" s="1">
        <f>VLOOKUP(Корзина[[#This Row],[Измененное название]],Заказ_из_БЗ[],2,0)</f>
        <v>5418.92</v>
      </c>
      <c r="AI80" s="1">
        <f t="shared" si="1"/>
        <v>0.34000000000014552</v>
      </c>
    </row>
    <row r="81" spans="1:35" x14ac:dyDescent="0.25">
      <c r="A81" s="1" t="s">
        <v>677</v>
      </c>
      <c r="B81" s="1">
        <v>720</v>
      </c>
      <c r="C81" s="1">
        <v>596</v>
      </c>
      <c r="D81" s="1">
        <v>315</v>
      </c>
      <c r="E81" s="1">
        <v>1</v>
      </c>
      <c r="F81" s="1">
        <v>8328.5540000000001</v>
      </c>
      <c r="G81" s="1">
        <v>0.42387000000000002</v>
      </c>
      <c r="H81" s="1">
        <v>2</v>
      </c>
      <c r="I81" s="1">
        <v>0.16327</v>
      </c>
      <c r="J81" s="28">
        <v>1604.77</v>
      </c>
      <c r="K81" s="1">
        <v>611.28287999999998</v>
      </c>
      <c r="L81" s="1"/>
      <c r="M81" s="1">
        <v>1598.5539999999999</v>
      </c>
      <c r="N81" s="1">
        <v>450</v>
      </c>
      <c r="O81" s="1" t="s">
        <v>734</v>
      </c>
      <c r="P81" s="1" t="s">
        <v>1448</v>
      </c>
      <c r="Q81" s="1"/>
      <c r="R81" s="1"/>
      <c r="S81" s="1"/>
      <c r="T81" s="1"/>
      <c r="U81" s="1"/>
      <c r="V81" s="1" t="s">
        <v>1129</v>
      </c>
      <c r="W81" s="1">
        <v>570</v>
      </c>
      <c r="X81" s="1">
        <v>6160</v>
      </c>
      <c r="Y81" s="1" t="s">
        <v>928</v>
      </c>
      <c r="Z81" s="1">
        <v>0</v>
      </c>
      <c r="AA81" s="1" t="s">
        <v>1013</v>
      </c>
      <c r="AB81" s="1">
        <v>8939.84</v>
      </c>
      <c r="AC81" s="1" t="s">
        <v>1069</v>
      </c>
      <c r="AD81" s="1"/>
      <c r="AE81" s="1"/>
      <c r="AF8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EWV1D_600 720 596 315 2 №2 – С доводчиками ЛДСП БЕЛЫЙ БАЗОВЫЙ SL34</v>
      </c>
      <c r="AG81" s="1" t="str">
        <f>Корзина[[#This Row],[Соединенное название]]</f>
        <v>EWV1D_600 720 596 315 2 №2 – С доводчиками ЛДСП БЕЛЫЙ БАЗОВЫЙ SL34</v>
      </c>
      <c r="AH81" s="1" t="e">
        <f>VLOOKUP(Корзина[[#This Row],[Измененное название]],Заказ_из_БЗ[],2,0)</f>
        <v>#N/A</v>
      </c>
      <c r="AI81" s="1" t="e">
        <f t="shared" si="1"/>
        <v>#N/A</v>
      </c>
    </row>
    <row r="82" spans="1:35" x14ac:dyDescent="0.25">
      <c r="A82" s="1" t="s">
        <v>678</v>
      </c>
      <c r="B82" s="1">
        <v>720</v>
      </c>
      <c r="C82" s="1">
        <v>596</v>
      </c>
      <c r="D82" s="1">
        <v>315</v>
      </c>
      <c r="E82" s="1">
        <v>1</v>
      </c>
      <c r="F82" s="1">
        <v>9568.5540000000001</v>
      </c>
      <c r="G82" s="1">
        <v>0.42101</v>
      </c>
      <c r="H82" s="1">
        <v>0</v>
      </c>
      <c r="I82" s="1">
        <v>0.16327</v>
      </c>
      <c r="J82" s="28">
        <v>1593.94</v>
      </c>
      <c r="K82" s="1">
        <v>0</v>
      </c>
      <c r="L82" s="1"/>
      <c r="M82" s="1">
        <v>1598.5539999999999</v>
      </c>
      <c r="N82" s="1">
        <v>450</v>
      </c>
      <c r="O82" s="1" t="s">
        <v>734</v>
      </c>
      <c r="P82" s="1" t="s">
        <v>1448</v>
      </c>
      <c r="Q82" s="1"/>
      <c r="R82" s="1"/>
      <c r="S82" s="1"/>
      <c r="T82" s="1"/>
      <c r="U82" s="1"/>
      <c r="V82" s="1" t="s">
        <v>1129</v>
      </c>
      <c r="W82" s="1">
        <v>570</v>
      </c>
      <c r="X82" s="1">
        <v>7400</v>
      </c>
      <c r="Y82" s="1" t="s">
        <v>928</v>
      </c>
      <c r="Z82" s="1">
        <v>0</v>
      </c>
      <c r="AA82" s="1" t="s">
        <v>1013</v>
      </c>
      <c r="AB82" s="1">
        <v>9568.5499999999993</v>
      </c>
      <c r="AC82" s="1" t="s">
        <v>1069</v>
      </c>
      <c r="AD82" s="1"/>
      <c r="AE82" s="1"/>
      <c r="AF8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EWV2D_600 720 596 315 0 №2 – С доводчиками ЛДСП БЕЛЫЙ БАЗОВЫЙ SL34</v>
      </c>
      <c r="AG82" s="1" t="str">
        <f>Корзина[[#This Row],[Соединенное название]]</f>
        <v>EWV2D_600 720 596 315 0 №2 – С доводчиками ЛДСП БЕЛЫЙ БАЗОВЫЙ SL34</v>
      </c>
      <c r="AH82" s="1">
        <f>VLOOKUP(Корзина[[#This Row],[Измененное название]],Заказ_из_БЗ[],2,0)</f>
        <v>9572.3799999999992</v>
      </c>
      <c r="AI82" s="1">
        <f t="shared" si="1"/>
        <v>-3.8299999999999272</v>
      </c>
    </row>
    <row r="83" spans="1:35" x14ac:dyDescent="0.25">
      <c r="A83" s="1" t="s">
        <v>677</v>
      </c>
      <c r="B83" s="1">
        <v>720</v>
      </c>
      <c r="C83" s="1">
        <v>596</v>
      </c>
      <c r="D83" s="1">
        <v>315</v>
      </c>
      <c r="E83" s="1">
        <v>1</v>
      </c>
      <c r="F83" s="1">
        <v>8328.5540000000001</v>
      </c>
      <c r="G83" s="1">
        <v>0.42387000000000002</v>
      </c>
      <c r="H83" s="1">
        <v>0</v>
      </c>
      <c r="I83" s="1">
        <v>0.16327</v>
      </c>
      <c r="J83" s="28">
        <v>1604.77</v>
      </c>
      <c r="K83" s="1">
        <v>0</v>
      </c>
      <c r="L83" s="1"/>
      <c r="M83" s="1">
        <v>1598.5539999999999</v>
      </c>
      <c r="N83" s="1">
        <v>450</v>
      </c>
      <c r="O83" s="1" t="s">
        <v>734</v>
      </c>
      <c r="P83" s="1" t="s">
        <v>1448</v>
      </c>
      <c r="Q83" s="1"/>
      <c r="R83" s="1"/>
      <c r="S83" s="1"/>
      <c r="T83" s="1"/>
      <c r="U83" s="1"/>
      <c r="V83" s="1" t="s">
        <v>1129</v>
      </c>
      <c r="W83" s="1">
        <v>570</v>
      </c>
      <c r="X83" s="1">
        <v>6160</v>
      </c>
      <c r="Y83" s="1" t="s">
        <v>928</v>
      </c>
      <c r="Z83" s="1">
        <v>0</v>
      </c>
      <c r="AA83" s="1" t="s">
        <v>1013</v>
      </c>
      <c r="AB83" s="1">
        <v>8328.5499999999993</v>
      </c>
      <c r="AC83" s="1" t="s">
        <v>1069</v>
      </c>
      <c r="AD83" s="1"/>
      <c r="AE83" s="1"/>
      <c r="AF8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EWV1D_600 720 596 315 0 №2 – С доводчиками ЛДСП БЕЛЫЙ БАЗОВЫЙ SL34</v>
      </c>
      <c r="AG83" s="1" t="str">
        <f>Корзина[[#This Row],[Соединенное название]]</f>
        <v>EWV1D_600 720 596 315 0 №2 – С доводчиками ЛДСП БЕЛЫЙ БАЗОВЫЙ SL34</v>
      </c>
      <c r="AH83" s="1">
        <f>VLOOKUP(Корзина[[#This Row],[Измененное название]],Заказ_из_БЗ[],2,0)</f>
        <v>8332.3799999999992</v>
      </c>
      <c r="AI83" s="1">
        <f t="shared" si="1"/>
        <v>-3.8299999999999272</v>
      </c>
    </row>
    <row r="84" spans="1:35" x14ac:dyDescent="0.25">
      <c r="A84" s="1" t="s">
        <v>681</v>
      </c>
      <c r="B84" s="1">
        <v>720</v>
      </c>
      <c r="C84" s="1">
        <v>450</v>
      </c>
      <c r="D84" s="1">
        <v>315</v>
      </c>
      <c r="E84" s="1">
        <v>1</v>
      </c>
      <c r="F84" s="1">
        <v>17610</v>
      </c>
      <c r="G84" s="1">
        <v>0.31755</v>
      </c>
      <c r="H84" s="1">
        <v>0</v>
      </c>
      <c r="I84" s="1">
        <v>0</v>
      </c>
      <c r="J84" s="28">
        <v>1202.24</v>
      </c>
      <c r="K84" s="1">
        <v>0</v>
      </c>
      <c r="L84" s="1"/>
      <c r="M84" s="1">
        <v>1460</v>
      </c>
      <c r="N84" s="1">
        <v>450</v>
      </c>
      <c r="O84" s="1" t="s">
        <v>734</v>
      </c>
      <c r="P84" s="1" t="s">
        <v>1448</v>
      </c>
      <c r="Q84" s="1"/>
      <c r="R84" s="1"/>
      <c r="S84" s="1"/>
      <c r="T84" s="1"/>
      <c r="U84" s="1"/>
      <c r="V84" s="1" t="s">
        <v>1129</v>
      </c>
      <c r="W84" s="1">
        <v>570</v>
      </c>
      <c r="X84" s="1">
        <v>15580</v>
      </c>
      <c r="Y84" s="1" t="s">
        <v>928</v>
      </c>
      <c r="Z84" s="1">
        <v>0</v>
      </c>
      <c r="AA84" s="1" t="s">
        <v>1013</v>
      </c>
      <c r="AB84" s="1">
        <v>17610</v>
      </c>
      <c r="AC84" s="1" t="s">
        <v>1069</v>
      </c>
      <c r="AD84" s="1"/>
      <c r="AE84" s="1"/>
      <c r="AF8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EWV2V_450 720 450 315 0 №2 – С доводчиками ЛДСП БЕЛЫЙ БАЗОВЫЙ SL34</v>
      </c>
      <c r="AG84" s="1" t="str">
        <f>Корзина[[#This Row],[Соединенное название]]</f>
        <v>EWV2V_450 720 450 315 0 №2 – С доводчиками ЛДСП БЕЛЫЙ БАЗОВЫЙ SL34</v>
      </c>
      <c r="AH84" s="1">
        <f>VLOOKUP(Корзина[[#This Row],[Измененное название]],Заказ_из_БЗ[],2,0)</f>
        <v>17610.009999999998</v>
      </c>
      <c r="AI84" s="1">
        <f t="shared" si="1"/>
        <v>-9.9999999983992893E-3</v>
      </c>
    </row>
    <row r="85" spans="1:35" x14ac:dyDescent="0.25">
      <c r="A85" s="1" t="s">
        <v>682</v>
      </c>
      <c r="B85" s="1">
        <v>600</v>
      </c>
      <c r="C85" s="1">
        <v>450</v>
      </c>
      <c r="D85" s="1">
        <v>315</v>
      </c>
      <c r="E85" s="1">
        <v>1</v>
      </c>
      <c r="F85" s="1">
        <v>10022.264999999999</v>
      </c>
      <c r="G85" s="1">
        <v>0.26582</v>
      </c>
      <c r="H85" s="1">
        <v>0</v>
      </c>
      <c r="I85" s="1">
        <v>0.12093</v>
      </c>
      <c r="J85" s="28">
        <v>1006.39</v>
      </c>
      <c r="K85" s="1">
        <v>0</v>
      </c>
      <c r="L85" s="1"/>
      <c r="M85" s="1">
        <v>1512.2649999999996</v>
      </c>
      <c r="N85" s="1">
        <v>300</v>
      </c>
      <c r="O85" s="1" t="s">
        <v>734</v>
      </c>
      <c r="P85" s="1" t="s">
        <v>1448</v>
      </c>
      <c r="Q85" s="1"/>
      <c r="R85" s="1"/>
      <c r="S85" s="1"/>
      <c r="T85" s="1"/>
      <c r="U85" s="1"/>
      <c r="V85" s="1" t="s">
        <v>1129</v>
      </c>
      <c r="W85" s="1">
        <v>570</v>
      </c>
      <c r="X85" s="1">
        <v>7940</v>
      </c>
      <c r="Y85" s="1" t="s">
        <v>928</v>
      </c>
      <c r="Z85" s="1">
        <v>0</v>
      </c>
      <c r="AA85" s="1" t="s">
        <v>1013</v>
      </c>
      <c r="AB85" s="1">
        <v>10022.26</v>
      </c>
      <c r="AC85" s="1" t="s">
        <v>1069</v>
      </c>
      <c r="AD85" s="1"/>
      <c r="AE85" s="1"/>
      <c r="AF8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EWV1V_450 600 450 315 0 №2 – С доводчиками ЛДСП БЕЛЫЙ БАЗОВЫЙ SL34</v>
      </c>
      <c r="AG85" s="1" t="str">
        <f>Корзина[[#This Row],[Соединенное название]]</f>
        <v>EWV1V_450 600 450 315 0 №2 – С доводчиками ЛДСП БЕЛЫЙ БАЗОВЫЙ SL34</v>
      </c>
      <c r="AH85" s="1" t="e">
        <f>VLOOKUP(Корзина[[#This Row],[Измененное название]],Заказ_из_БЗ[],2,0)</f>
        <v>#N/A</v>
      </c>
      <c r="AI85" s="1" t="e">
        <f t="shared" si="1"/>
        <v>#N/A</v>
      </c>
    </row>
    <row r="86" spans="1:35" x14ac:dyDescent="0.25">
      <c r="A86" s="1" t="s">
        <v>682</v>
      </c>
      <c r="B86" s="1">
        <v>480</v>
      </c>
      <c r="C86" s="1">
        <v>450</v>
      </c>
      <c r="D86" s="1">
        <v>315</v>
      </c>
      <c r="E86" s="1">
        <v>1</v>
      </c>
      <c r="F86" s="1">
        <v>9017.3050000000003</v>
      </c>
      <c r="G86" s="1">
        <v>0.21229999999999999</v>
      </c>
      <c r="H86" s="1">
        <v>0</v>
      </c>
      <c r="I86" s="1">
        <v>0.12093</v>
      </c>
      <c r="J86" s="28">
        <v>803.77</v>
      </c>
      <c r="K86" s="1">
        <v>0</v>
      </c>
      <c r="L86" s="1"/>
      <c r="M86" s="1">
        <v>1367.3049999999994</v>
      </c>
      <c r="N86" s="1">
        <v>300</v>
      </c>
      <c r="O86" s="1" t="s">
        <v>734</v>
      </c>
      <c r="P86" s="1" t="s">
        <v>1448</v>
      </c>
      <c r="Q86" s="1"/>
      <c r="R86" s="1"/>
      <c r="S86" s="1"/>
      <c r="T86" s="1"/>
      <c r="U86" s="1"/>
      <c r="V86" s="1" t="s">
        <v>1129</v>
      </c>
      <c r="W86" s="1">
        <v>570</v>
      </c>
      <c r="X86" s="1">
        <v>7080</v>
      </c>
      <c r="Y86" s="1" t="s">
        <v>928</v>
      </c>
      <c r="Z86" s="1">
        <v>0</v>
      </c>
      <c r="AA86" s="1" t="s">
        <v>1013</v>
      </c>
      <c r="AB86" s="1">
        <v>9017.2999999999993</v>
      </c>
      <c r="AC86" s="1" t="s">
        <v>1069</v>
      </c>
      <c r="AD86" s="1"/>
      <c r="AE86" s="1"/>
      <c r="AF8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EWV1V_450 480 450 315 0 №2 – С доводчиками ЛДСП БЕЛЫЙ БАЗОВЫЙ SL34</v>
      </c>
      <c r="AG86" s="1" t="str">
        <f>Корзина[[#This Row],[Соединенное название]]</f>
        <v>EWV1V_450 480 450 315 0 №2 – С доводчиками ЛДСП БЕЛЫЙ БАЗОВЫЙ SL34</v>
      </c>
      <c r="AH86" s="1" t="e">
        <f>VLOOKUP(Корзина[[#This Row],[Измененное название]],Заказ_из_БЗ[],2,0)</f>
        <v>#N/A</v>
      </c>
      <c r="AI86" s="1" t="e">
        <f t="shared" si="1"/>
        <v>#N/A</v>
      </c>
    </row>
    <row r="87" spans="1:35" x14ac:dyDescent="0.25">
      <c r="A87" s="1" t="s">
        <v>830</v>
      </c>
      <c r="B87" s="1">
        <v>480</v>
      </c>
      <c r="C87" s="1">
        <v>896</v>
      </c>
      <c r="D87" s="1">
        <v>315</v>
      </c>
      <c r="E87" s="1">
        <v>1</v>
      </c>
      <c r="F87" s="1">
        <v>9455.0539999999983</v>
      </c>
      <c r="G87" s="1">
        <v>0</v>
      </c>
      <c r="H87" s="1">
        <v>0</v>
      </c>
      <c r="I87" s="1">
        <v>0</v>
      </c>
      <c r="J87" s="28">
        <v>0</v>
      </c>
      <c r="K87" s="1">
        <v>0</v>
      </c>
      <c r="L87" s="1"/>
      <c r="M87" s="1">
        <v>1805.0539999999987</v>
      </c>
      <c r="N87" s="1">
        <v>300</v>
      </c>
      <c r="O87" s="1" t="s">
        <v>734</v>
      </c>
      <c r="P87" s="1" t="s">
        <v>1448</v>
      </c>
      <c r="Q87" s="1"/>
      <c r="R87" s="1"/>
      <c r="S87" s="1"/>
      <c r="T87" s="1"/>
      <c r="U87" s="1"/>
      <c r="V87" s="1" t="s">
        <v>1129</v>
      </c>
      <c r="W87" s="1">
        <v>570</v>
      </c>
      <c r="X87" s="1">
        <v>7080</v>
      </c>
      <c r="Y87" s="1" t="s">
        <v>928</v>
      </c>
      <c r="Z87" s="1">
        <v>0</v>
      </c>
      <c r="AA87" s="1" t="s">
        <v>1013</v>
      </c>
      <c r="AB87" s="1">
        <v>9455.0499999999993</v>
      </c>
      <c r="AC87" s="1" t="s">
        <v>1069</v>
      </c>
      <c r="AD87" s="1"/>
      <c r="AE87" s="1"/>
      <c r="AF8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EWV1V_900 480 896 315 0 №2 – С доводчиками ЛДСП БЕЛЫЙ БАЗОВЫЙ SL34</v>
      </c>
      <c r="AG87" s="1" t="str">
        <f>Корзина[[#This Row],[Соединенное название]]</f>
        <v>EWV1V_900 480 896 315 0 №2 – С доводчиками ЛДСП БЕЛЫЙ БАЗОВЫЙ SL34</v>
      </c>
      <c r="AH87" s="1">
        <f>VLOOKUP(Корзина[[#This Row],[Измененное название]],Заказ_из_БЗ[],2,0)</f>
        <v>9458.99</v>
      </c>
      <c r="AI87" s="1">
        <f t="shared" si="1"/>
        <v>-3.9400000000005093</v>
      </c>
    </row>
    <row r="88" spans="1:35" x14ac:dyDescent="0.25">
      <c r="A88" s="1" t="s">
        <v>139</v>
      </c>
      <c r="B88" s="1">
        <v>2040</v>
      </c>
      <c r="C88" s="1">
        <v>600</v>
      </c>
      <c r="D88" s="1">
        <v>560</v>
      </c>
      <c r="E88" s="1">
        <v>1</v>
      </c>
      <c r="F88" s="1">
        <v>12516.8</v>
      </c>
      <c r="G88" s="1">
        <v>1.2110700000000001</v>
      </c>
      <c r="H88" s="1">
        <v>4</v>
      </c>
      <c r="I88" s="1">
        <v>0.30334499999999998</v>
      </c>
      <c r="J88" s="28">
        <v>4585.1099999999997</v>
      </c>
      <c r="K88" s="1">
        <v>2271.4473599999997</v>
      </c>
      <c r="L88" s="1"/>
      <c r="M88" s="1">
        <v>6976.8</v>
      </c>
      <c r="N88" s="1">
        <v>600</v>
      </c>
      <c r="O88" s="1" t="s">
        <v>734</v>
      </c>
      <c r="P88" s="1" t="s">
        <v>1448</v>
      </c>
      <c r="Q88" s="1"/>
      <c r="R88" s="1"/>
      <c r="S88" s="1"/>
      <c r="T88" s="1"/>
      <c r="U88" s="1"/>
      <c r="V88" s="1" t="s">
        <v>1012</v>
      </c>
      <c r="W88" s="1">
        <v>1280</v>
      </c>
      <c r="X88" s="1">
        <v>4260</v>
      </c>
      <c r="Y88" s="1" t="s">
        <v>928</v>
      </c>
      <c r="Z88" s="1">
        <v>0</v>
      </c>
      <c r="AA88" s="1" t="s">
        <v>1013</v>
      </c>
      <c r="AB88" s="1">
        <v>14788.25</v>
      </c>
      <c r="AC88" s="1" t="s">
        <v>1069</v>
      </c>
      <c r="AD88" s="1"/>
      <c r="AE88" s="1"/>
      <c r="AF8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EPG2D_EPG2DM 2040 600 560 4 №2 – С доводчиками ЛДСП БЕЛЫЙ БАЗОВЫЙ SL34</v>
      </c>
      <c r="AG88" s="1" t="str">
        <f>Корзина[[#This Row],[Соединенное название]]</f>
        <v>EPG2D_EPG2DM 2040 600 560 4 №2 – С доводчиками ЛДСП БЕЛЫЙ БАЗОВЫЙ SL34</v>
      </c>
      <c r="AH88" s="1">
        <f>VLOOKUP(Корзина[[#This Row],[Измененное название]],Заказ_из_БЗ[],2,0)</f>
        <v>14787.9</v>
      </c>
      <c r="AI88" s="1">
        <f t="shared" si="1"/>
        <v>0.3500000000003638</v>
      </c>
    </row>
    <row r="89" spans="1:35" x14ac:dyDescent="0.25">
      <c r="A89" s="1" t="s">
        <v>40</v>
      </c>
      <c r="B89" s="1">
        <v>720</v>
      </c>
      <c r="C89" s="1">
        <v>315</v>
      </c>
      <c r="D89" s="1">
        <v>315</v>
      </c>
      <c r="E89" s="1">
        <v>1</v>
      </c>
      <c r="F89" s="1">
        <v>3930</v>
      </c>
      <c r="G89" s="1">
        <v>0.31719000000000003</v>
      </c>
      <c r="H89" s="1">
        <v>0</v>
      </c>
      <c r="I89" s="1">
        <v>8.8803999999999994E-2</v>
      </c>
      <c r="J89" s="28">
        <v>1200.8800000000001</v>
      </c>
      <c r="K89" s="1">
        <v>0</v>
      </c>
      <c r="L89" s="1"/>
      <c r="M89" s="1">
        <v>1770</v>
      </c>
      <c r="N89" s="1">
        <v>315</v>
      </c>
      <c r="O89" s="1" t="s">
        <v>1124</v>
      </c>
      <c r="P89" s="1" t="s">
        <v>1448</v>
      </c>
      <c r="Q89" s="1"/>
      <c r="R89" s="1"/>
      <c r="S89" s="1"/>
      <c r="T89" s="1"/>
      <c r="U89" s="1"/>
      <c r="V89" s="1" t="s">
        <v>1129</v>
      </c>
      <c r="W89" s="1">
        <v>840</v>
      </c>
      <c r="X89" s="1">
        <v>1320</v>
      </c>
      <c r="Y89" s="1" t="s">
        <v>928</v>
      </c>
      <c r="Z89" s="1">
        <v>0</v>
      </c>
      <c r="AA89" s="1" t="s">
        <v>1013</v>
      </c>
      <c r="AB89" s="1">
        <v>3930</v>
      </c>
      <c r="AC89" s="1" t="s">
        <v>1069</v>
      </c>
      <c r="AD89" s="1"/>
      <c r="AE89" s="1"/>
      <c r="AF8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720 315 315 0 №2 – С доводчиками ЛДСП БЕЛЫЙ БАЗОВЫЙ SL34</v>
      </c>
      <c r="AG89" s="1" t="str">
        <f>Корзина[[#This Row],[Соединенное название]]</f>
        <v>ERV1D 720 315 315 0 №2 – С доводчиками ЛДСП БЕЛЫЙ БАЗОВЫЙ SL34</v>
      </c>
      <c r="AH89" s="1" t="e">
        <f>VLOOKUP(Корзина[[#This Row],[Измененное название]],Заказ_из_БЗ[],2,0)</f>
        <v>#N/A</v>
      </c>
      <c r="AI89" s="1" t="e">
        <f t="shared" si="1"/>
        <v>#N/A</v>
      </c>
    </row>
    <row r="90" spans="1:35" x14ac:dyDescent="0.25">
      <c r="A90" s="1" t="s">
        <v>52</v>
      </c>
      <c r="B90" s="1">
        <v>2040</v>
      </c>
      <c r="C90" s="1">
        <v>600</v>
      </c>
      <c r="D90" s="1">
        <v>560</v>
      </c>
      <c r="E90" s="1">
        <v>1</v>
      </c>
      <c r="F90" s="1">
        <v>27290</v>
      </c>
      <c r="G90" s="1">
        <v>1.2062999999999999</v>
      </c>
      <c r="H90" s="1">
        <v>2</v>
      </c>
      <c r="I90" s="1">
        <v>0.30334499999999998</v>
      </c>
      <c r="J90" s="28">
        <v>4567.05</v>
      </c>
      <c r="K90" s="1">
        <v>1135.7236799999998</v>
      </c>
      <c r="L90" s="1"/>
      <c r="M90" s="1">
        <v>8650</v>
      </c>
      <c r="N90" s="1">
        <v>600</v>
      </c>
      <c r="O90" s="1" t="s">
        <v>734</v>
      </c>
      <c r="P90" s="1" t="s">
        <v>1448</v>
      </c>
      <c r="Q90" s="1"/>
      <c r="R90" s="1"/>
      <c r="S90" s="1"/>
      <c r="T90" s="1"/>
      <c r="U90" s="1"/>
      <c r="V90" s="1" t="s">
        <v>1012</v>
      </c>
      <c r="W90" s="1">
        <v>1470</v>
      </c>
      <c r="X90" s="1">
        <v>17170</v>
      </c>
      <c r="Y90" s="1" t="s">
        <v>928</v>
      </c>
      <c r="Z90" s="1">
        <v>0</v>
      </c>
      <c r="AA90" s="1" t="s">
        <v>1013</v>
      </c>
      <c r="AB90" s="1">
        <v>28425.72</v>
      </c>
      <c r="AC90" s="1" t="s">
        <v>1069</v>
      </c>
      <c r="AD90" s="1"/>
      <c r="AE90" s="1"/>
      <c r="AF9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EP3B1D 2040 600 560 2 №2 – С доводчиками ЛДСП БЕЛЫЙ БАЗОВЫЙ SL34</v>
      </c>
      <c r="AG90" s="1" t="str">
        <f>Корзина[[#This Row],[Соединенное название]]</f>
        <v>EP3B1D 2040 600 560 2 №2 – С доводчиками ЛДСП БЕЛЫЙ БАЗОВЫЙ SL34</v>
      </c>
      <c r="AH90" s="1" t="e">
        <f>VLOOKUP(Корзина[[#This Row],[Измененное название]],Заказ_из_БЗ[],2,0)</f>
        <v>#N/A</v>
      </c>
      <c r="AI90" s="1" t="e">
        <f t="shared" si="1"/>
        <v>#N/A</v>
      </c>
    </row>
    <row r="91" spans="1:35" x14ac:dyDescent="0.25">
      <c r="A91" s="1" t="s">
        <v>53</v>
      </c>
      <c r="B91" s="1">
        <v>2040</v>
      </c>
      <c r="C91" s="1">
        <v>600</v>
      </c>
      <c r="D91" s="1">
        <v>560</v>
      </c>
      <c r="E91" s="1">
        <v>1</v>
      </c>
      <c r="F91" s="1">
        <v>23050</v>
      </c>
      <c r="G91" s="1">
        <v>1.20869</v>
      </c>
      <c r="H91" s="1">
        <v>2</v>
      </c>
      <c r="I91" s="1">
        <v>0.30334499999999998</v>
      </c>
      <c r="J91" s="28">
        <v>4576.1000000000004</v>
      </c>
      <c r="K91" s="1">
        <v>1135.7236799999998</v>
      </c>
      <c r="L91" s="1"/>
      <c r="M91" s="1">
        <v>8100</v>
      </c>
      <c r="N91" s="1">
        <v>600</v>
      </c>
      <c r="O91" s="1" t="s">
        <v>734</v>
      </c>
      <c r="P91" s="1" t="s">
        <v>1448</v>
      </c>
      <c r="Q91" s="1"/>
      <c r="R91" s="1"/>
      <c r="S91" s="1"/>
      <c r="T91" s="1"/>
      <c r="U91" s="1"/>
      <c r="V91" s="1" t="s">
        <v>1012</v>
      </c>
      <c r="W91" s="1">
        <v>1470</v>
      </c>
      <c r="X91" s="1">
        <v>13480</v>
      </c>
      <c r="Y91" s="1" t="s">
        <v>928</v>
      </c>
      <c r="Z91" s="1">
        <v>0</v>
      </c>
      <c r="AA91" s="1" t="s">
        <v>1013</v>
      </c>
      <c r="AB91" s="1">
        <v>24185.72</v>
      </c>
      <c r="AC91" s="1" t="s">
        <v>1069</v>
      </c>
      <c r="AD91" s="1"/>
      <c r="AE91" s="1"/>
      <c r="AF9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EP2B1D 2040 600 560 2 №2 – С доводчиками ЛДСП БЕЛЫЙ БАЗОВЫЙ SL34</v>
      </c>
      <c r="AG91" s="1" t="str">
        <f>Корзина[[#This Row],[Соединенное название]]</f>
        <v>EP2B1D 2040 600 560 2 №2 – С доводчиками ЛДСП БЕЛЫЙ БАЗОВЫЙ SL34</v>
      </c>
      <c r="AH91" s="1" t="e">
        <f>VLOOKUP(Корзина[[#This Row],[Измененное название]],Заказ_из_БЗ[],2,0)</f>
        <v>#N/A</v>
      </c>
      <c r="AI91" s="1" t="e">
        <f t="shared" si="1"/>
        <v>#N/A</v>
      </c>
    </row>
    <row r="92" spans="1:35" x14ac:dyDescent="0.25">
      <c r="A92" s="1" t="s">
        <v>53</v>
      </c>
      <c r="B92" s="1">
        <v>2280</v>
      </c>
      <c r="C92" s="1">
        <v>600</v>
      </c>
      <c r="D92" s="1">
        <v>560</v>
      </c>
      <c r="E92" s="1">
        <v>1</v>
      </c>
      <c r="F92" s="1">
        <v>24605.200000000001</v>
      </c>
      <c r="G92" s="1">
        <v>1.3517300000000001</v>
      </c>
      <c r="H92" s="1">
        <v>2</v>
      </c>
      <c r="I92" s="1">
        <v>0.30334499999999998</v>
      </c>
      <c r="J92" s="28">
        <v>5117.6499999999996</v>
      </c>
      <c r="K92" s="1">
        <v>1135.7236799999998</v>
      </c>
      <c r="L92" s="1"/>
      <c r="M92" s="1">
        <v>9655.2000000000007</v>
      </c>
      <c r="N92" s="1">
        <v>600</v>
      </c>
      <c r="O92" s="1" t="s">
        <v>734</v>
      </c>
      <c r="P92" s="1" t="s">
        <v>1448</v>
      </c>
      <c r="Q92" s="1"/>
      <c r="R92" s="1"/>
      <c r="S92" s="1"/>
      <c r="T92" s="1"/>
      <c r="U92" s="1"/>
      <c r="V92" s="1" t="s">
        <v>1012</v>
      </c>
      <c r="W92" s="1">
        <v>1470</v>
      </c>
      <c r="X92" s="1">
        <v>13480</v>
      </c>
      <c r="Y92" s="1" t="s">
        <v>928</v>
      </c>
      <c r="Z92" s="1">
        <v>0</v>
      </c>
      <c r="AA92" s="1" t="s">
        <v>1013</v>
      </c>
      <c r="AB92" s="1">
        <v>25740.92</v>
      </c>
      <c r="AC92" s="1" t="s">
        <v>1069</v>
      </c>
      <c r="AD92" s="1"/>
      <c r="AE92" s="1"/>
      <c r="AF9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EP2B1D 2280 600 560 2 №2 – С доводчиками ЛДСП БЕЛЫЙ БАЗОВЫЙ SL34</v>
      </c>
      <c r="AG92" s="1" t="str">
        <f>Корзина[[#This Row],[Соединенное название]]</f>
        <v>EP2B1D 2280 600 560 2 №2 – С доводчиками ЛДСП БЕЛЫЙ БАЗОВЫЙ SL34</v>
      </c>
      <c r="AH92" s="1" t="e">
        <f>VLOOKUP(Корзина[[#This Row],[Измененное название]],Заказ_из_БЗ[],2,0)</f>
        <v>#N/A</v>
      </c>
      <c r="AI92" s="1" t="e">
        <f t="shared" si="1"/>
        <v>#N/A</v>
      </c>
    </row>
    <row r="93" spans="1:35" x14ac:dyDescent="0.25">
      <c r="A93" s="1" t="s">
        <v>705</v>
      </c>
      <c r="B93" s="1">
        <v>2040</v>
      </c>
      <c r="C93" s="1">
        <v>600</v>
      </c>
      <c r="D93" s="1">
        <v>560</v>
      </c>
      <c r="E93" s="1">
        <v>1</v>
      </c>
      <c r="F93" s="1">
        <v>10750</v>
      </c>
      <c r="G93" s="1">
        <v>0.93691000000000002</v>
      </c>
      <c r="H93" s="1">
        <v>2</v>
      </c>
      <c r="I93" s="1">
        <v>0.28349999999999997</v>
      </c>
      <c r="J93" s="28">
        <v>3547.14</v>
      </c>
      <c r="K93" s="1">
        <v>1061.424</v>
      </c>
      <c r="L93" s="1"/>
      <c r="M93" s="1">
        <v>6800</v>
      </c>
      <c r="N93" s="1">
        <v>600</v>
      </c>
      <c r="O93" s="1" t="s">
        <v>734</v>
      </c>
      <c r="P93" s="1" t="s">
        <v>1448</v>
      </c>
      <c r="Q93" s="1"/>
      <c r="R93" s="1"/>
      <c r="S93" s="1"/>
      <c r="T93" s="1"/>
      <c r="U93" s="1"/>
      <c r="V93" s="1" t="s">
        <v>1012</v>
      </c>
      <c r="W93" s="1">
        <v>1470</v>
      </c>
      <c r="X93" s="1">
        <v>2480</v>
      </c>
      <c r="Y93" s="1" t="s">
        <v>928</v>
      </c>
      <c r="Z93" s="1">
        <v>0</v>
      </c>
      <c r="AA93" s="1" t="s">
        <v>1013</v>
      </c>
      <c r="AB93" s="1">
        <v>11811.42</v>
      </c>
      <c r="AC93" s="1" t="s">
        <v>1069</v>
      </c>
      <c r="AD93" s="1"/>
      <c r="AE93" s="1"/>
      <c r="AF9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2040 600 560 2 №2 – С доводчиками ЛДСП БЕЛЫЙ БАЗОВЫЙ SL34</v>
      </c>
      <c r="AG93" s="1" t="str">
        <f>Корзина[[#This Row],[Соединенное название]]</f>
        <v>EPT2D_455 2040 600 560 2 №2 – С доводчиками ЛДСП БЕЛЫЙ БАЗОВЫЙ SL34</v>
      </c>
      <c r="AH93" s="1" t="e">
        <f>VLOOKUP(Корзина[[#This Row],[Измененное название]],Заказ_из_БЗ[],2,0)</f>
        <v>#N/A</v>
      </c>
      <c r="AI93" s="1" t="e">
        <f t="shared" si="1"/>
        <v>#N/A</v>
      </c>
    </row>
    <row r="94" spans="1:35" x14ac:dyDescent="0.25">
      <c r="A94" s="1" t="s">
        <v>709</v>
      </c>
      <c r="B94" s="1">
        <v>2280</v>
      </c>
      <c r="C94" s="1">
        <v>600</v>
      </c>
      <c r="D94" s="1">
        <v>560</v>
      </c>
      <c r="E94" s="1">
        <v>1</v>
      </c>
      <c r="F94" s="1">
        <v>14484.048000000001</v>
      </c>
      <c r="G94" s="1">
        <v>1.07995</v>
      </c>
      <c r="H94" s="1">
        <v>3</v>
      </c>
      <c r="I94" s="1">
        <v>0.28349999999999997</v>
      </c>
      <c r="J94" s="28">
        <v>4088.69</v>
      </c>
      <c r="K94" s="1">
        <v>1592.136</v>
      </c>
      <c r="L94" s="1"/>
      <c r="M94" s="1">
        <v>8754.0480000000007</v>
      </c>
      <c r="N94" s="1">
        <v>600</v>
      </c>
      <c r="O94" s="1" t="s">
        <v>734</v>
      </c>
      <c r="P94" s="1" t="s">
        <v>1448</v>
      </c>
      <c r="Q94" s="1"/>
      <c r="R94" s="1"/>
      <c r="S94" s="1"/>
      <c r="T94" s="1"/>
      <c r="U94" s="1"/>
      <c r="V94" s="1" t="s">
        <v>1012</v>
      </c>
      <c r="W94" s="1">
        <v>1470</v>
      </c>
      <c r="X94" s="1">
        <v>4260</v>
      </c>
      <c r="Y94" s="1" t="s">
        <v>928</v>
      </c>
      <c r="Z94" s="1">
        <v>0</v>
      </c>
      <c r="AA94" s="1" t="s">
        <v>1013</v>
      </c>
      <c r="AB94" s="1">
        <v>16076.18</v>
      </c>
      <c r="AC94" s="1" t="s">
        <v>1069</v>
      </c>
      <c r="AD94" s="1"/>
      <c r="AE94" s="1"/>
      <c r="AF9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EPTG2D_455 2280 600 560 3 №2 – С доводчиками ЛДСП БЕЛЫЙ БАЗОВЫЙ SL34</v>
      </c>
      <c r="AG94" s="1" t="str">
        <f>Корзина[[#This Row],[Соединенное название]]</f>
        <v>EPTG2D_455 2280 600 560 3 №2 – С доводчиками ЛДСП БЕЛЫЙ БАЗОВЫЙ SL34</v>
      </c>
      <c r="AH94" s="1">
        <f>VLOOKUP(Корзина[[#This Row],[Измененное название]],Заказ_из_БЗ[],2,0)</f>
        <v>16076.15</v>
      </c>
      <c r="AI94" s="1">
        <f t="shared" si="1"/>
        <v>3.0000000000654836E-2</v>
      </c>
    </row>
    <row r="95" spans="1:35" x14ac:dyDescent="0.25">
      <c r="A95" s="1" t="s">
        <v>709</v>
      </c>
      <c r="B95" s="1">
        <v>2040</v>
      </c>
      <c r="C95" s="1">
        <v>600</v>
      </c>
      <c r="D95" s="1">
        <v>560</v>
      </c>
      <c r="E95" s="1">
        <v>1</v>
      </c>
      <c r="F95" s="1">
        <v>12454</v>
      </c>
      <c r="G95" s="1">
        <v>0.93691000000000002</v>
      </c>
      <c r="H95" s="1">
        <v>2</v>
      </c>
      <c r="I95" s="1">
        <v>0.28349999999999997</v>
      </c>
      <c r="J95" s="28">
        <v>3547.14</v>
      </c>
      <c r="K95" s="1">
        <v>1061.424</v>
      </c>
      <c r="L95" s="1"/>
      <c r="M95" s="1">
        <v>7344</v>
      </c>
      <c r="N95" s="1">
        <v>600</v>
      </c>
      <c r="O95" s="1" t="s">
        <v>734</v>
      </c>
      <c r="P95" s="1" t="s">
        <v>1448</v>
      </c>
      <c r="Q95" s="1"/>
      <c r="R95" s="1"/>
      <c r="S95" s="1"/>
      <c r="T95" s="1"/>
      <c r="U95" s="1"/>
      <c r="V95" s="1" t="s">
        <v>1012</v>
      </c>
      <c r="W95" s="1">
        <v>1470</v>
      </c>
      <c r="X95" s="1">
        <v>3640</v>
      </c>
      <c r="Y95" s="1" t="s">
        <v>928</v>
      </c>
      <c r="Z95" s="1">
        <v>0</v>
      </c>
      <c r="AA95" s="1" t="s">
        <v>1013</v>
      </c>
      <c r="AB95" s="1">
        <v>13515.42</v>
      </c>
      <c r="AC95" s="1" t="s">
        <v>1069</v>
      </c>
      <c r="AD95" s="1"/>
      <c r="AE95" s="1"/>
      <c r="AF9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EPTG2D_455 2040 600 560 2 №2 – С доводчиками ЛДСП БЕЛЫЙ БАЗОВЫЙ SL34</v>
      </c>
      <c r="AG95" s="1" t="str">
        <f>Корзина[[#This Row],[Соединенное название]]</f>
        <v>EPTG2D_455 2040 600 560 2 №2 – С доводчиками ЛДСП БЕЛЫЙ БАЗОВЫЙ SL34</v>
      </c>
      <c r="AH95" s="1">
        <f>VLOOKUP(Корзина[[#This Row],[Измененное название]],Заказ_из_БЗ[],2,0)</f>
        <v>13515.09</v>
      </c>
      <c r="AI95" s="1">
        <f t="shared" si="1"/>
        <v>0.32999999999992724</v>
      </c>
    </row>
    <row r="96" spans="1:35" x14ac:dyDescent="0.25">
      <c r="A96" s="1" t="s">
        <v>0</v>
      </c>
      <c r="B96" s="1">
        <v>720</v>
      </c>
      <c r="C96" s="1">
        <v>600</v>
      </c>
      <c r="D96" s="1">
        <v>525</v>
      </c>
      <c r="E96" s="1">
        <v>1</v>
      </c>
      <c r="F96" s="1">
        <v>4781.7000000000007</v>
      </c>
      <c r="G96" s="1">
        <v>0.42674000000000001</v>
      </c>
      <c r="H96" s="1">
        <v>0</v>
      </c>
      <c r="I96" s="1">
        <v>0.28349999999999997</v>
      </c>
      <c r="J96" s="28">
        <v>1615.64</v>
      </c>
      <c r="K96" s="1">
        <v>0</v>
      </c>
      <c r="L96" s="1"/>
      <c r="M96" s="1">
        <v>2461.7000000000003</v>
      </c>
      <c r="N96" s="1">
        <v>300</v>
      </c>
      <c r="O96" s="1" t="s">
        <v>734</v>
      </c>
      <c r="P96" s="1" t="s">
        <v>1448</v>
      </c>
      <c r="Q96" s="1"/>
      <c r="R96" s="1"/>
      <c r="S96" s="1"/>
      <c r="T96" s="1"/>
      <c r="U96" s="1"/>
      <c r="V96" s="1" t="s">
        <v>1012</v>
      </c>
      <c r="W96" s="1">
        <v>1080</v>
      </c>
      <c r="X96" s="1">
        <v>1240</v>
      </c>
      <c r="Y96" s="1" t="s">
        <v>928</v>
      </c>
      <c r="Z96" s="1">
        <v>0</v>
      </c>
      <c r="AA96" s="1" t="s">
        <v>1013</v>
      </c>
      <c r="AB96" s="1">
        <v>4781.7</v>
      </c>
      <c r="AC96" s="1" t="s">
        <v>1069</v>
      </c>
      <c r="AD96" s="1"/>
      <c r="AE96" s="1"/>
      <c r="AF9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720 600 525 0 №2 – С доводчиками ЛДСП БЕЛЫЙ БАЗОВЫЙ SL34</v>
      </c>
      <c r="AG96" s="1" t="str">
        <f>Корзина[[#This Row],[Соединенное название]]</f>
        <v>EMN1D 720 600 525 0 №2 – С доводчиками ЛДСП БЕЛЫЙ БАЗОВЫЙ SL34</v>
      </c>
      <c r="AH96" s="1" t="e">
        <f>VLOOKUP(Корзина[[#This Row],[Измененное название]],Заказ_из_БЗ[],2,0)</f>
        <v>#N/A</v>
      </c>
      <c r="AI96" s="1" t="e">
        <f t="shared" si="1"/>
        <v>#N/A</v>
      </c>
    </row>
    <row r="97" spans="1:35" x14ac:dyDescent="0.25">
      <c r="A97" s="1" t="s">
        <v>3</v>
      </c>
      <c r="B97" s="1">
        <v>720</v>
      </c>
      <c r="C97" s="1">
        <v>600</v>
      </c>
      <c r="D97" s="1">
        <v>525</v>
      </c>
      <c r="E97" s="1">
        <v>1</v>
      </c>
      <c r="F97" s="1">
        <v>3541.7000000000003</v>
      </c>
      <c r="G97" s="1">
        <v>0</v>
      </c>
      <c r="H97" s="1">
        <v>0</v>
      </c>
      <c r="I97" s="1">
        <v>0.28349999999999997</v>
      </c>
      <c r="J97" s="28">
        <v>0</v>
      </c>
      <c r="K97" s="1">
        <v>0</v>
      </c>
      <c r="L97" s="1"/>
      <c r="M97" s="1">
        <v>2461.7000000000003</v>
      </c>
      <c r="N97" s="1">
        <v>300</v>
      </c>
      <c r="O97" s="1" t="s">
        <v>734</v>
      </c>
      <c r="P97" s="1" t="s">
        <v>1448</v>
      </c>
      <c r="Q97" s="1"/>
      <c r="R97" s="1"/>
      <c r="S97" s="1"/>
      <c r="T97" s="1"/>
      <c r="U97" s="1"/>
      <c r="V97" s="1" t="s">
        <v>1012</v>
      </c>
      <c r="W97" s="1">
        <v>1080</v>
      </c>
      <c r="X97" s="1">
        <v>0</v>
      </c>
      <c r="Y97" s="1" t="s">
        <v>928</v>
      </c>
      <c r="Z97" s="1">
        <v>0</v>
      </c>
      <c r="AA97" s="1" t="s">
        <v>1013</v>
      </c>
      <c r="AB97" s="1">
        <v>3541.7</v>
      </c>
      <c r="AC97" s="1" t="s">
        <v>1069</v>
      </c>
      <c r="AD97" s="1"/>
      <c r="AE97" s="1"/>
      <c r="AF9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720 600 525 0 №2 – С доводчиками ЛДСП БЕЛЫЙ БАЗОВЫЙ SL34</v>
      </c>
      <c r="AG97" s="1" t="str">
        <f>Корзина[[#This Row],[Соединенное название]]</f>
        <v>ENO 720 600 525 0 №2 – С доводчиками ЛДСП БЕЛЫЙ БАЗОВЫЙ SL34</v>
      </c>
      <c r="AH97" s="1" t="e">
        <f>VLOOKUP(Корзина[[#This Row],[Измененное название]],Заказ_из_БЗ[],2,0)</f>
        <v>#N/A</v>
      </c>
      <c r="AI97" s="1" t="e">
        <f t="shared" si="1"/>
        <v>#N/A</v>
      </c>
    </row>
    <row r="98" spans="1:35" x14ac:dyDescent="0.25">
      <c r="A98" s="1" t="s">
        <v>683</v>
      </c>
      <c r="B98" s="1">
        <v>600</v>
      </c>
      <c r="C98" s="1">
        <v>596</v>
      </c>
      <c r="D98" s="1">
        <v>315</v>
      </c>
      <c r="E98" s="1">
        <v>1</v>
      </c>
      <c r="F98" s="1">
        <v>10165.563999999998</v>
      </c>
      <c r="G98" s="1">
        <v>0.35282999999999998</v>
      </c>
      <c r="H98" s="1">
        <v>0</v>
      </c>
      <c r="I98" s="1">
        <v>0.16327</v>
      </c>
      <c r="J98" s="28">
        <v>1335.81</v>
      </c>
      <c r="K98" s="1">
        <v>0</v>
      </c>
      <c r="L98" s="1"/>
      <c r="M98" s="1">
        <v>1655.5639999999994</v>
      </c>
      <c r="N98" s="1">
        <v>300</v>
      </c>
      <c r="O98" s="1" t="s">
        <v>734</v>
      </c>
      <c r="P98" s="1" t="s">
        <v>1448</v>
      </c>
      <c r="Q98" s="1"/>
      <c r="R98" s="1"/>
      <c r="S98" s="1"/>
      <c r="T98" s="1"/>
      <c r="U98" s="1"/>
      <c r="V98" s="1" t="s">
        <v>1129</v>
      </c>
      <c r="W98" s="1">
        <v>570</v>
      </c>
      <c r="X98" s="1">
        <v>7940</v>
      </c>
      <c r="Y98" s="1" t="s">
        <v>928</v>
      </c>
      <c r="Z98" s="1">
        <v>0</v>
      </c>
      <c r="AA98" s="1" t="s">
        <v>1013</v>
      </c>
      <c r="AB98" s="1">
        <v>10165.56</v>
      </c>
      <c r="AC98" s="1" t="s">
        <v>1069</v>
      </c>
      <c r="AD98" s="1"/>
      <c r="AE98" s="1"/>
      <c r="AF9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EWV1V_600 600 596 315 0 №2 – С доводчиками ЛДСП БЕЛЫЙ БАЗОВЫЙ SL34</v>
      </c>
      <c r="AG98" s="1" t="str">
        <f>Корзина[[#This Row],[Соединенное название]]</f>
        <v>EWV1V_600 600 596 315 0 №2 – С доводчиками ЛДСП БЕЛЫЙ БАЗОВЫЙ SL34</v>
      </c>
      <c r="AH98" s="1">
        <f>VLOOKUP(Корзина[[#This Row],[Измененное название]],Заказ_из_БЗ[],2,0)</f>
        <v>10169.5</v>
      </c>
      <c r="AI98" s="1">
        <f t="shared" si="1"/>
        <v>-3.9400000000005093</v>
      </c>
    </row>
    <row r="99" spans="1:35" x14ac:dyDescent="0.25">
      <c r="A99" s="1" t="s">
        <v>40</v>
      </c>
      <c r="B99" s="1">
        <v>480</v>
      </c>
      <c r="C99" s="1">
        <v>315</v>
      </c>
      <c r="D99" s="1">
        <v>315</v>
      </c>
      <c r="E99" s="1">
        <v>1</v>
      </c>
      <c r="F99" s="1">
        <v>3590.16</v>
      </c>
      <c r="G99" s="1">
        <v>0.21087</v>
      </c>
      <c r="H99" s="1">
        <v>0</v>
      </c>
      <c r="I99" s="1">
        <v>8.8803999999999994E-2</v>
      </c>
      <c r="J99" s="28">
        <v>798.35</v>
      </c>
      <c r="K99" s="1">
        <v>0</v>
      </c>
      <c r="L99" s="1"/>
      <c r="M99" s="1">
        <v>1430.1599999999996</v>
      </c>
      <c r="N99" s="1">
        <v>315</v>
      </c>
      <c r="O99" s="1" t="s">
        <v>1124</v>
      </c>
      <c r="P99" s="1" t="s">
        <v>1448</v>
      </c>
      <c r="Q99" s="1"/>
      <c r="R99" s="1"/>
      <c r="S99" s="1"/>
      <c r="T99" s="1"/>
      <c r="U99" s="1"/>
      <c r="V99" s="1" t="s">
        <v>1129</v>
      </c>
      <c r="W99" s="1">
        <v>840</v>
      </c>
      <c r="X99" s="1">
        <v>1320</v>
      </c>
      <c r="Y99" s="1" t="s">
        <v>928</v>
      </c>
      <c r="Z99" s="1">
        <v>0</v>
      </c>
      <c r="AA99" s="1" t="s">
        <v>1013</v>
      </c>
      <c r="AB99" s="1">
        <v>3590.16</v>
      </c>
      <c r="AC99" s="1" t="s">
        <v>1069</v>
      </c>
      <c r="AD99" s="1"/>
      <c r="AE99" s="1"/>
      <c r="AF9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480 315 315 0 №2 – С доводчиками ЛДСП БЕЛЫЙ БАЗОВЫЙ SL34</v>
      </c>
      <c r="AG99" s="1" t="str">
        <f>Корзина[[#This Row],[Соединенное название]]</f>
        <v>ERV1D 480 315 315 0 №2 – С доводчиками ЛДСП БЕЛЫЙ БАЗОВЫЙ SL34</v>
      </c>
      <c r="AH99" s="1" t="e">
        <f>VLOOKUP(Корзина[[#This Row],[Измененное название]],Заказ_из_БЗ[],2,0)</f>
        <v>#N/A</v>
      </c>
      <c r="AI99" s="1" t="e">
        <f t="shared" si="1"/>
        <v>#N/A</v>
      </c>
    </row>
    <row r="100" spans="1:35" x14ac:dyDescent="0.25">
      <c r="A100" s="1" t="s">
        <v>40</v>
      </c>
      <c r="B100" s="1">
        <v>600</v>
      </c>
      <c r="C100" s="1">
        <v>315</v>
      </c>
      <c r="D100" s="1">
        <v>315</v>
      </c>
      <c r="E100" s="1">
        <v>1</v>
      </c>
      <c r="F100" s="1">
        <v>3760.08</v>
      </c>
      <c r="G100" s="1">
        <v>0.26402999999999999</v>
      </c>
      <c r="H100" s="1">
        <v>0</v>
      </c>
      <c r="I100" s="1">
        <v>8.8803999999999994E-2</v>
      </c>
      <c r="J100" s="28">
        <v>999.62</v>
      </c>
      <c r="K100" s="1">
        <v>0</v>
      </c>
      <c r="L100" s="1"/>
      <c r="M100" s="1">
        <v>1600.08</v>
      </c>
      <c r="N100" s="1">
        <v>315</v>
      </c>
      <c r="O100" s="1" t="s">
        <v>1124</v>
      </c>
      <c r="P100" s="1" t="s">
        <v>1448</v>
      </c>
      <c r="Q100" s="1"/>
      <c r="R100" s="1"/>
      <c r="S100" s="1"/>
      <c r="T100" s="1"/>
      <c r="U100" s="1"/>
      <c r="V100" s="1" t="s">
        <v>1129</v>
      </c>
      <c r="W100" s="1">
        <v>840</v>
      </c>
      <c r="X100" s="1">
        <v>1320</v>
      </c>
      <c r="Y100" s="1" t="s">
        <v>928</v>
      </c>
      <c r="Z100" s="1">
        <v>0</v>
      </c>
      <c r="AA100" s="1" t="s">
        <v>1013</v>
      </c>
      <c r="AB100" s="1">
        <v>3760.08</v>
      </c>
      <c r="AC100" s="1" t="s">
        <v>1069</v>
      </c>
      <c r="AD100" s="1"/>
      <c r="AE100" s="1"/>
      <c r="AF10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600 315 315 0 №2 – С доводчиками ЛДСП БЕЛЫЙ БАЗОВЫЙ SL34</v>
      </c>
      <c r="AG100" s="1" t="str">
        <f>Корзина[[#This Row],[Соединенное название]]</f>
        <v>ERV1D 600 315 315 0 №2 – С доводчиками ЛДСП БЕЛЫЙ БАЗОВЫЙ SL34</v>
      </c>
      <c r="AH100" s="1" t="e">
        <f>VLOOKUP(Корзина[[#This Row],[Измененное название]],Заказ_из_БЗ[],2,0)</f>
        <v>#N/A</v>
      </c>
      <c r="AI100" s="1" t="e">
        <f t="shared" si="1"/>
        <v>#N/A</v>
      </c>
    </row>
    <row r="101" spans="1:35" x14ac:dyDescent="0.25">
      <c r="A101" s="1" t="s">
        <v>40</v>
      </c>
      <c r="B101" s="1">
        <v>960</v>
      </c>
      <c r="C101" s="1">
        <v>315</v>
      </c>
      <c r="D101" s="1">
        <v>315</v>
      </c>
      <c r="E101" s="1">
        <v>1</v>
      </c>
      <c r="F101" s="1">
        <v>4889.84</v>
      </c>
      <c r="G101" s="1">
        <v>0.42351</v>
      </c>
      <c r="H101" s="1">
        <v>0</v>
      </c>
      <c r="I101" s="1">
        <v>8.8803999999999994E-2</v>
      </c>
      <c r="J101" s="28">
        <v>1603.41</v>
      </c>
      <c r="K101" s="1">
        <v>0</v>
      </c>
      <c r="L101" s="1"/>
      <c r="M101" s="1">
        <v>2109.84</v>
      </c>
      <c r="N101" s="1">
        <v>315</v>
      </c>
      <c r="O101" s="1" t="s">
        <v>1124</v>
      </c>
      <c r="P101" s="1" t="s">
        <v>1448</v>
      </c>
      <c r="Q101" s="1"/>
      <c r="R101" s="1"/>
      <c r="S101" s="1"/>
      <c r="T101" s="1"/>
      <c r="U101" s="1"/>
      <c r="V101" s="1" t="s">
        <v>1129</v>
      </c>
      <c r="W101" s="1">
        <v>840</v>
      </c>
      <c r="X101" s="1">
        <v>1940</v>
      </c>
      <c r="Y101" s="1" t="s">
        <v>928</v>
      </c>
      <c r="Z101" s="1">
        <v>0</v>
      </c>
      <c r="AA101" s="1" t="s">
        <v>1013</v>
      </c>
      <c r="AB101" s="1">
        <v>4889.84</v>
      </c>
      <c r="AC101" s="1" t="s">
        <v>1069</v>
      </c>
      <c r="AD101" s="1"/>
      <c r="AE101" s="1"/>
      <c r="AF10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960 315 315 0 №2 – С доводчиками ЛДСП БЕЛЫЙ БАЗОВЫЙ SL34</v>
      </c>
      <c r="AG101" s="1" t="str">
        <f>Корзина[[#This Row],[Соединенное название]]</f>
        <v>ERV1D 960 315 315 0 №2 – С доводчиками ЛДСП БЕЛЫЙ БАЗОВЫЙ SL34</v>
      </c>
      <c r="AH101" s="1" t="e">
        <f>VLOOKUP(Корзина[[#This Row],[Измененное название]],Заказ_из_БЗ[],2,0)</f>
        <v>#N/A</v>
      </c>
      <c r="AI101" s="1" t="e">
        <f t="shared" si="1"/>
        <v>#N/A</v>
      </c>
    </row>
    <row r="102" spans="1:35" x14ac:dyDescent="0.25">
      <c r="A102" s="1" t="s">
        <v>138</v>
      </c>
      <c r="B102" s="1">
        <v>720</v>
      </c>
      <c r="C102" s="1">
        <v>600</v>
      </c>
      <c r="D102" s="1">
        <v>315</v>
      </c>
      <c r="E102" s="1">
        <v>1</v>
      </c>
      <c r="F102" s="1">
        <v>3814.45</v>
      </c>
      <c r="G102" s="1">
        <v>0.42674000000000001</v>
      </c>
      <c r="H102" s="1">
        <v>0</v>
      </c>
      <c r="I102" s="1">
        <v>0.16442999999999999</v>
      </c>
      <c r="J102" s="28">
        <v>1615.64</v>
      </c>
      <c r="K102" s="1">
        <v>0</v>
      </c>
      <c r="L102" s="1">
        <v>630.4799999999999</v>
      </c>
      <c r="M102" s="1">
        <v>1804.4499999999996</v>
      </c>
      <c r="N102" s="1">
        <v>300</v>
      </c>
      <c r="O102" s="1" t="s">
        <v>734</v>
      </c>
      <c r="P102" s="1" t="s">
        <v>1448</v>
      </c>
      <c r="Q102" s="1"/>
      <c r="R102" s="1"/>
      <c r="S102" s="1"/>
      <c r="T102" s="1"/>
      <c r="U102" s="1"/>
      <c r="V102" s="1" t="s">
        <v>1129</v>
      </c>
      <c r="W102" s="1">
        <v>770</v>
      </c>
      <c r="X102" s="1">
        <v>1240</v>
      </c>
      <c r="Y102" s="1" t="s">
        <v>928</v>
      </c>
      <c r="Z102" s="1">
        <v>0</v>
      </c>
      <c r="AA102" s="1" t="s">
        <v>1013</v>
      </c>
      <c r="AB102" s="1">
        <v>4444.93</v>
      </c>
      <c r="AC102" s="1" t="s">
        <v>1069</v>
      </c>
      <c r="AD102" s="1"/>
      <c r="AE102" s="1"/>
      <c r="AF10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0 №2 – С доводчиками ЛДСП БЕЛЫЙ БАЗОВЫЙ SL34</v>
      </c>
      <c r="AG102" s="1" t="str">
        <f>Корзина[[#This Row],[Соединенное название]]</f>
        <v>EVG1D 720 600 315 0 №2 – С доводчиками ЛДСП БЕЛЫЙ БАЗОВЫЙ SL34</v>
      </c>
      <c r="AH102" s="1" t="e">
        <f>VLOOKUP(Корзина[[#This Row],[Измененное название]],Заказ_из_БЗ[],2,0)</f>
        <v>#N/A</v>
      </c>
      <c r="AI102" s="1" t="e">
        <f t="shared" si="1"/>
        <v>#N/A</v>
      </c>
    </row>
    <row r="103" spans="1:35" x14ac:dyDescent="0.25">
      <c r="A103" s="1" t="s">
        <v>138</v>
      </c>
      <c r="B103" s="1">
        <v>720</v>
      </c>
      <c r="C103" s="1">
        <v>600</v>
      </c>
      <c r="D103" s="1">
        <v>315</v>
      </c>
      <c r="E103" s="1">
        <v>1</v>
      </c>
      <c r="F103" s="1">
        <v>3994.45</v>
      </c>
      <c r="G103" s="1">
        <v>0.42674000000000001</v>
      </c>
      <c r="H103" s="1">
        <v>1</v>
      </c>
      <c r="I103" s="1">
        <v>0.16442999999999999</v>
      </c>
      <c r="J103" s="28">
        <v>1615.64</v>
      </c>
      <c r="K103" s="1">
        <v>307.81295999999998</v>
      </c>
      <c r="L103" s="1">
        <v>630.4799999999999</v>
      </c>
      <c r="M103" s="1">
        <v>1984.4499999999996</v>
      </c>
      <c r="N103" s="1">
        <v>300</v>
      </c>
      <c r="O103" s="1" t="s">
        <v>734</v>
      </c>
      <c r="P103" s="1" t="s">
        <v>1448</v>
      </c>
      <c r="Q103" s="1"/>
      <c r="R103" s="1"/>
      <c r="S103" s="1"/>
      <c r="T103" s="1"/>
      <c r="U103" s="1"/>
      <c r="V103" s="1" t="s">
        <v>1129</v>
      </c>
      <c r="W103" s="1">
        <v>770</v>
      </c>
      <c r="X103" s="1">
        <v>1240</v>
      </c>
      <c r="Y103" s="1" t="s">
        <v>928</v>
      </c>
      <c r="Z103" s="1">
        <v>0</v>
      </c>
      <c r="AA103" s="1" t="s">
        <v>1013</v>
      </c>
      <c r="AB103" s="1">
        <v>4932.74</v>
      </c>
      <c r="AC103" s="1" t="s">
        <v>1070</v>
      </c>
      <c r="AD103" s="1"/>
      <c r="AE103" s="1"/>
      <c r="AF10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1 №2 – С доводчиками ЛДСП ДУБ КЕНДАЛ НАТУРАЛЬНЫЙ SL35</v>
      </c>
      <c r="AG103" s="1" t="str">
        <f>Корзина[[#This Row],[Соединенное название]]</f>
        <v>EVG1D 720 600 315 1 №2 – С доводчиками ЛДСП ДУБ КЕНДАЛ НАТУРАЛЬНЫЙ SL35</v>
      </c>
      <c r="AH103" s="1" t="e">
        <f>VLOOKUP(Корзина[[#This Row],[Измененное название]],Заказ_из_БЗ[],2,0)</f>
        <v>#N/A</v>
      </c>
      <c r="AI103" s="1" t="e">
        <f t="shared" si="1"/>
        <v>#N/A</v>
      </c>
    </row>
    <row r="104" spans="1:35" x14ac:dyDescent="0.25">
      <c r="A104" s="1" t="s">
        <v>138</v>
      </c>
      <c r="B104" s="1">
        <v>720</v>
      </c>
      <c r="C104" s="1">
        <v>600</v>
      </c>
      <c r="D104" s="1">
        <v>315</v>
      </c>
      <c r="E104" s="1">
        <v>1</v>
      </c>
      <c r="F104" s="1">
        <v>3994.45</v>
      </c>
      <c r="G104" s="1">
        <v>0.42674000000000001</v>
      </c>
      <c r="H104" s="1">
        <v>1</v>
      </c>
      <c r="I104" s="1">
        <v>0.16442999999999999</v>
      </c>
      <c r="J104" s="28">
        <v>1615.64</v>
      </c>
      <c r="K104" s="1">
        <v>307.81295999999998</v>
      </c>
      <c r="L104" s="1">
        <v>630.4799999999999</v>
      </c>
      <c r="M104" s="1">
        <v>1984.4499999999996</v>
      </c>
      <c r="N104" s="1">
        <v>300</v>
      </c>
      <c r="O104" s="1" t="s">
        <v>734</v>
      </c>
      <c r="P104" s="1" t="s">
        <v>1448</v>
      </c>
      <c r="Q104" s="1"/>
      <c r="R104" s="1"/>
      <c r="S104" s="1"/>
      <c r="T104" s="1"/>
      <c r="U104" s="1"/>
      <c r="V104" s="1" t="s">
        <v>1129</v>
      </c>
      <c r="W104" s="1">
        <v>770</v>
      </c>
      <c r="X104" s="1">
        <v>1240</v>
      </c>
      <c r="Y104" s="1" t="s">
        <v>928</v>
      </c>
      <c r="Z104" s="1">
        <v>0</v>
      </c>
      <c r="AA104" s="1" t="s">
        <v>1013</v>
      </c>
      <c r="AB104" s="1">
        <v>4932.74</v>
      </c>
      <c r="AC104" s="1" t="s">
        <v>1070</v>
      </c>
      <c r="AD104" s="1"/>
      <c r="AE104" s="1"/>
      <c r="AF10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1 №2 – С доводчиками ЛДСП ДУБ КЕНДАЛ НАТУРАЛЬНЫЙ SL35</v>
      </c>
      <c r="AG104" s="1" t="str">
        <f>Корзина[[#This Row],[Соединенное название]]</f>
        <v>EVG1D 720 600 315 1 №2 – С доводчиками ЛДСП ДУБ КЕНДАЛ НАТУРАЛЬНЫЙ SL35</v>
      </c>
      <c r="AH104" s="1" t="e">
        <f>VLOOKUP(Корзина[[#This Row],[Измененное название]],Заказ_из_БЗ[],2,0)</f>
        <v>#N/A</v>
      </c>
      <c r="AI104" s="1" t="e">
        <f t="shared" si="1"/>
        <v>#N/A</v>
      </c>
    </row>
    <row r="105" spans="1:35" x14ac:dyDescent="0.25">
      <c r="A105" s="1" t="s">
        <v>17</v>
      </c>
      <c r="B105" s="1">
        <v>720</v>
      </c>
      <c r="C105" s="1">
        <v>300</v>
      </c>
      <c r="D105" s="1">
        <v>525</v>
      </c>
      <c r="E105" s="1">
        <v>1</v>
      </c>
      <c r="F105" s="1">
        <v>9720</v>
      </c>
      <c r="G105" s="444">
        <v>0.21074999999999999</v>
      </c>
      <c r="H105" s="1">
        <v>1</v>
      </c>
      <c r="I105" s="1">
        <v>0.13350000000000001</v>
      </c>
      <c r="J105" s="28">
        <v>797.9</v>
      </c>
      <c r="K105" s="1">
        <v>249.91200000000001</v>
      </c>
      <c r="L105" s="1"/>
      <c r="M105" s="1">
        <v>2300</v>
      </c>
      <c r="N105" s="1">
        <v>300</v>
      </c>
      <c r="O105" s="1" t="s">
        <v>734</v>
      </c>
      <c r="P105" s="1" t="s">
        <v>1448</v>
      </c>
      <c r="Q105" s="1"/>
      <c r="R105" s="1"/>
      <c r="S105" s="1"/>
      <c r="T105" s="1"/>
      <c r="U105" s="1"/>
      <c r="V105" s="1" t="s">
        <v>1012</v>
      </c>
      <c r="W105" s="1">
        <v>1080</v>
      </c>
      <c r="X105" s="1">
        <v>6340</v>
      </c>
      <c r="Y105" s="1" t="s">
        <v>928</v>
      </c>
      <c r="Z105" s="1">
        <v>0</v>
      </c>
      <c r="AA105" s="1" t="s">
        <v>1013</v>
      </c>
      <c r="AB105" s="1">
        <v>9969.91</v>
      </c>
      <c r="AC105" s="1" t="s">
        <v>1069</v>
      </c>
      <c r="AD105" s="1"/>
      <c r="AE105" s="1"/>
      <c r="AF10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720 300 525 1 №2 – С доводчиками ЛДСП БЕЛЫЙ БАЗОВЫЙ SL34</v>
      </c>
      <c r="AG105" s="1" t="str">
        <f>Корзина[[#This Row],[Соединенное название]]</f>
        <v>EMN1B1D 720 300 525 1 №2 – С доводчиками ЛДСП БЕЛЫЙ БАЗОВЫЙ SL34</v>
      </c>
      <c r="AH105" s="1" t="e">
        <f>VLOOKUP(Корзина[[#This Row],[Измененное название]],Заказ_из_БЗ[],2,0)</f>
        <v>#N/A</v>
      </c>
      <c r="AI105" s="1" t="e">
        <f>AB105-AH105</f>
        <v>#N/A</v>
      </c>
    </row>
    <row r="106" spans="1:35" x14ac:dyDescent="0.25">
      <c r="A106" s="1" t="s">
        <v>3</v>
      </c>
      <c r="B106" s="1">
        <v>720</v>
      </c>
      <c r="C106" s="1">
        <v>150</v>
      </c>
      <c r="D106" s="1">
        <v>525</v>
      </c>
      <c r="E106" s="1">
        <v>1</v>
      </c>
      <c r="F106" s="1">
        <v>2949.1499999999996</v>
      </c>
      <c r="G106" s="444">
        <v>0</v>
      </c>
      <c r="H106" s="1">
        <v>1</v>
      </c>
      <c r="I106" s="1">
        <v>5.8500000000000003E-2</v>
      </c>
      <c r="J106" s="28">
        <v>0</v>
      </c>
      <c r="K106" s="1">
        <v>109.512</v>
      </c>
      <c r="L106" s="1"/>
      <c r="M106" s="1">
        <v>2139.1499999999996</v>
      </c>
      <c r="N106" s="1">
        <v>300</v>
      </c>
      <c r="O106" s="1" t="s">
        <v>734</v>
      </c>
      <c r="P106" s="1" t="s">
        <v>1448</v>
      </c>
      <c r="Q106" s="1"/>
      <c r="R106" s="1"/>
      <c r="S106" s="1"/>
      <c r="T106" s="1"/>
      <c r="U106" s="1"/>
      <c r="V106" s="1" t="s">
        <v>1012</v>
      </c>
      <c r="W106" s="1">
        <v>810</v>
      </c>
      <c r="X106" s="1">
        <v>0</v>
      </c>
      <c r="Y106" s="1" t="s">
        <v>928</v>
      </c>
      <c r="Z106" s="1">
        <v>0</v>
      </c>
      <c r="AA106" s="1" t="s">
        <v>1013</v>
      </c>
      <c r="AB106" s="1">
        <v>3058.66</v>
      </c>
      <c r="AC106" s="1" t="s">
        <v>1070</v>
      </c>
      <c r="AD106" s="1"/>
      <c r="AE106" s="1"/>
      <c r="AF10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720 150 525 1 №2 – С доводчиками ЛДСП ДУБ КЕНДАЛ НАТУРАЛЬНЫЙ SL35</v>
      </c>
      <c r="AG106" s="1" t="str">
        <f>Корзина[[#This Row],[Соединенное название]]</f>
        <v>ENO 720 150 525 1 №2 – С доводчиками ЛДСП ДУБ КЕНДАЛ НАТУРАЛЬНЫЙ SL35</v>
      </c>
      <c r="AH106" s="1" t="e">
        <f>VLOOKUP(Корзина[[#This Row],[Измененное название]],Заказ_из_БЗ[],2,0)</f>
        <v>#N/A</v>
      </c>
      <c r="AI106" s="1" t="e">
        <f>AB106-AH106</f>
        <v>#N/A</v>
      </c>
    </row>
    <row r="107" spans="1:35" x14ac:dyDescent="0.25">
      <c r="A107" t="s">
        <v>36</v>
      </c>
      <c r="B107">
        <v>720</v>
      </c>
      <c r="C107">
        <v>600</v>
      </c>
      <c r="D107">
        <v>600</v>
      </c>
      <c r="E107" s="1">
        <v>1</v>
      </c>
      <c r="F107" s="1">
        <v>6620</v>
      </c>
      <c r="G107" s="444">
        <v>0.27065</v>
      </c>
      <c r="H107">
        <v>0</v>
      </c>
      <c r="I107" s="1">
        <v>0.31584400000000001</v>
      </c>
      <c r="J107" s="28">
        <v>1024.68</v>
      </c>
      <c r="K107" s="1">
        <v>0</v>
      </c>
      <c r="L107" s="1"/>
      <c r="M107" s="1">
        <v>2530</v>
      </c>
      <c r="N107" s="1">
        <v>600</v>
      </c>
      <c r="O107" s="1"/>
      <c r="P107" t="s">
        <v>1448</v>
      </c>
      <c r="Q107" s="1"/>
      <c r="R107" s="1"/>
      <c r="S107" s="1"/>
      <c r="T107" s="1"/>
      <c r="U107" s="1"/>
      <c r="V107" s="1"/>
      <c r="W107" s="1">
        <v>970</v>
      </c>
      <c r="X107" s="1">
        <v>3120</v>
      </c>
      <c r="Y107" s="1"/>
      <c r="Z107" s="1">
        <v>0</v>
      </c>
      <c r="AA107" t="s">
        <v>1013</v>
      </c>
      <c r="AB107" s="1">
        <v>6620</v>
      </c>
      <c r="AC107" t="s">
        <v>1069</v>
      </c>
      <c r="AD107" s="1"/>
      <c r="AE107" s="1"/>
      <c r="AF10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720 600 600 0 №2 – С доводчиками ЛДСП БЕЛЫЙ БАЗОВЫЙ SL34</v>
      </c>
      <c r="AG107" s="1" t="str">
        <f>Корзина[[#This Row],[Соединенное название]]</f>
        <v>EDV1D 720 600 600 0 №2 – С доводчиками ЛДСП БЕЛЫЙ БАЗОВЫЙ SL34</v>
      </c>
      <c r="AH107" s="1">
        <f>VLOOKUP(Корзина[[#This Row],[Измененное название]],Заказ_из_БЗ[],2,0)</f>
        <v>6620.06</v>
      </c>
      <c r="AI107" s="1">
        <f t="shared" ref="AI107:AI136" si="2">AB107-AH107</f>
        <v>-6.0000000000400178E-2</v>
      </c>
    </row>
    <row r="108" spans="1:35" x14ac:dyDescent="0.25">
      <c r="A108" t="s">
        <v>36</v>
      </c>
      <c r="B108">
        <v>720</v>
      </c>
      <c r="C108">
        <v>600</v>
      </c>
      <c r="D108">
        <v>600</v>
      </c>
      <c r="E108" s="1">
        <v>1</v>
      </c>
      <c r="F108" s="1">
        <v>3880</v>
      </c>
      <c r="G108" s="444">
        <v>0.27065</v>
      </c>
      <c r="H108">
        <v>2</v>
      </c>
      <c r="I108" s="1">
        <v>0</v>
      </c>
      <c r="J108" s="28">
        <v>1024.68</v>
      </c>
      <c r="K108" s="1">
        <v>0</v>
      </c>
      <c r="L108" s="1"/>
      <c r="M108" s="1">
        <v>2530</v>
      </c>
      <c r="N108" s="1">
        <v>600</v>
      </c>
      <c r="O108" s="1"/>
      <c r="P108" t="s">
        <v>1446</v>
      </c>
      <c r="Q108" s="1"/>
      <c r="R108" s="1"/>
      <c r="S108" s="1"/>
      <c r="T108" s="1"/>
      <c r="U108" s="1"/>
      <c r="V108" s="1"/>
      <c r="W108" s="1">
        <v>970</v>
      </c>
      <c r="X108" s="1">
        <v>380</v>
      </c>
      <c r="Y108" s="1"/>
      <c r="Z108" s="1">
        <v>0</v>
      </c>
      <c r="AA108" t="s">
        <v>1142</v>
      </c>
      <c r="AB108" s="1">
        <v>3880</v>
      </c>
      <c r="AC108" t="s">
        <v>1069</v>
      </c>
      <c r="AD108" s="1"/>
      <c r="AE108" s="1"/>
      <c r="AF10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720 600 600 2 №3 – Без доводчиков Стекло БЕЛЫЙ БАЗОВЫЙ SL34</v>
      </c>
      <c r="AG108" s="1" t="str">
        <f>Корзина[[#This Row],[Соединенное название]]</f>
        <v>EDV1D 720 600 600 2 №3 – Без доводчиков Стекло БЕЛЫЙ БАЗОВЫЙ SL34</v>
      </c>
      <c r="AH108" s="1">
        <f>VLOOKUP(Корзина[[#This Row],[Измененное название]],Заказ_из_БЗ[],2,0)</f>
        <v>3880.08</v>
      </c>
      <c r="AI108" s="1">
        <f t="shared" si="2"/>
        <v>-7.999999999992724E-2</v>
      </c>
    </row>
    <row r="109" spans="1:35" x14ac:dyDescent="0.25">
      <c r="A109" t="s">
        <v>36</v>
      </c>
      <c r="B109">
        <v>960</v>
      </c>
      <c r="C109">
        <v>600</v>
      </c>
      <c r="D109">
        <v>600</v>
      </c>
      <c r="E109" s="1">
        <v>1</v>
      </c>
      <c r="F109" s="1">
        <v>4365.76</v>
      </c>
      <c r="G109" s="444">
        <v>0.36137000000000002</v>
      </c>
      <c r="H109">
        <v>1</v>
      </c>
      <c r="I109" s="1">
        <v>0</v>
      </c>
      <c r="J109" s="28">
        <v>1368.15</v>
      </c>
      <c r="K109" s="1">
        <v>0</v>
      </c>
      <c r="L109" s="1"/>
      <c r="M109" s="1">
        <v>3015.76</v>
      </c>
      <c r="N109" s="1">
        <v>600</v>
      </c>
      <c r="O109" s="1"/>
      <c r="P109" t="s">
        <v>1446</v>
      </c>
      <c r="Q109" s="1"/>
      <c r="R109" s="1"/>
      <c r="S109" s="1"/>
      <c r="T109" s="1"/>
      <c r="U109" s="1"/>
      <c r="V109" s="1"/>
      <c r="W109" s="1">
        <v>970</v>
      </c>
      <c r="X109" s="1">
        <v>380</v>
      </c>
      <c r="Y109" s="1"/>
      <c r="Z109" s="1">
        <v>0</v>
      </c>
      <c r="AA109" t="s">
        <v>1142</v>
      </c>
      <c r="AB109" s="1">
        <v>4365.76</v>
      </c>
      <c r="AC109" t="s">
        <v>1069</v>
      </c>
      <c r="AD109" s="1"/>
      <c r="AE109" s="1"/>
      <c r="AF10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960 600 600 1 №3 – Без доводчиков Стекло БЕЛЫЙ БАЗОВЫЙ SL34</v>
      </c>
      <c r="AG109" s="1" t="str">
        <f>Корзина[[#This Row],[Соединенное название]]</f>
        <v>EDV1D 960 600 600 1 №3 – Без доводчиков Стекло БЕЛЫЙ БАЗОВЫЙ SL34</v>
      </c>
      <c r="AH109" s="1">
        <f>VLOOKUP(Корзина[[#This Row],[Измененное название]],Заказ_из_БЗ[],2,0)</f>
        <v>4365.83</v>
      </c>
      <c r="AI109" s="1">
        <f t="shared" si="2"/>
        <v>-6.9999999999708962E-2</v>
      </c>
    </row>
    <row r="110" spans="1:35" x14ac:dyDescent="0.25">
      <c r="A110" t="s">
        <v>36</v>
      </c>
      <c r="B110">
        <v>960</v>
      </c>
      <c r="C110">
        <v>600</v>
      </c>
      <c r="D110">
        <v>600</v>
      </c>
      <c r="E110" s="1">
        <v>1</v>
      </c>
      <c r="F110" s="1">
        <v>4365.76</v>
      </c>
      <c r="G110" s="444">
        <v>0.36137000000000002</v>
      </c>
      <c r="H110">
        <v>3</v>
      </c>
      <c r="I110" s="1">
        <v>0.31584400000000001</v>
      </c>
      <c r="J110" s="28">
        <v>1368.15</v>
      </c>
      <c r="K110" s="1">
        <v>1773.779904</v>
      </c>
      <c r="L110" s="1"/>
      <c r="M110" s="1">
        <v>3015.76</v>
      </c>
      <c r="N110" s="1">
        <v>600</v>
      </c>
      <c r="O110" s="1"/>
      <c r="P110" t="s">
        <v>1446</v>
      </c>
      <c r="Q110" s="1"/>
      <c r="R110" s="1"/>
      <c r="S110" s="1"/>
      <c r="T110" s="1"/>
      <c r="U110" s="1"/>
      <c r="V110" s="1"/>
      <c r="W110" s="1">
        <v>970</v>
      </c>
      <c r="X110" s="1">
        <v>380</v>
      </c>
      <c r="Y110" s="1"/>
      <c r="Z110" s="1">
        <v>0</v>
      </c>
      <c r="AA110" t="s">
        <v>1013</v>
      </c>
      <c r="AB110" s="1">
        <v>6139.54</v>
      </c>
      <c r="AC110" t="s">
        <v>1069</v>
      </c>
      <c r="AD110" s="1"/>
      <c r="AE110" s="1"/>
      <c r="AF11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960 600 600 3 №3 – Без доводчиков ЛДСП БЕЛЫЙ БАЗОВЫЙ SL34</v>
      </c>
      <c r="AG110" s="1" t="str">
        <f>Корзина[[#This Row],[Соединенное название]]</f>
        <v>EDV1D 960 600 600 3 №3 – Без доводчиков ЛДСП БЕЛЫЙ БАЗОВЫЙ SL34</v>
      </c>
      <c r="AH110" s="1">
        <f>VLOOKUP(Корзина[[#This Row],[Измененное название]],Заказ_из_БЗ[],2,0)</f>
        <v>6139.85</v>
      </c>
      <c r="AI110" s="1">
        <f t="shared" si="2"/>
        <v>-0.31000000000040018</v>
      </c>
    </row>
    <row r="111" spans="1:35" x14ac:dyDescent="0.25">
      <c r="A111" t="s">
        <v>36</v>
      </c>
      <c r="B111">
        <v>960</v>
      </c>
      <c r="C111">
        <v>600</v>
      </c>
      <c r="D111">
        <v>600</v>
      </c>
      <c r="E111" s="1">
        <v>1</v>
      </c>
      <c r="F111" s="1">
        <v>4365.76</v>
      </c>
      <c r="G111" s="444">
        <v>0.36137000000000002</v>
      </c>
      <c r="H111">
        <v>3</v>
      </c>
      <c r="I111" s="1">
        <v>0</v>
      </c>
      <c r="J111" s="28">
        <v>1368.15</v>
      </c>
      <c r="K111" s="1">
        <v>0</v>
      </c>
      <c r="L111" s="1"/>
      <c r="M111" s="1">
        <v>3015.76</v>
      </c>
      <c r="N111" s="1">
        <v>600</v>
      </c>
      <c r="O111" s="1"/>
      <c r="P111" t="s">
        <v>1446</v>
      </c>
      <c r="Q111" s="1"/>
      <c r="R111" s="1"/>
      <c r="S111" s="1"/>
      <c r="T111" s="1"/>
      <c r="U111" s="1"/>
      <c r="V111" s="1"/>
      <c r="W111" s="1">
        <v>970</v>
      </c>
      <c r="X111" s="1">
        <v>380</v>
      </c>
      <c r="Y111" s="1"/>
      <c r="Z111" s="1">
        <v>0</v>
      </c>
      <c r="AA111" t="s">
        <v>1142</v>
      </c>
      <c r="AB111" s="1">
        <v>4365.76</v>
      </c>
      <c r="AC111" t="s">
        <v>1069</v>
      </c>
      <c r="AD111" s="1"/>
      <c r="AE111" s="1"/>
      <c r="AF11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960 600 600 3 №3 – Без доводчиков Стекло БЕЛЫЙ БАЗОВЫЙ SL34</v>
      </c>
      <c r="AG111" s="1" t="str">
        <f>Корзина[[#This Row],[Соединенное название]]</f>
        <v>EDV1D 960 600 600 3 №3 – Без доводчиков Стекло БЕЛЫЙ БАЗОВЫЙ SL34</v>
      </c>
      <c r="AH111" s="1">
        <f>VLOOKUP(Корзина[[#This Row],[Измененное название]],Заказ_из_БЗ[],2,0)</f>
        <v>4365.8500000000004</v>
      </c>
      <c r="AI111" s="1">
        <f t="shared" si="2"/>
        <v>-9.0000000000145519E-2</v>
      </c>
    </row>
    <row r="112" spans="1:35" x14ac:dyDescent="0.25">
      <c r="A112" t="s">
        <v>34</v>
      </c>
      <c r="B112" s="469">
        <v>1210</v>
      </c>
      <c r="C112">
        <v>600</v>
      </c>
      <c r="D112">
        <v>315</v>
      </c>
      <c r="E112" s="1">
        <v>1</v>
      </c>
      <c r="F112" s="1">
        <v>6823.989999999998</v>
      </c>
      <c r="G112" s="444">
        <v>0.71877999999999997</v>
      </c>
      <c r="H112">
        <v>2</v>
      </c>
      <c r="I112" s="1">
        <v>9.8208000000000004E-2</v>
      </c>
      <c r="J112" s="28">
        <v>2721.3</v>
      </c>
      <c r="K112" s="1">
        <v>367.69075200000003</v>
      </c>
      <c r="L112" s="1"/>
      <c r="M112" s="1">
        <v>3983.9899999999984</v>
      </c>
      <c r="N112" s="1">
        <v>500</v>
      </c>
      <c r="O112" s="1"/>
      <c r="P112" t="s">
        <v>1448</v>
      </c>
      <c r="Q112" s="1"/>
      <c r="R112" s="1"/>
      <c r="S112" s="1"/>
      <c r="T112" s="1"/>
      <c r="U112" s="1"/>
      <c r="V112" s="1"/>
      <c r="W112" s="1">
        <v>980</v>
      </c>
      <c r="X112" s="1">
        <v>1860</v>
      </c>
      <c r="Y112" s="1"/>
      <c r="Z112" s="1">
        <v>0</v>
      </c>
      <c r="AA112" t="s">
        <v>1013</v>
      </c>
      <c r="AB112" s="1">
        <v>7191.68</v>
      </c>
      <c r="AC112" t="s">
        <v>1069</v>
      </c>
      <c r="AD112" s="1"/>
      <c r="AE112" s="1"/>
      <c r="AF11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1210 600 315 2 №2 – С доводчиками ЛДСП БЕЛЫЙ БАЗОВЫЙ SL34</v>
      </c>
      <c r="AG112" s="1" t="str">
        <f>Корзина[[#This Row],[Соединенное название]]</f>
        <v>EHV1D 1210 600 315 2 №2 – С доводчиками ЛДСП БЕЛЫЙ БАЗОВЫЙ SL34</v>
      </c>
      <c r="AH112" s="1">
        <f>VLOOKUP(Корзина[[#This Row],[Измененное название]],Заказ_из_БЗ[],2,0)</f>
        <v>7192.08</v>
      </c>
      <c r="AI112" s="1">
        <f t="shared" si="2"/>
        <v>-0.3999999999996362</v>
      </c>
    </row>
    <row r="113" spans="1:35" x14ac:dyDescent="0.25">
      <c r="A113" t="s">
        <v>34</v>
      </c>
      <c r="B113">
        <v>720</v>
      </c>
      <c r="C113">
        <v>600</v>
      </c>
      <c r="D113">
        <v>315</v>
      </c>
      <c r="E113" s="1">
        <v>1</v>
      </c>
      <c r="F113" s="1">
        <v>5021.62</v>
      </c>
      <c r="G113" s="444">
        <v>0.42674000000000001</v>
      </c>
      <c r="H113">
        <v>1</v>
      </c>
      <c r="I113" s="1">
        <v>9.8208000000000004E-2</v>
      </c>
      <c r="J113" s="28">
        <v>1615.64</v>
      </c>
      <c r="K113" s="1">
        <v>183.84537600000002</v>
      </c>
      <c r="L113" s="1"/>
      <c r="M113" s="1">
        <v>2801.62</v>
      </c>
      <c r="N113" s="1">
        <v>500</v>
      </c>
      <c r="O113" s="1"/>
      <c r="P113" t="s">
        <v>1448</v>
      </c>
      <c r="Q113" s="1"/>
      <c r="R113" s="1"/>
      <c r="S113" s="1"/>
      <c r="T113" s="1"/>
      <c r="U113" s="1"/>
      <c r="V113" s="1"/>
      <c r="W113" s="1">
        <v>980</v>
      </c>
      <c r="X113" s="1">
        <v>1240</v>
      </c>
      <c r="Y113" s="1"/>
      <c r="Z113" s="1">
        <v>0</v>
      </c>
      <c r="AA113" t="s">
        <v>1013</v>
      </c>
      <c r="AB113" s="1">
        <v>5205.47</v>
      </c>
      <c r="AC113" t="s">
        <v>1069</v>
      </c>
      <c r="AD113" s="1"/>
      <c r="AE113" s="1"/>
      <c r="AF11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720 600 315 1 №2 – С доводчиками ЛДСП БЕЛЫЙ БАЗОВЫЙ SL34</v>
      </c>
      <c r="AG113" s="1" t="str">
        <f>Корзина[[#This Row],[Соединенное название]]</f>
        <v>EHV1D 720 600 315 1 №2 – С доводчиками ЛДСП БЕЛЫЙ БАЗОВЫЙ SL34</v>
      </c>
      <c r="AH113" s="1">
        <f>VLOOKUP(Корзина[[#This Row],[Измененное название]],Заказ_из_БЗ[],2,0)</f>
        <v>5205.6899999999996</v>
      </c>
      <c r="AI113" s="1">
        <f t="shared" si="2"/>
        <v>-0.21999999999934516</v>
      </c>
    </row>
    <row r="114" spans="1:35" x14ac:dyDescent="0.25">
      <c r="A114" t="s">
        <v>34</v>
      </c>
      <c r="B114">
        <v>960</v>
      </c>
      <c r="C114">
        <v>600</v>
      </c>
      <c r="D114">
        <v>315</v>
      </c>
      <c r="E114" s="1">
        <v>1</v>
      </c>
      <c r="F114" s="1">
        <v>6220.7399999999989</v>
      </c>
      <c r="G114" s="444">
        <v>0.56977999999999995</v>
      </c>
      <c r="H114">
        <v>2</v>
      </c>
      <c r="I114" s="1">
        <v>9.8208000000000004E-2</v>
      </c>
      <c r="J114" s="28">
        <v>2157.19</v>
      </c>
      <c r="K114" s="1">
        <v>367.69075200000003</v>
      </c>
      <c r="L114" s="1"/>
      <c r="M114" s="1">
        <v>3380.7399999999989</v>
      </c>
      <c r="N114" s="1">
        <v>500</v>
      </c>
      <c r="O114" s="1"/>
      <c r="P114" t="s">
        <v>1448</v>
      </c>
      <c r="Q114" s="1"/>
      <c r="R114" s="1"/>
      <c r="S114" s="1"/>
      <c r="T114" s="1"/>
      <c r="U114" s="1"/>
      <c r="V114" s="1"/>
      <c r="W114" s="1">
        <v>980</v>
      </c>
      <c r="X114" s="1">
        <v>1860</v>
      </c>
      <c r="Y114" s="1"/>
      <c r="Z114" s="1">
        <v>0</v>
      </c>
      <c r="AA114" t="s">
        <v>1013</v>
      </c>
      <c r="AB114" s="1">
        <v>6588.43</v>
      </c>
      <c r="AC114" t="s">
        <v>1069</v>
      </c>
      <c r="AD114" s="1"/>
      <c r="AE114" s="1"/>
      <c r="AF11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960 600 315 2 №2 – С доводчиками ЛДСП БЕЛЫЙ БАЗОВЫЙ SL34</v>
      </c>
      <c r="AG114" s="1" t="str">
        <f>Корзина[[#This Row],[Соединенное название]]</f>
        <v>EHV1D 960 600 315 2 №2 – С доводчиками ЛДСП БЕЛЫЙ БАЗОВЫЙ SL34</v>
      </c>
      <c r="AH114" s="1">
        <f>VLOOKUP(Корзина[[#This Row],[Измененное название]],Заказ_из_БЗ[],2,0)</f>
        <v>6588.83</v>
      </c>
      <c r="AI114" s="1">
        <f t="shared" si="2"/>
        <v>-0.3999999999996362</v>
      </c>
    </row>
    <row r="115" spans="1:35" x14ac:dyDescent="0.25">
      <c r="A115" t="s">
        <v>35</v>
      </c>
      <c r="B115" s="469">
        <v>1210</v>
      </c>
      <c r="C115">
        <v>600</v>
      </c>
      <c r="D115">
        <v>315</v>
      </c>
      <c r="E115" s="1">
        <v>1</v>
      </c>
      <c r="F115" s="1">
        <v>8683.989999999998</v>
      </c>
      <c r="G115" s="444">
        <v>0.71394999999999997</v>
      </c>
      <c r="H115">
        <v>2</v>
      </c>
      <c r="I115" s="1">
        <v>9.8208000000000004E-2</v>
      </c>
      <c r="J115" s="28">
        <v>2703.01</v>
      </c>
      <c r="K115" s="1">
        <v>367.69075200000003</v>
      </c>
      <c r="L115" s="1"/>
      <c r="M115" s="1">
        <v>3983.9899999999984</v>
      </c>
      <c r="N115" s="1">
        <v>500</v>
      </c>
      <c r="O115" s="1"/>
      <c r="P115" t="s">
        <v>1448</v>
      </c>
      <c r="Q115" s="1"/>
      <c r="R115" s="1"/>
      <c r="S115" s="1"/>
      <c r="T115" s="1"/>
      <c r="U115" s="1"/>
      <c r="V115" s="1"/>
      <c r="W115" s="1">
        <v>980</v>
      </c>
      <c r="X115" s="1">
        <v>3720</v>
      </c>
      <c r="Y115" s="1"/>
      <c r="Z115" s="1">
        <v>0</v>
      </c>
      <c r="AA115" t="s">
        <v>1013</v>
      </c>
      <c r="AB115" s="1">
        <v>9051.68</v>
      </c>
      <c r="AC115" t="s">
        <v>1069</v>
      </c>
      <c r="AD115" s="1"/>
      <c r="AE115" s="1"/>
      <c r="AF11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1210 600 315 2 №2 – С доводчиками ЛДСП БЕЛЫЙ БАЗОВЫЙ SL34</v>
      </c>
      <c r="AG115" s="1" t="str">
        <f>Корзина[[#This Row],[Соединенное название]]</f>
        <v>EHV2D 1210 600 315 2 №2 – С доводчиками ЛДСП БЕЛЫЙ БАЗОВЫЙ SL34</v>
      </c>
      <c r="AH115" s="1">
        <f>VLOOKUP(Корзина[[#This Row],[Измененное название]],Заказ_из_БЗ[],2,0)</f>
        <v>9052.08</v>
      </c>
      <c r="AI115" s="1">
        <f t="shared" si="2"/>
        <v>-0.3999999999996362</v>
      </c>
    </row>
    <row r="116" spans="1:35" x14ac:dyDescent="0.25">
      <c r="A116" t="s">
        <v>35</v>
      </c>
      <c r="B116">
        <v>720</v>
      </c>
      <c r="C116">
        <v>600</v>
      </c>
      <c r="D116">
        <v>315</v>
      </c>
      <c r="E116" s="1">
        <v>1</v>
      </c>
      <c r="F116" s="1">
        <v>6261.62</v>
      </c>
      <c r="G116" s="444">
        <v>0.42387000000000002</v>
      </c>
      <c r="H116">
        <v>1</v>
      </c>
      <c r="I116" s="1">
        <v>9.8208000000000004E-2</v>
      </c>
      <c r="J116" s="28">
        <v>1604.77</v>
      </c>
      <c r="K116" s="1">
        <v>183.84537600000002</v>
      </c>
      <c r="L116" s="1"/>
      <c r="M116" s="1">
        <v>2801.62</v>
      </c>
      <c r="N116" s="1">
        <v>500</v>
      </c>
      <c r="O116" s="1"/>
      <c r="P116" t="s">
        <v>1448</v>
      </c>
      <c r="Q116" s="1"/>
      <c r="R116" s="1"/>
      <c r="S116" s="1"/>
      <c r="T116" s="1"/>
      <c r="U116" s="1"/>
      <c r="V116" s="1"/>
      <c r="W116" s="1">
        <v>980</v>
      </c>
      <c r="X116" s="1">
        <v>2480</v>
      </c>
      <c r="Y116" s="1"/>
      <c r="Z116" s="1">
        <v>0</v>
      </c>
      <c r="AA116" t="s">
        <v>1013</v>
      </c>
      <c r="AB116" s="1">
        <v>6445.47</v>
      </c>
      <c r="AC116" t="s">
        <v>1069</v>
      </c>
      <c r="AD116" s="1"/>
      <c r="AE116" s="1"/>
      <c r="AF11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720 600 315 1 №2 – С доводчиками ЛДСП БЕЛЫЙ БАЗОВЫЙ SL34</v>
      </c>
      <c r="AG116" s="1" t="str">
        <f>Корзина[[#This Row],[Соединенное название]]</f>
        <v>EHV2D 720 600 315 1 №2 – С доводчиками ЛДСП БЕЛЫЙ БАЗОВЫЙ SL34</v>
      </c>
      <c r="AH116" s="1">
        <f>VLOOKUP(Корзина[[#This Row],[Измененное название]],Заказ_из_БЗ[],2,0)</f>
        <v>6445.69</v>
      </c>
      <c r="AI116" s="1">
        <f t="shared" si="2"/>
        <v>-0.21999999999934516</v>
      </c>
    </row>
    <row r="117" spans="1:35" x14ac:dyDescent="0.25">
      <c r="A117" t="s">
        <v>35</v>
      </c>
      <c r="B117">
        <v>960</v>
      </c>
      <c r="C117">
        <v>600</v>
      </c>
      <c r="D117">
        <v>315</v>
      </c>
      <c r="E117" s="1">
        <v>1</v>
      </c>
      <c r="F117" s="1">
        <v>8080.7399999999989</v>
      </c>
      <c r="G117" s="444">
        <v>0.56594999999999995</v>
      </c>
      <c r="H117">
        <v>2</v>
      </c>
      <c r="I117" s="1">
        <v>9.8208000000000004E-2</v>
      </c>
      <c r="J117" s="28">
        <v>2142.69</v>
      </c>
      <c r="K117" s="1">
        <v>367.69075200000003</v>
      </c>
      <c r="L117" s="1"/>
      <c r="M117" s="1">
        <v>3380.7399999999989</v>
      </c>
      <c r="N117" s="1">
        <v>500</v>
      </c>
      <c r="O117" s="1"/>
      <c r="P117" t="s">
        <v>1448</v>
      </c>
      <c r="Q117" s="1"/>
      <c r="R117" s="1"/>
      <c r="S117" s="1"/>
      <c r="T117" s="1"/>
      <c r="U117" s="1"/>
      <c r="V117" s="1"/>
      <c r="W117" s="1">
        <v>980</v>
      </c>
      <c r="X117" s="1">
        <v>3720</v>
      </c>
      <c r="Y117" s="1"/>
      <c r="Z117" s="1">
        <v>0</v>
      </c>
      <c r="AA117" t="s">
        <v>1013</v>
      </c>
      <c r="AB117" s="1">
        <v>8448.43</v>
      </c>
      <c r="AC117" t="s">
        <v>1069</v>
      </c>
      <c r="AD117" s="1"/>
      <c r="AE117" s="1"/>
      <c r="AF11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960 600 315 2 №2 – С доводчиками ЛДСП БЕЛЫЙ БАЗОВЫЙ SL34</v>
      </c>
      <c r="AG117" s="1" t="str">
        <f>Корзина[[#This Row],[Соединенное название]]</f>
        <v>EHV2D 960 600 315 2 №2 – С доводчиками ЛДСП БЕЛЫЙ БАЗОВЫЙ SL34</v>
      </c>
      <c r="AH117" s="1">
        <f>VLOOKUP(Корзина[[#This Row],[Измененное название]],Заказ_из_БЗ[],2,0)</f>
        <v>8448.83</v>
      </c>
      <c r="AI117" s="1">
        <f t="shared" si="2"/>
        <v>-0.3999999999996362</v>
      </c>
    </row>
    <row r="118" spans="1:35" x14ac:dyDescent="0.25">
      <c r="A118" t="s">
        <v>17</v>
      </c>
      <c r="B118">
        <v>720</v>
      </c>
      <c r="C118">
        <v>600</v>
      </c>
      <c r="D118">
        <v>560</v>
      </c>
      <c r="E118" s="1">
        <v>1</v>
      </c>
      <c r="F118" s="1">
        <v>10168.5</v>
      </c>
      <c r="G118" s="444">
        <v>0.42435</v>
      </c>
      <c r="H118">
        <v>1</v>
      </c>
      <c r="I118" s="1">
        <v>0.30334499999999998</v>
      </c>
      <c r="J118" s="28">
        <v>1606.59</v>
      </c>
      <c r="K118" s="1">
        <v>567.86183999999992</v>
      </c>
      <c r="L118" s="1"/>
      <c r="M118" s="1">
        <v>2748.5</v>
      </c>
      <c r="N118" s="1">
        <v>300</v>
      </c>
      <c r="O118" s="1"/>
      <c r="P118" t="s">
        <v>1448</v>
      </c>
      <c r="Q118" s="1"/>
      <c r="R118" s="1"/>
      <c r="S118" s="1"/>
      <c r="T118" s="1"/>
      <c r="U118" s="1"/>
      <c r="V118" s="1"/>
      <c r="W118" s="1">
        <v>1080</v>
      </c>
      <c r="X118" s="1">
        <v>6340</v>
      </c>
      <c r="Y118" s="1"/>
      <c r="Z118" s="1">
        <v>0</v>
      </c>
      <c r="AA118" t="s">
        <v>1013</v>
      </c>
      <c r="AB118" s="1">
        <v>10736.36</v>
      </c>
      <c r="AC118" t="s">
        <v>1069</v>
      </c>
      <c r="AD118" s="1"/>
      <c r="AE118" s="1"/>
      <c r="AF11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№2 – С доводчиками ЛДСП БЕЛЫЙ БАЗОВЫЙ SL34</v>
      </c>
      <c r="AG118" s="1" t="str">
        <f>Корзина[[#This Row],[Соединенное название]]</f>
        <v>EMN1B1D 720 600 560 1 №2 – С доводчиками ЛДСП БЕЛЫЙ БАЗОВЫЙ SL34</v>
      </c>
      <c r="AH118" s="1">
        <f>VLOOKUP(Корзина[[#This Row],[Измененное название]],Заказ_из_БЗ[],2,0)</f>
        <v>10736.55</v>
      </c>
      <c r="AI118" s="1">
        <f t="shared" si="2"/>
        <v>-0.18999999999869033</v>
      </c>
    </row>
    <row r="119" spans="1:35" x14ac:dyDescent="0.25">
      <c r="A119" t="s">
        <v>17</v>
      </c>
      <c r="B119">
        <v>720</v>
      </c>
      <c r="C119">
        <v>600</v>
      </c>
      <c r="D119">
        <v>560</v>
      </c>
      <c r="E119" s="1">
        <v>1</v>
      </c>
      <c r="F119" s="1">
        <v>4628.5</v>
      </c>
      <c r="G119" s="444">
        <v>0.42435</v>
      </c>
      <c r="H119">
        <v>1</v>
      </c>
      <c r="I119" s="1">
        <v>0.30334499999999998</v>
      </c>
      <c r="J119" s="28">
        <v>1606.59</v>
      </c>
      <c r="K119" s="1">
        <v>567.86183999999992</v>
      </c>
      <c r="L119" s="1"/>
      <c r="M119" s="1">
        <v>2748.5</v>
      </c>
      <c r="N119" s="1">
        <v>300</v>
      </c>
      <c r="O119" s="1"/>
      <c r="P119" t="s">
        <v>1446</v>
      </c>
      <c r="Q119" s="1"/>
      <c r="R119" s="1"/>
      <c r="S119" s="1"/>
      <c r="T119" s="1"/>
      <c r="U119" s="1"/>
      <c r="V119" s="1"/>
      <c r="W119" s="1">
        <v>1080</v>
      </c>
      <c r="X119" s="1">
        <v>800</v>
      </c>
      <c r="Y119" s="1"/>
      <c r="Z119" s="1">
        <v>0</v>
      </c>
      <c r="AA119" t="s">
        <v>1013</v>
      </c>
      <c r="AB119" s="1">
        <v>5196.3599999999997</v>
      </c>
      <c r="AC119" t="s">
        <v>1069</v>
      </c>
      <c r="AD119" s="1"/>
      <c r="AE119" s="1"/>
      <c r="AF11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№3 – Без доводчиков ЛДСП БЕЛЫЙ БАЗОВЫЙ SL34</v>
      </c>
      <c r="AG119" s="1" t="str">
        <f>Корзина[[#This Row],[Соединенное название]]</f>
        <v>EMN1B1D 720 600 560 1 №3 – Без доводчиков ЛДСП БЕЛЫЙ БАЗОВЫЙ SL34</v>
      </c>
      <c r="AH119" s="1">
        <f>VLOOKUP(Корзина[[#This Row],[Измененное название]],Заказ_из_БЗ[],2,0)</f>
        <v>5196.54</v>
      </c>
      <c r="AI119" s="1">
        <f t="shared" si="2"/>
        <v>-0.18000000000029104</v>
      </c>
    </row>
    <row r="120" spans="1:35" x14ac:dyDescent="0.25">
      <c r="A120" t="s">
        <v>17</v>
      </c>
      <c r="B120">
        <v>720</v>
      </c>
      <c r="C120">
        <v>600</v>
      </c>
      <c r="D120">
        <v>560</v>
      </c>
      <c r="E120" s="1">
        <v>1</v>
      </c>
      <c r="F120" s="1">
        <v>4938.5</v>
      </c>
      <c r="G120" s="444">
        <v>0.42435</v>
      </c>
      <c r="H120">
        <v>1</v>
      </c>
      <c r="I120" s="1">
        <v>0.30334499999999998</v>
      </c>
      <c r="J120" s="28">
        <v>1606.59</v>
      </c>
      <c r="K120" s="1">
        <v>567.86183999999992</v>
      </c>
      <c r="L120" s="1"/>
      <c r="M120" s="1">
        <v>3058.5</v>
      </c>
      <c r="N120" s="1">
        <v>300</v>
      </c>
      <c r="O120" s="1"/>
      <c r="P120" t="s">
        <v>1446</v>
      </c>
      <c r="Q120" s="1"/>
      <c r="R120" s="1"/>
      <c r="S120" s="1"/>
      <c r="T120" s="1"/>
      <c r="U120" s="1"/>
      <c r="V120" s="1"/>
      <c r="W120" s="1">
        <v>1080</v>
      </c>
      <c r="X120" s="1">
        <v>800</v>
      </c>
      <c r="Y120" s="1"/>
      <c r="Z120" s="1">
        <v>0</v>
      </c>
      <c r="AA120" t="s">
        <v>1013</v>
      </c>
      <c r="AB120" s="1">
        <v>5506.36</v>
      </c>
      <c r="AC120" t="s">
        <v>1071</v>
      </c>
      <c r="AD120" s="1"/>
      <c r="AE120" s="1"/>
      <c r="AF12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№3 – Без доводчиков ЛДСП ДУБ КЕНДАЛ КОНЬЯК SL36</v>
      </c>
      <c r="AG120" s="1" t="str">
        <f>Корзина[[#This Row],[Соединенное название]]</f>
        <v>EMN1B1D 720 600 560 1 №3 – Без доводчиков ЛДСП ДУБ КЕНДАЛ КОНЬЯК SL36</v>
      </c>
      <c r="AH120" s="1">
        <f>VLOOKUP(Корзина[[#This Row],[Измененное название]],Заказ_из_БЗ[],2,0)</f>
        <v>5566.99</v>
      </c>
      <c r="AI120" s="1">
        <f t="shared" si="2"/>
        <v>-60.630000000000109</v>
      </c>
    </row>
    <row r="121" spans="1:35" x14ac:dyDescent="0.25">
      <c r="A121" t="s">
        <v>17</v>
      </c>
      <c r="B121">
        <v>720</v>
      </c>
      <c r="C121">
        <v>600</v>
      </c>
      <c r="D121">
        <v>560</v>
      </c>
      <c r="E121" s="1">
        <v>1</v>
      </c>
      <c r="F121" s="1">
        <v>10478.5</v>
      </c>
      <c r="G121" s="444">
        <v>0.42435</v>
      </c>
      <c r="H121">
        <v>1</v>
      </c>
      <c r="I121" s="1">
        <v>0.30334499999999998</v>
      </c>
      <c r="J121" s="28">
        <v>1606.59</v>
      </c>
      <c r="K121" s="1">
        <v>567.86183999999992</v>
      </c>
      <c r="L121" s="1"/>
      <c r="M121" s="1">
        <v>3058.5</v>
      </c>
      <c r="N121" s="1">
        <v>300</v>
      </c>
      <c r="O121" s="1"/>
      <c r="P121" t="s">
        <v>1448</v>
      </c>
      <c r="Q121" s="1"/>
      <c r="R121" s="1"/>
      <c r="S121" s="1"/>
      <c r="T121" s="1"/>
      <c r="U121" s="1"/>
      <c r="V121" s="1"/>
      <c r="W121" s="1">
        <v>1080</v>
      </c>
      <c r="X121" s="1">
        <v>6340</v>
      </c>
      <c r="Y121" s="1"/>
      <c r="Z121" s="1">
        <v>0</v>
      </c>
      <c r="AA121" t="s">
        <v>1013</v>
      </c>
      <c r="AB121" s="1">
        <v>11046.36</v>
      </c>
      <c r="AC121" t="s">
        <v>1070</v>
      </c>
      <c r="AD121" s="1"/>
      <c r="AE121" s="1"/>
      <c r="AF12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№2 – С доводчиками ЛДСП ДУБ КЕНДАЛ НАТУРАЛЬНЫЙ SL35</v>
      </c>
      <c r="AG121" s="1" t="str">
        <f>Корзина[[#This Row],[Соединенное название]]</f>
        <v>EMN1B1D 720 600 560 1 №2 – С доводчиками ЛДСП ДУБ КЕНДАЛ НАТУРАЛЬНЫЙ SL35</v>
      </c>
      <c r="AH121" s="1">
        <f>VLOOKUP(Корзина[[#This Row],[Измененное название]],Заказ_из_БЗ[],2,0)</f>
        <v>11107.01</v>
      </c>
      <c r="AI121" s="1">
        <f t="shared" si="2"/>
        <v>-60.649999999999636</v>
      </c>
    </row>
    <row r="122" spans="1:35" x14ac:dyDescent="0.25">
      <c r="A122" t="s">
        <v>140</v>
      </c>
      <c r="B122">
        <v>720</v>
      </c>
      <c r="C122">
        <v>600</v>
      </c>
      <c r="D122">
        <v>560</v>
      </c>
      <c r="E122" s="1">
        <v>1</v>
      </c>
      <c r="F122" s="1">
        <v>11408.5</v>
      </c>
      <c r="G122" s="444">
        <v>0.42149999999999999</v>
      </c>
      <c r="H122">
        <v>1</v>
      </c>
      <c r="I122" s="1">
        <v>0.30334499999999998</v>
      </c>
      <c r="J122" s="28">
        <v>1595.8</v>
      </c>
      <c r="K122" s="1">
        <v>567.86183999999992</v>
      </c>
      <c r="L122" s="1"/>
      <c r="M122" s="1">
        <v>2748.5</v>
      </c>
      <c r="N122" s="1">
        <v>300</v>
      </c>
      <c r="O122" s="1"/>
      <c r="P122" t="s">
        <v>1448</v>
      </c>
      <c r="Q122" s="1"/>
      <c r="R122" s="1"/>
      <c r="S122" s="1"/>
      <c r="T122" s="1"/>
      <c r="U122" s="1"/>
      <c r="V122" s="1"/>
      <c r="W122" s="1">
        <v>1080</v>
      </c>
      <c r="X122" s="1">
        <v>7580</v>
      </c>
      <c r="Y122" s="1"/>
      <c r="Z122" s="1">
        <v>0</v>
      </c>
      <c r="AA122" t="s">
        <v>1013</v>
      </c>
      <c r="AB122" s="1">
        <v>11976.36</v>
      </c>
      <c r="AC122" t="s">
        <v>1069</v>
      </c>
      <c r="AD122" s="1"/>
      <c r="AE122" s="1"/>
      <c r="AF12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EMN1B2D 720 600 560 1 №2 – С доводчиками ЛДСП БЕЛЫЙ БАЗОВЫЙ SL34</v>
      </c>
      <c r="AG122" s="1" t="str">
        <f>Корзина[[#This Row],[Соединенное название]]</f>
        <v>EMN1B2D 720 600 560 1 №2 – С доводчиками ЛДСП БЕЛЫЙ БАЗОВЫЙ SL34</v>
      </c>
      <c r="AH122" s="1">
        <f>VLOOKUP(Корзина[[#This Row],[Измененное название]],Заказ_из_БЗ[],2,0)</f>
        <v>11976.55</v>
      </c>
      <c r="AI122" s="1">
        <f t="shared" si="2"/>
        <v>-0.18999999999869033</v>
      </c>
    </row>
    <row r="123" spans="1:35" x14ac:dyDescent="0.25">
      <c r="A123" t="s">
        <v>140</v>
      </c>
      <c r="B123">
        <v>720</v>
      </c>
      <c r="C123">
        <v>600</v>
      </c>
      <c r="D123">
        <v>560</v>
      </c>
      <c r="E123" s="1">
        <v>1</v>
      </c>
      <c r="F123" s="1">
        <v>4888.5</v>
      </c>
      <c r="G123" s="444">
        <v>0.42149999999999999</v>
      </c>
      <c r="H123">
        <v>1</v>
      </c>
      <c r="I123" s="1">
        <v>0.30334499999999998</v>
      </c>
      <c r="J123" s="28">
        <v>1595.8</v>
      </c>
      <c r="K123" s="1">
        <v>567.86183999999992</v>
      </c>
      <c r="L123" s="1"/>
      <c r="M123" s="1">
        <v>2748.5</v>
      </c>
      <c r="N123" s="1">
        <v>300</v>
      </c>
      <c r="O123" s="1"/>
      <c r="P123" t="s">
        <v>1446</v>
      </c>
      <c r="Q123" s="1"/>
      <c r="R123" s="1"/>
      <c r="S123" s="1"/>
      <c r="T123" s="1"/>
      <c r="U123" s="1"/>
      <c r="V123" s="1"/>
      <c r="W123" s="1">
        <v>1080</v>
      </c>
      <c r="X123" s="1">
        <v>1060</v>
      </c>
      <c r="Y123" s="1"/>
      <c r="Z123" s="1">
        <v>0</v>
      </c>
      <c r="AA123" t="s">
        <v>1013</v>
      </c>
      <c r="AB123" s="1">
        <v>5456.36</v>
      </c>
      <c r="AC123" t="s">
        <v>1069</v>
      </c>
      <c r="AD123" s="1"/>
      <c r="AE123" s="1"/>
      <c r="AF12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EMN1B2D 720 600 560 1 №3 – Без доводчиков ЛДСП БЕЛЫЙ БАЗОВЫЙ SL34</v>
      </c>
      <c r="AG123" s="1" t="str">
        <f>Корзина[[#This Row],[Соединенное название]]</f>
        <v>EMN1B2D 720 600 560 1 №3 – Без доводчиков ЛДСП БЕЛЫЙ БАЗОВЫЙ SL34</v>
      </c>
      <c r="AH123" s="1">
        <f>VLOOKUP(Корзина[[#This Row],[Измененное название]],Заказ_из_БЗ[],2,0)</f>
        <v>5456.54</v>
      </c>
      <c r="AI123" s="1">
        <f t="shared" si="2"/>
        <v>-0.18000000000029104</v>
      </c>
    </row>
    <row r="124" spans="1:35" x14ac:dyDescent="0.25">
      <c r="A124" t="s">
        <v>0</v>
      </c>
      <c r="B124">
        <v>720</v>
      </c>
      <c r="C124">
        <v>600</v>
      </c>
      <c r="D124">
        <v>560</v>
      </c>
      <c r="E124" s="1">
        <v>1</v>
      </c>
      <c r="F124" s="1">
        <v>4781.7000000000007</v>
      </c>
      <c r="G124" s="444">
        <v>0.42674000000000001</v>
      </c>
      <c r="H124">
        <v>1</v>
      </c>
      <c r="I124" s="1">
        <v>0.30334499999999998</v>
      </c>
      <c r="J124" s="28">
        <v>1615.64</v>
      </c>
      <c r="K124" s="1">
        <v>567.86183999999992</v>
      </c>
      <c r="L124" s="1"/>
      <c r="M124" s="1">
        <v>2461.7000000000003</v>
      </c>
      <c r="N124" s="1">
        <v>300</v>
      </c>
      <c r="O124" s="1"/>
      <c r="P124" t="s">
        <v>1448</v>
      </c>
      <c r="Q124" s="1"/>
      <c r="R124" s="1"/>
      <c r="S124" s="1"/>
      <c r="T124" s="1"/>
      <c r="U124" s="1"/>
      <c r="V124" s="1"/>
      <c r="W124" s="1">
        <v>1080</v>
      </c>
      <c r="X124" s="1">
        <v>1240</v>
      </c>
      <c r="Y124" s="1"/>
      <c r="Z124" s="1">
        <v>0</v>
      </c>
      <c r="AA124" t="s">
        <v>1013</v>
      </c>
      <c r="AB124" s="1">
        <v>5349.56</v>
      </c>
      <c r="AC124" t="s">
        <v>1069</v>
      </c>
      <c r="AD124" s="1"/>
      <c r="AE124" s="1"/>
      <c r="AF12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720 600 560 1 №2 – С доводчиками ЛДСП БЕЛЫЙ БАЗОВЫЙ SL34</v>
      </c>
      <c r="AG124" s="1" t="str">
        <f>Корзина[[#This Row],[Соединенное название]]</f>
        <v>EMN1D 720 600 560 1 №2 – С доводчиками ЛДСП БЕЛЫЙ БАЗОВЫЙ SL34</v>
      </c>
      <c r="AH124" s="1">
        <f>VLOOKUP(Корзина[[#This Row],[Измененное название]],Заказ_из_БЗ[],2,0)</f>
        <v>5349.75</v>
      </c>
      <c r="AI124" s="1">
        <f t="shared" si="2"/>
        <v>-0.18999999999959982</v>
      </c>
    </row>
    <row r="125" spans="1:35" x14ac:dyDescent="0.25">
      <c r="A125" t="s">
        <v>0</v>
      </c>
      <c r="B125">
        <v>960</v>
      </c>
      <c r="C125">
        <v>550</v>
      </c>
      <c r="D125">
        <v>640</v>
      </c>
      <c r="E125" s="1">
        <v>1</v>
      </c>
      <c r="F125" s="1">
        <v>5604.67</v>
      </c>
      <c r="G125" s="444">
        <v>0.52198</v>
      </c>
      <c r="H125">
        <v>2</v>
      </c>
      <c r="I125" s="1">
        <v>0.31795499999999999</v>
      </c>
      <c r="J125" s="28">
        <v>1976.22</v>
      </c>
      <c r="K125" s="1">
        <v>1190.4235200000001</v>
      </c>
      <c r="L125" s="1"/>
      <c r="M125" s="1">
        <v>3284.6700000000005</v>
      </c>
      <c r="N125" s="1">
        <v>300</v>
      </c>
      <c r="O125" s="1"/>
      <c r="P125" t="s">
        <v>1448</v>
      </c>
      <c r="Q125" s="1"/>
      <c r="R125" s="1"/>
      <c r="S125" s="1"/>
      <c r="T125" s="1"/>
      <c r="U125" s="1"/>
      <c r="V125" s="1"/>
      <c r="W125" s="1">
        <v>1080</v>
      </c>
      <c r="X125" s="1">
        <v>1240</v>
      </c>
      <c r="Y125" s="1"/>
      <c r="Z125" s="1">
        <v>0</v>
      </c>
      <c r="AA125" t="s">
        <v>1013</v>
      </c>
      <c r="AB125" s="1">
        <v>6795.09</v>
      </c>
      <c r="AC125" t="s">
        <v>1069</v>
      </c>
      <c r="AD125" s="1"/>
      <c r="AE125" s="1"/>
      <c r="AF12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960 550 640 2 №2 – С доводчиками ЛДСП БЕЛЫЙ БАЗОВЫЙ SL34</v>
      </c>
      <c r="AG125" s="1" t="str">
        <f>Корзина[[#This Row],[Соединенное название]]</f>
        <v>EMN1D 960 550 640 2 №2 – С доводчиками ЛДСП БЕЛЫЙ БАЗОВЫЙ SL34</v>
      </c>
      <c r="AH125" s="1">
        <f>VLOOKUP(Корзина[[#This Row],[Измененное название]],Заказ_из_БЗ[],2,0)</f>
        <v>6794.73</v>
      </c>
      <c r="AI125" s="1">
        <f t="shared" si="2"/>
        <v>0.36000000000058208</v>
      </c>
    </row>
    <row r="126" spans="1:35" x14ac:dyDescent="0.25">
      <c r="A126" t="s">
        <v>0</v>
      </c>
      <c r="B126">
        <v>960</v>
      </c>
      <c r="C126">
        <v>600</v>
      </c>
      <c r="D126">
        <v>560</v>
      </c>
      <c r="E126" s="1">
        <v>1</v>
      </c>
      <c r="F126" s="1">
        <v>5177.2200000000012</v>
      </c>
      <c r="G126" s="444">
        <v>0.56977999999999995</v>
      </c>
      <c r="H126">
        <v>2</v>
      </c>
      <c r="I126" s="1">
        <v>0.30334499999999998</v>
      </c>
      <c r="J126" s="28">
        <v>2157.19</v>
      </c>
      <c r="K126" s="1">
        <v>1135.7236799999998</v>
      </c>
      <c r="L126" s="1"/>
      <c r="M126" s="1">
        <v>2857.2200000000007</v>
      </c>
      <c r="N126" s="1">
        <v>300</v>
      </c>
      <c r="O126" s="1"/>
      <c r="P126" t="s">
        <v>1448</v>
      </c>
      <c r="Q126" s="1"/>
      <c r="R126" s="1"/>
      <c r="S126" s="1"/>
      <c r="T126" s="1"/>
      <c r="U126" s="1"/>
      <c r="V126" s="1"/>
      <c r="W126" s="1">
        <v>1080</v>
      </c>
      <c r="X126" s="1">
        <v>1240</v>
      </c>
      <c r="Y126" s="1"/>
      <c r="Z126" s="1">
        <v>0</v>
      </c>
      <c r="AA126" t="s">
        <v>1013</v>
      </c>
      <c r="AB126" s="1">
        <v>6312.94</v>
      </c>
      <c r="AC126" t="s">
        <v>1069</v>
      </c>
      <c r="AD126" s="1"/>
      <c r="AE126" s="1"/>
      <c r="AF12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960 600 560 2 №2 – С доводчиками ЛДСП БЕЛЫЙ БАЗОВЫЙ SL34</v>
      </c>
      <c r="AG126" s="1" t="str">
        <f>Корзина[[#This Row],[Соединенное название]]</f>
        <v>EMN1D 960 600 560 2 №2 – С доводчиками ЛДСП БЕЛЫЙ БАЗОВЫЙ SL34</v>
      </c>
      <c r="AH126" s="1">
        <f>VLOOKUP(Корзина[[#This Row],[Измененное название]],Заказ_из_БЗ[],2,0)</f>
        <v>6313.28</v>
      </c>
      <c r="AI126" s="1">
        <f t="shared" si="2"/>
        <v>-0.34000000000014552</v>
      </c>
    </row>
    <row r="127" spans="1:35" x14ac:dyDescent="0.25">
      <c r="A127" t="s">
        <v>0</v>
      </c>
      <c r="B127">
        <v>720</v>
      </c>
      <c r="C127">
        <v>600</v>
      </c>
      <c r="D127">
        <v>560</v>
      </c>
      <c r="E127" s="1">
        <v>1</v>
      </c>
      <c r="F127" s="1">
        <v>4781.7000000000007</v>
      </c>
      <c r="G127" s="444">
        <v>0.42674000000000001</v>
      </c>
      <c r="H127">
        <v>1</v>
      </c>
      <c r="I127" s="1">
        <v>0.30334499999999998</v>
      </c>
      <c r="J127" s="28">
        <v>1615.64</v>
      </c>
      <c r="K127" s="1">
        <v>567.86183999999992</v>
      </c>
      <c r="L127" s="1"/>
      <c r="M127" s="1">
        <v>2461.7000000000003</v>
      </c>
      <c r="N127" s="1">
        <v>300</v>
      </c>
      <c r="O127" s="1"/>
      <c r="P127" t="s">
        <v>1448</v>
      </c>
      <c r="Q127" s="1"/>
      <c r="R127" s="1"/>
      <c r="S127" s="1"/>
      <c r="T127" s="1"/>
      <c r="U127" s="1"/>
      <c r="V127" s="1"/>
      <c r="W127" s="1">
        <v>1080</v>
      </c>
      <c r="X127" s="1">
        <v>1240</v>
      </c>
      <c r="Y127" s="1"/>
      <c r="Z127" s="1">
        <v>0</v>
      </c>
      <c r="AA127" t="s">
        <v>1013</v>
      </c>
      <c r="AB127" s="1">
        <v>5349.56</v>
      </c>
      <c r="AC127" t="s">
        <v>1073</v>
      </c>
      <c r="AD127" s="1"/>
      <c r="AE127" s="1"/>
      <c r="AF12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720 600 560 1 №2 – С доводчиками ЛДСП СВЕТЛО-СЕРЫЙ SL38</v>
      </c>
      <c r="AG127" s="1" t="str">
        <f>Корзина[[#This Row],[Соединенное название]]</f>
        <v>EMN1D 720 600 560 1 №2 – С доводчиками ЛДСП СВЕТЛО-СЕРЫЙ SL38</v>
      </c>
      <c r="AH127" s="1">
        <f>VLOOKUP(Корзина[[#This Row],[Измененное название]],Заказ_из_БЗ[],2,0)</f>
        <v>5684.35</v>
      </c>
      <c r="AI127" s="1">
        <f t="shared" si="2"/>
        <v>-334.78999999999996</v>
      </c>
    </row>
    <row r="128" spans="1:35" x14ac:dyDescent="0.25">
      <c r="A128" t="s">
        <v>0</v>
      </c>
      <c r="B128">
        <v>720</v>
      </c>
      <c r="C128">
        <v>600</v>
      </c>
      <c r="D128">
        <v>560</v>
      </c>
      <c r="E128" s="1">
        <v>1</v>
      </c>
      <c r="F128" s="1">
        <v>3801.7000000000003</v>
      </c>
      <c r="G128" s="444">
        <v>0.42674000000000001</v>
      </c>
      <c r="H128">
        <v>1</v>
      </c>
      <c r="I128" s="1">
        <v>0.30334499999999998</v>
      </c>
      <c r="J128" s="28">
        <v>1615.64</v>
      </c>
      <c r="K128" s="1">
        <v>567.86183999999992</v>
      </c>
      <c r="L128" s="1"/>
      <c r="M128" s="1">
        <v>2461.7000000000003</v>
      </c>
      <c r="N128" s="1">
        <v>300</v>
      </c>
      <c r="O128" s="1"/>
      <c r="P128" t="s">
        <v>1446</v>
      </c>
      <c r="Q128" s="1"/>
      <c r="R128" s="1"/>
      <c r="S128" s="1"/>
      <c r="T128" s="1"/>
      <c r="U128" s="1"/>
      <c r="V128" s="1"/>
      <c r="W128" s="1">
        <v>1080</v>
      </c>
      <c r="X128" s="1">
        <v>260</v>
      </c>
      <c r="Y128" s="1"/>
      <c r="Z128" s="1">
        <v>0</v>
      </c>
      <c r="AA128" t="s">
        <v>1013</v>
      </c>
      <c r="AB128" s="1">
        <v>4369.5600000000004</v>
      </c>
      <c r="AC128" t="s">
        <v>1073</v>
      </c>
      <c r="AD128" s="1"/>
      <c r="AE128" s="1"/>
      <c r="AF12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720 600 560 1 №3 – Без доводчиков ЛДСП СВЕТЛО-СЕРЫЙ SL38</v>
      </c>
      <c r="AG128" s="1" t="str">
        <f>Корзина[[#This Row],[Соединенное название]]</f>
        <v>EMN1D 720 600 560 1 №3 – Без доводчиков ЛДСП СВЕТЛО-СЕРЫЙ SL38</v>
      </c>
      <c r="AH128" s="1">
        <f>VLOOKUP(Корзина[[#This Row],[Измененное название]],Заказ_из_БЗ[],2,0)</f>
        <v>4704.3500000000004</v>
      </c>
      <c r="AI128" s="1">
        <f t="shared" si="2"/>
        <v>-334.78999999999996</v>
      </c>
    </row>
    <row r="129" spans="1:35" x14ac:dyDescent="0.25">
      <c r="A129" t="s">
        <v>670</v>
      </c>
      <c r="B129">
        <v>720</v>
      </c>
      <c r="C129">
        <v>150</v>
      </c>
      <c r="D129">
        <v>560</v>
      </c>
      <c r="E129" s="1">
        <v>1</v>
      </c>
      <c r="F129" s="1">
        <v>14229.15</v>
      </c>
      <c r="G129" s="444">
        <v>0.10453999999999999</v>
      </c>
      <c r="H129">
        <v>0</v>
      </c>
      <c r="I129" s="1">
        <v>0</v>
      </c>
      <c r="J129" s="28">
        <v>395.79</v>
      </c>
      <c r="K129" s="1">
        <v>0</v>
      </c>
      <c r="L129" s="1"/>
      <c r="M129" s="1">
        <v>1859.1499999999999</v>
      </c>
      <c r="N129" s="1">
        <v>300</v>
      </c>
      <c r="O129" s="1"/>
      <c r="P129" t="s">
        <v>1448</v>
      </c>
      <c r="Q129" s="1"/>
      <c r="R129" s="1"/>
      <c r="S129" s="1"/>
      <c r="T129" s="1"/>
      <c r="U129" s="1"/>
      <c r="V129" s="1"/>
      <c r="W129" s="1">
        <v>810</v>
      </c>
      <c r="X129" s="1">
        <v>11560</v>
      </c>
      <c r="Y129" s="1"/>
      <c r="Z129" s="1">
        <v>0</v>
      </c>
      <c r="AA129" t="s">
        <v>1013</v>
      </c>
      <c r="AB129" s="1">
        <v>14229.15</v>
      </c>
      <c r="AC129" t="s">
        <v>1069</v>
      </c>
      <c r="AD129" s="1"/>
      <c r="AE129" s="1"/>
      <c r="AF12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EMN1K_150 720 150 560 0 №2 – С доводчиками ЛДСП БЕЛЫЙ БАЗОВЫЙ SL34</v>
      </c>
      <c r="AG129" s="1" t="str">
        <f>Корзина[[#This Row],[Соединенное название]]</f>
        <v>EMN1K_150 720 150 560 0 №2 – С доводчиками ЛДСП БЕЛЫЙ БАЗОВЫЙ SL34</v>
      </c>
      <c r="AH129" s="1">
        <f>VLOOKUP(Корзина[[#This Row],[Измененное название]],Заказ_из_БЗ[],2,0)</f>
        <v>14229.16</v>
      </c>
      <c r="AI129" s="1">
        <f t="shared" si="2"/>
        <v>-1.0000000000218279E-2</v>
      </c>
    </row>
    <row r="130" spans="1:35" x14ac:dyDescent="0.25">
      <c r="A130" t="s">
        <v>671</v>
      </c>
      <c r="B130">
        <v>720</v>
      </c>
      <c r="C130">
        <v>450</v>
      </c>
      <c r="D130">
        <v>500</v>
      </c>
      <c r="E130" s="1">
        <v>1</v>
      </c>
      <c r="F130" s="1">
        <v>13880.85</v>
      </c>
      <c r="G130" s="444">
        <v>0.31934000000000001</v>
      </c>
      <c r="H130">
        <v>0</v>
      </c>
      <c r="I130" s="1">
        <v>0</v>
      </c>
      <c r="J130" s="28">
        <v>1209.02</v>
      </c>
      <c r="K130" s="1">
        <v>0</v>
      </c>
      <c r="L130" s="1"/>
      <c r="M130" s="1">
        <v>2260.8500000000004</v>
      </c>
      <c r="N130" s="1">
        <v>300</v>
      </c>
      <c r="O130" s="1"/>
      <c r="P130" t="s">
        <v>1448</v>
      </c>
      <c r="Q130" s="1"/>
      <c r="R130" s="1"/>
      <c r="S130" s="1"/>
      <c r="T130" s="1"/>
      <c r="U130" s="1"/>
      <c r="V130" s="1"/>
      <c r="W130" s="1">
        <v>1080</v>
      </c>
      <c r="X130" s="1">
        <v>10540</v>
      </c>
      <c r="Y130" s="1"/>
      <c r="Z130" s="1">
        <v>0</v>
      </c>
      <c r="AA130" t="s">
        <v>1013</v>
      </c>
      <c r="AB130" s="1">
        <v>13880.85</v>
      </c>
      <c r="AC130" t="s">
        <v>1069</v>
      </c>
      <c r="AD130" s="1"/>
      <c r="AE130" s="1"/>
      <c r="AF13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EMN1K_450 720 450 500 0 №2 – С доводчиками ЛДСП БЕЛЫЙ БАЗОВЫЙ SL34</v>
      </c>
      <c r="AG130" s="1" t="str">
        <f>Корзина[[#This Row],[Соединенное название]]</f>
        <v>EMN1K_450 720 450 500 0 №2 – С доводчиками ЛДСП БЕЛЫЙ БАЗОВЫЙ SL34</v>
      </c>
      <c r="AH130" s="1">
        <f>VLOOKUP(Корзина[[#This Row],[Измененное название]],Заказ_из_БЗ[],2,0)</f>
        <v>13860.86</v>
      </c>
      <c r="AI130" s="1">
        <f t="shared" si="2"/>
        <v>19.989999999999782</v>
      </c>
    </row>
    <row r="131" spans="1:35" x14ac:dyDescent="0.25">
      <c r="A131" t="s">
        <v>671</v>
      </c>
      <c r="B131">
        <v>720</v>
      </c>
      <c r="C131">
        <v>450</v>
      </c>
      <c r="D131">
        <v>560</v>
      </c>
      <c r="E131" s="1">
        <v>1</v>
      </c>
      <c r="F131" s="1">
        <v>13880.85</v>
      </c>
      <c r="G131" s="444">
        <v>0.31934000000000001</v>
      </c>
      <c r="H131">
        <v>0</v>
      </c>
      <c r="I131" s="1">
        <v>0</v>
      </c>
      <c r="J131" s="28">
        <v>1209.02</v>
      </c>
      <c r="K131" s="1">
        <v>0</v>
      </c>
      <c r="L131" s="1"/>
      <c r="M131" s="1">
        <v>2260.8500000000004</v>
      </c>
      <c r="N131" s="1">
        <v>300</v>
      </c>
      <c r="O131" s="1"/>
      <c r="P131" t="s">
        <v>1448</v>
      </c>
      <c r="Q131" s="1"/>
      <c r="R131" s="1"/>
      <c r="S131" s="1"/>
      <c r="T131" s="1"/>
      <c r="U131" s="1"/>
      <c r="V131" s="1"/>
      <c r="W131" s="1">
        <v>1080</v>
      </c>
      <c r="X131" s="1">
        <v>10540</v>
      </c>
      <c r="Y131" s="1"/>
      <c r="Z131" s="1">
        <v>0</v>
      </c>
      <c r="AA131" t="s">
        <v>1013</v>
      </c>
      <c r="AB131" s="1">
        <v>13880.85</v>
      </c>
      <c r="AC131" t="s">
        <v>1069</v>
      </c>
      <c r="AD131" s="1"/>
      <c r="AE131" s="1"/>
      <c r="AF13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EMN1K_450 720 450 560 0 №2 – С доводчиками ЛДСП БЕЛЫЙ БАЗОВЫЙ SL34</v>
      </c>
      <c r="AG131" s="1" t="str">
        <f>Корзина[[#This Row],[Соединенное название]]</f>
        <v>EMN1K_450 720 450 560 0 №2 – С доводчиками ЛДСП БЕЛЫЙ БАЗОВЫЙ SL34</v>
      </c>
      <c r="AH131" s="1">
        <f>VLOOKUP(Корзина[[#This Row],[Измененное название]],Заказ_из_БЗ[],2,0)</f>
        <v>13860.86</v>
      </c>
      <c r="AI131" s="1">
        <f t="shared" si="2"/>
        <v>19.989999999999782</v>
      </c>
    </row>
    <row r="132" spans="1:35" x14ac:dyDescent="0.25">
      <c r="A132" t="s">
        <v>670</v>
      </c>
      <c r="B132">
        <v>720</v>
      </c>
      <c r="C132">
        <v>150</v>
      </c>
      <c r="D132">
        <v>560</v>
      </c>
      <c r="E132" s="1">
        <v>1</v>
      </c>
      <c r="F132" s="1">
        <v>14509.15</v>
      </c>
      <c r="G132" s="444">
        <v>0.10453999999999999</v>
      </c>
      <c r="H132">
        <v>0</v>
      </c>
      <c r="I132" s="1">
        <v>0</v>
      </c>
      <c r="J132" s="28">
        <v>395.79</v>
      </c>
      <c r="K132" s="1">
        <v>0</v>
      </c>
      <c r="L132" s="1"/>
      <c r="M132" s="1">
        <v>2139.1499999999996</v>
      </c>
      <c r="N132" s="1">
        <v>300</v>
      </c>
      <c r="O132" s="1"/>
      <c r="P132" t="s">
        <v>1448</v>
      </c>
      <c r="Q132" s="1"/>
      <c r="R132" s="1"/>
      <c r="S132" s="1"/>
      <c r="T132" s="1"/>
      <c r="U132" s="1"/>
      <c r="V132" s="1"/>
      <c r="W132" s="1">
        <v>810</v>
      </c>
      <c r="X132" s="1">
        <v>11560</v>
      </c>
      <c r="Y132" s="1"/>
      <c r="Z132" s="1">
        <v>0</v>
      </c>
      <c r="AA132" t="s">
        <v>1013</v>
      </c>
      <c r="AB132" s="1">
        <v>14509.15</v>
      </c>
      <c r="AC132" t="s">
        <v>1076</v>
      </c>
      <c r="AD132" s="1"/>
      <c r="AE132" s="1"/>
      <c r="AF13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EMN1K_150 720 150 560 0 №2 – С доводчиками ЛДСП МУССОН SL41</v>
      </c>
      <c r="AG132" s="1" t="str">
        <f>Корзина[[#This Row],[Соединенное название]]</f>
        <v>EMN1K_150 720 150 560 0 №2 – С доводчиками ЛДСП МУССОН SL41</v>
      </c>
      <c r="AH132" s="1">
        <f>VLOOKUP(Корзина[[#This Row],[Измененное название]],Заказ_из_БЗ[],2,0)</f>
        <v>14481.86</v>
      </c>
      <c r="AI132" s="1">
        <f t="shared" si="2"/>
        <v>27.289999999999054</v>
      </c>
    </row>
    <row r="133" spans="1:35" x14ac:dyDescent="0.25">
      <c r="A133" t="s">
        <v>671</v>
      </c>
      <c r="B133">
        <v>720</v>
      </c>
      <c r="C133">
        <v>450</v>
      </c>
      <c r="D133">
        <v>560</v>
      </c>
      <c r="E133" s="1">
        <v>1</v>
      </c>
      <c r="F133" s="1">
        <v>14160.85</v>
      </c>
      <c r="G133" s="444">
        <v>0.31934000000000001</v>
      </c>
      <c r="H133">
        <v>0</v>
      </c>
      <c r="I133" s="1">
        <v>0</v>
      </c>
      <c r="J133" s="28">
        <v>1209.02</v>
      </c>
      <c r="K133" s="1">
        <v>0</v>
      </c>
      <c r="L133" s="1"/>
      <c r="M133" s="1">
        <v>2540.8500000000004</v>
      </c>
      <c r="N133" s="1">
        <v>300</v>
      </c>
      <c r="O133" s="1"/>
      <c r="P133" t="s">
        <v>1448</v>
      </c>
      <c r="Q133" s="1"/>
      <c r="R133" s="1"/>
      <c r="S133" s="1"/>
      <c r="T133" s="1"/>
      <c r="U133" s="1"/>
      <c r="V133" s="1"/>
      <c r="W133" s="1">
        <v>1080</v>
      </c>
      <c r="X133" s="1">
        <v>10540</v>
      </c>
      <c r="Y133" s="1"/>
      <c r="Z133" s="1">
        <v>0</v>
      </c>
      <c r="AA133" t="s">
        <v>1013</v>
      </c>
      <c r="AB133" s="1">
        <v>14160.85</v>
      </c>
      <c r="AC133" t="s">
        <v>1076</v>
      </c>
      <c r="AD133" s="1"/>
      <c r="AE133" s="1"/>
      <c r="AF13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EMN1K_450 720 450 560 0 №2 – С доводчиками ЛДСП МУССОН SL41</v>
      </c>
      <c r="AG133" s="1" t="str">
        <f>Корзина[[#This Row],[Соединенное название]]</f>
        <v>EMN1K_450 720 450 560 0 №2 – С доводчиками ЛДСП МУССОН SL41</v>
      </c>
      <c r="AH133" s="1">
        <f>VLOOKUP(Корзина[[#This Row],[Измененное название]],Заказ_из_БЗ[],2,0)</f>
        <v>14168.16</v>
      </c>
      <c r="AI133" s="1">
        <f t="shared" si="2"/>
        <v>-7.3099999999994907</v>
      </c>
    </row>
    <row r="134" spans="1:35" s="474" customFormat="1" x14ac:dyDescent="0.25">
      <c r="A134" s="474" t="s">
        <v>19</v>
      </c>
      <c r="B134" s="474">
        <v>720</v>
      </c>
      <c r="C134" s="474">
        <v>600</v>
      </c>
      <c r="D134" s="474">
        <v>525</v>
      </c>
      <c r="E134" s="443">
        <v>1</v>
      </c>
      <c r="F134" s="443">
        <v>17483.099999999999</v>
      </c>
      <c r="G134" s="475">
        <v>0.42435</v>
      </c>
      <c r="H134" s="474">
        <v>0</v>
      </c>
      <c r="I134" s="443">
        <v>0</v>
      </c>
      <c r="J134" s="476">
        <v>1606.59</v>
      </c>
      <c r="K134" s="443">
        <v>0</v>
      </c>
      <c r="L134" s="443"/>
      <c r="M134" s="443">
        <v>3083.0999999999995</v>
      </c>
      <c r="N134" s="443">
        <v>300</v>
      </c>
      <c r="O134" s="443"/>
      <c r="P134" s="474" t="s">
        <v>1448</v>
      </c>
      <c r="Q134" s="443"/>
      <c r="R134" s="443"/>
      <c r="S134" s="443"/>
      <c r="T134" s="443"/>
      <c r="U134" s="443"/>
      <c r="V134" s="443"/>
      <c r="W134" s="443">
        <v>1080</v>
      </c>
      <c r="X134" s="443">
        <v>13320</v>
      </c>
      <c r="Y134" s="443"/>
      <c r="Z134" s="443">
        <v>0</v>
      </c>
      <c r="AA134" s="474" t="s">
        <v>1013</v>
      </c>
      <c r="AB134" s="443">
        <v>17483.099999999999</v>
      </c>
      <c r="AC134" s="474" t="s">
        <v>1069</v>
      </c>
      <c r="AD134" s="443"/>
      <c r="AE134" s="443"/>
      <c r="AF134" s="44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№2 – С доводчиками ЛДСП БЕЛЫЙ БАЗОВЫЙ SL34</v>
      </c>
      <c r="AG134" s="443" t="str">
        <f>Корзина[[#This Row],[Соединенное название]]</f>
        <v>EMN2B 720 600 525 0 №2 – С доводчиками ЛДСП БЕЛЫЙ БАЗОВЫЙ SL34</v>
      </c>
      <c r="AH134" s="443">
        <f>VLOOKUP(Корзина[[#This Row],[Измененное название]],Заказ_из_БЗ[],2,0)</f>
        <v>17483.13</v>
      </c>
      <c r="AI134" s="443">
        <f t="shared" si="2"/>
        <v>-3.0000000002473826E-2</v>
      </c>
    </row>
    <row r="135" spans="1:35" s="474" customFormat="1" x14ac:dyDescent="0.25">
      <c r="A135" s="474" t="s">
        <v>19</v>
      </c>
      <c r="B135" s="474">
        <v>720</v>
      </c>
      <c r="C135" s="474">
        <v>800</v>
      </c>
      <c r="D135" s="474">
        <v>560</v>
      </c>
      <c r="E135" s="443">
        <v>1</v>
      </c>
      <c r="F135" s="443">
        <v>17818.5</v>
      </c>
      <c r="G135" s="475">
        <v>0.56674999999999998</v>
      </c>
      <c r="H135" s="474">
        <v>0</v>
      </c>
      <c r="I135" s="443">
        <v>0</v>
      </c>
      <c r="J135" s="476">
        <v>2145.7199999999998</v>
      </c>
      <c r="K135" s="443">
        <v>0</v>
      </c>
      <c r="L135" s="443"/>
      <c r="M135" s="443">
        <v>3418.4999999999991</v>
      </c>
      <c r="N135" s="443">
        <v>300</v>
      </c>
      <c r="O135" s="443"/>
      <c r="P135" s="474" t="s">
        <v>1448</v>
      </c>
      <c r="Q135" s="443"/>
      <c r="R135" s="443"/>
      <c r="S135" s="443"/>
      <c r="T135" s="443"/>
      <c r="U135" s="443"/>
      <c r="V135" s="443"/>
      <c r="W135" s="443">
        <v>1080</v>
      </c>
      <c r="X135" s="443">
        <v>13320</v>
      </c>
      <c r="Y135" s="443"/>
      <c r="Z135" s="443">
        <v>0</v>
      </c>
      <c r="AA135" s="474" t="s">
        <v>1013</v>
      </c>
      <c r="AB135" s="443">
        <v>17818.5</v>
      </c>
      <c r="AC135" s="474" t="s">
        <v>1069</v>
      </c>
      <c r="AD135" s="443"/>
      <c r="AE135" s="443"/>
      <c r="AF135" s="44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720 800 560 0 №2 – С доводчиками ЛДСП БЕЛЫЙ БАЗОВЫЙ SL34</v>
      </c>
      <c r="AG135" s="443" t="str">
        <f>Корзина[[#This Row],[Соединенное название]]</f>
        <v>EMN2B 720 800 560 0 №2 – С доводчиками ЛДСП БЕЛЫЙ БАЗОВЫЙ SL34</v>
      </c>
      <c r="AH135" s="443">
        <f>VLOOKUP(Корзина[[#This Row],[Измененное название]],Заказ_из_БЗ[],2,0)</f>
        <v>17818.53</v>
      </c>
      <c r="AI135" s="443">
        <f t="shared" si="2"/>
        <v>-2.9999999998835847E-2</v>
      </c>
    </row>
    <row r="136" spans="1:35" s="474" customFormat="1" x14ac:dyDescent="0.25">
      <c r="A136" s="474" t="s">
        <v>19</v>
      </c>
      <c r="B136" s="474">
        <v>720</v>
      </c>
      <c r="C136" s="474">
        <v>950</v>
      </c>
      <c r="D136" s="474">
        <v>525</v>
      </c>
      <c r="E136" s="443">
        <v>1</v>
      </c>
      <c r="F136" s="443">
        <v>18070.05</v>
      </c>
      <c r="G136" s="475">
        <v>0.67354999999999998</v>
      </c>
      <c r="H136" s="474">
        <v>0</v>
      </c>
      <c r="I136" s="443">
        <v>0</v>
      </c>
      <c r="J136" s="476">
        <v>2550.06</v>
      </c>
      <c r="K136" s="443">
        <v>0</v>
      </c>
      <c r="L136" s="443"/>
      <c r="M136" s="443">
        <v>3670.0499999999988</v>
      </c>
      <c r="N136" s="443">
        <v>300</v>
      </c>
      <c r="O136" s="443"/>
      <c r="P136" s="474" t="s">
        <v>1448</v>
      </c>
      <c r="Q136" s="443"/>
      <c r="R136" s="443"/>
      <c r="S136" s="443"/>
      <c r="T136" s="443"/>
      <c r="U136" s="443"/>
      <c r="V136" s="443"/>
      <c r="W136" s="443">
        <v>1080</v>
      </c>
      <c r="X136" s="443">
        <v>13320</v>
      </c>
      <c r="Y136" s="443"/>
      <c r="Z136" s="443">
        <v>0</v>
      </c>
      <c r="AA136" s="474" t="s">
        <v>1013</v>
      </c>
      <c r="AB136" s="443">
        <v>18070.05</v>
      </c>
      <c r="AC136" s="474" t="s">
        <v>1069</v>
      </c>
      <c r="AD136" s="443"/>
      <c r="AE136" s="443"/>
      <c r="AF136" s="44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720 950 525 0 №2 – С доводчиками ЛДСП БЕЛЫЙ БАЗОВЫЙ SL34</v>
      </c>
      <c r="AG136" s="443" t="str">
        <f>Корзина[[#This Row],[Соединенное название]]</f>
        <v>EMN2B 720 950 525 0 №2 – С доводчиками ЛДСП БЕЛЫЙ БАЗОВЫЙ SL34</v>
      </c>
      <c r="AH136" s="443">
        <f>VLOOKUP(Корзина[[#This Row],[Измененное название]],Заказ_из_БЗ[],2,0)</f>
        <v>18070.080000000002</v>
      </c>
      <c r="AI136" s="443">
        <f t="shared" si="2"/>
        <v>-3.0000000002473826E-2</v>
      </c>
    </row>
    <row r="137" spans="1:35" s="474" customFormat="1" x14ac:dyDescent="0.25">
      <c r="A137" s="474" t="s">
        <v>19</v>
      </c>
      <c r="B137" s="474">
        <v>720</v>
      </c>
      <c r="C137" s="474">
        <v>600</v>
      </c>
      <c r="D137" s="474">
        <v>525</v>
      </c>
      <c r="E137" s="443">
        <v>1</v>
      </c>
      <c r="F137" s="443">
        <v>20103.099999999999</v>
      </c>
      <c r="G137" s="475">
        <v>0.42435</v>
      </c>
      <c r="H137" s="474">
        <v>0</v>
      </c>
      <c r="I137" s="443">
        <v>0</v>
      </c>
      <c r="J137" s="476">
        <v>1606.59</v>
      </c>
      <c r="K137" s="443">
        <v>0</v>
      </c>
      <c r="L137" s="443"/>
      <c r="M137" s="443">
        <v>3083.0999999999995</v>
      </c>
      <c r="N137" s="443">
        <v>300</v>
      </c>
      <c r="O137" s="443"/>
      <c r="P137" s="474" t="s">
        <v>1447</v>
      </c>
      <c r="Q137" s="443"/>
      <c r="R137" s="443"/>
      <c r="S137" s="443"/>
      <c r="T137" s="443"/>
      <c r="U137" s="443"/>
      <c r="V137" s="443"/>
      <c r="W137" s="443">
        <v>1080</v>
      </c>
      <c r="X137" s="443">
        <v>15940</v>
      </c>
      <c r="Y137" s="443"/>
      <c r="Z137" s="443">
        <v>0</v>
      </c>
      <c r="AA137" s="474" t="s">
        <v>1013</v>
      </c>
      <c r="AB137" s="443">
        <v>20103.099999999999</v>
      </c>
      <c r="AC137" s="474" t="s">
        <v>1069</v>
      </c>
      <c r="AD137" s="443"/>
      <c r="AE137" s="443"/>
      <c r="AF137" s="44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№3T – Открывание по нажатию ЛДСП БЕЛЫЙ БАЗОВЫЙ SL34</v>
      </c>
      <c r="AG137" s="443" t="str">
        <f>Корзина[[#This Row],[Соединенное название]]</f>
        <v>EMN2B 720 600 525 0 №3T – Открывание по нажатию ЛДСП БЕЛЫЙ БАЗОВЫЙ SL34</v>
      </c>
      <c r="AH137" s="443">
        <f>VLOOKUP(Корзина[[#This Row],[Измененное название]],Заказ_из_БЗ[],2,0)</f>
        <v>20103.13</v>
      </c>
      <c r="AI137" s="443">
        <f t="shared" ref="AI137:AI168" si="3">AB137-AH137</f>
        <v>-3.0000000002473826E-2</v>
      </c>
    </row>
    <row r="138" spans="1:35" s="474" customFormat="1" x14ac:dyDescent="0.25">
      <c r="A138" s="474" t="s">
        <v>19</v>
      </c>
      <c r="B138" s="474">
        <v>720</v>
      </c>
      <c r="C138" s="474">
        <v>600</v>
      </c>
      <c r="D138" s="474">
        <v>560</v>
      </c>
      <c r="E138" s="443">
        <v>1</v>
      </c>
      <c r="F138" s="443">
        <v>20103.099999999999</v>
      </c>
      <c r="G138" s="475">
        <v>0.42435</v>
      </c>
      <c r="H138" s="474">
        <v>0</v>
      </c>
      <c r="I138" s="443">
        <v>0</v>
      </c>
      <c r="J138" s="476">
        <v>1606.59</v>
      </c>
      <c r="K138" s="443">
        <v>0</v>
      </c>
      <c r="L138" s="443"/>
      <c r="M138" s="443">
        <v>3083.0999999999995</v>
      </c>
      <c r="N138" s="443">
        <v>300</v>
      </c>
      <c r="O138" s="443"/>
      <c r="P138" s="474" t="s">
        <v>1447</v>
      </c>
      <c r="Q138" s="443"/>
      <c r="R138" s="443"/>
      <c r="S138" s="443"/>
      <c r="T138" s="443"/>
      <c r="U138" s="443"/>
      <c r="V138" s="443"/>
      <c r="W138" s="443">
        <v>1080</v>
      </c>
      <c r="X138" s="443">
        <v>15940</v>
      </c>
      <c r="Y138" s="443"/>
      <c r="Z138" s="443">
        <v>0</v>
      </c>
      <c r="AA138" s="474" t="s">
        <v>1013</v>
      </c>
      <c r="AB138" s="443">
        <v>20103.099999999999</v>
      </c>
      <c r="AC138" s="474" t="s">
        <v>1069</v>
      </c>
      <c r="AD138" s="443"/>
      <c r="AE138" s="443"/>
      <c r="AF138" s="44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720 600 560 0 №3T – Открывание по нажатию ЛДСП БЕЛЫЙ БАЗОВЫЙ SL34</v>
      </c>
      <c r="AG138" s="443" t="str">
        <f>Корзина[[#This Row],[Соединенное название]]</f>
        <v>EMN2B 720 600 560 0 №3T – Открывание по нажатию ЛДСП БЕЛЫЙ БАЗОВЫЙ SL34</v>
      </c>
      <c r="AH138" s="443">
        <f>VLOOKUP(Корзина[[#This Row],[Измененное название]],Заказ_из_БЗ[],2,0)</f>
        <v>20103.13</v>
      </c>
      <c r="AI138" s="443">
        <f t="shared" si="3"/>
        <v>-3.0000000002473826E-2</v>
      </c>
    </row>
    <row r="139" spans="1:35" s="474" customFormat="1" x14ac:dyDescent="0.25">
      <c r="A139" s="474" t="s">
        <v>19</v>
      </c>
      <c r="B139" s="474">
        <v>720</v>
      </c>
      <c r="C139" s="474">
        <v>600</v>
      </c>
      <c r="D139" s="474">
        <v>525</v>
      </c>
      <c r="E139" s="443">
        <v>1</v>
      </c>
      <c r="F139" s="443">
        <v>6383.0999999999995</v>
      </c>
      <c r="G139" s="475">
        <v>0.42435</v>
      </c>
      <c r="H139" s="474">
        <v>0</v>
      </c>
      <c r="I139" s="443">
        <v>0</v>
      </c>
      <c r="J139" s="476">
        <v>1606.59</v>
      </c>
      <c r="K139" s="443">
        <v>0</v>
      </c>
      <c r="L139" s="443"/>
      <c r="M139" s="443">
        <v>3083.0999999999995</v>
      </c>
      <c r="N139" s="443">
        <v>300</v>
      </c>
      <c r="O139" s="443"/>
      <c r="P139" s="474" t="s">
        <v>1446</v>
      </c>
      <c r="Q139" s="443"/>
      <c r="R139" s="443"/>
      <c r="S139" s="443"/>
      <c r="T139" s="443"/>
      <c r="U139" s="443"/>
      <c r="V139" s="443"/>
      <c r="W139" s="443">
        <v>1080</v>
      </c>
      <c r="X139" s="443">
        <v>2220</v>
      </c>
      <c r="Y139" s="443"/>
      <c r="Z139" s="443">
        <v>0</v>
      </c>
      <c r="AA139" s="474" t="s">
        <v>1013</v>
      </c>
      <c r="AB139" s="443">
        <v>6383.1</v>
      </c>
      <c r="AC139" s="474" t="s">
        <v>1069</v>
      </c>
      <c r="AD139" s="443"/>
      <c r="AE139" s="443"/>
      <c r="AF139" s="44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№3 – Без доводчиков ЛДСП БЕЛЫЙ БАЗОВЫЙ SL34</v>
      </c>
      <c r="AG139" s="443" t="str">
        <f>Корзина[[#This Row],[Соединенное название]]</f>
        <v>EMN2B 720 600 525 0 №3 – Без доводчиков ЛДСП БЕЛЫЙ БАЗОВЫЙ SL34</v>
      </c>
      <c r="AH139" s="443">
        <f>VLOOKUP(Корзина[[#This Row],[Измененное название]],Заказ_из_БЗ[],2,0)</f>
        <v>6383.11</v>
      </c>
      <c r="AI139" s="443">
        <f t="shared" si="3"/>
        <v>-9.999999999308784E-3</v>
      </c>
    </row>
    <row r="140" spans="1:35" s="474" customFormat="1" x14ac:dyDescent="0.25">
      <c r="A140" s="474" t="s">
        <v>19</v>
      </c>
      <c r="B140" s="474">
        <v>720</v>
      </c>
      <c r="C140" s="474">
        <v>600</v>
      </c>
      <c r="D140" s="474">
        <v>560</v>
      </c>
      <c r="E140" s="443">
        <v>1</v>
      </c>
      <c r="F140" s="443">
        <v>6383.0999999999995</v>
      </c>
      <c r="G140" s="475">
        <v>0.42435</v>
      </c>
      <c r="H140" s="474">
        <v>0</v>
      </c>
      <c r="I140" s="443">
        <v>0</v>
      </c>
      <c r="J140" s="476">
        <v>1606.59</v>
      </c>
      <c r="K140" s="443">
        <v>0</v>
      </c>
      <c r="L140" s="443"/>
      <c r="M140" s="443">
        <v>3083.0999999999995</v>
      </c>
      <c r="N140" s="443">
        <v>300</v>
      </c>
      <c r="O140" s="443"/>
      <c r="P140" s="474" t="s">
        <v>1446</v>
      </c>
      <c r="Q140" s="443"/>
      <c r="R140" s="443"/>
      <c r="S140" s="443"/>
      <c r="T140" s="443"/>
      <c r="U140" s="443"/>
      <c r="V140" s="443"/>
      <c r="W140" s="443">
        <v>1080</v>
      </c>
      <c r="X140" s="443">
        <v>2220</v>
      </c>
      <c r="Y140" s="443"/>
      <c r="Z140" s="443">
        <v>0</v>
      </c>
      <c r="AA140" s="474" t="s">
        <v>1013</v>
      </c>
      <c r="AB140" s="443">
        <v>6383.1</v>
      </c>
      <c r="AC140" s="474" t="s">
        <v>1069</v>
      </c>
      <c r="AD140" s="443"/>
      <c r="AE140" s="443"/>
      <c r="AF140" s="44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720 600 560 0 №3 – Без доводчиков ЛДСП БЕЛЫЙ БАЗОВЫЙ SL34</v>
      </c>
      <c r="AG140" s="443" t="str">
        <f>Корзина[[#This Row],[Соединенное название]]</f>
        <v>EMN2B 720 600 560 0 №3 – Без доводчиков ЛДСП БЕЛЫЙ БАЗОВЫЙ SL34</v>
      </c>
      <c r="AH140" s="443">
        <f>VLOOKUP(Корзина[[#This Row],[Измененное название]],Заказ_из_БЗ[],2,0)</f>
        <v>6383.11</v>
      </c>
      <c r="AI140" s="443">
        <f t="shared" si="3"/>
        <v>-9.999999999308784E-3</v>
      </c>
    </row>
    <row r="141" spans="1:35" s="474" customFormat="1" x14ac:dyDescent="0.25">
      <c r="A141" s="474" t="s">
        <v>19</v>
      </c>
      <c r="B141" s="474">
        <v>720</v>
      </c>
      <c r="C141" s="474">
        <v>600</v>
      </c>
      <c r="D141" s="474">
        <v>560</v>
      </c>
      <c r="E141" s="443">
        <v>1</v>
      </c>
      <c r="F141" s="443">
        <v>17483.099999999999</v>
      </c>
      <c r="G141" s="475">
        <v>0.42435</v>
      </c>
      <c r="H141" s="474">
        <v>0</v>
      </c>
      <c r="I141" s="443">
        <v>0</v>
      </c>
      <c r="J141" s="476">
        <v>1606.59</v>
      </c>
      <c r="K141" s="443">
        <v>0</v>
      </c>
      <c r="L141" s="443"/>
      <c r="M141" s="443">
        <v>3083.0999999999995</v>
      </c>
      <c r="N141" s="443">
        <v>300</v>
      </c>
      <c r="O141" s="443"/>
      <c r="P141" s="474" t="s">
        <v>1448</v>
      </c>
      <c r="Q141" s="443"/>
      <c r="R141" s="443"/>
      <c r="S141" s="443"/>
      <c r="T141" s="443"/>
      <c r="U141" s="443"/>
      <c r="V141" s="443"/>
      <c r="W141" s="443">
        <v>1080</v>
      </c>
      <c r="X141" s="443">
        <v>13320</v>
      </c>
      <c r="Y141" s="443"/>
      <c r="Z141" s="443">
        <v>0</v>
      </c>
      <c r="AA141" s="474" t="s">
        <v>1013</v>
      </c>
      <c r="AB141" s="443">
        <v>17483.099999999999</v>
      </c>
      <c r="AC141" s="474" t="s">
        <v>1073</v>
      </c>
      <c r="AD141" s="443"/>
      <c r="AE141" s="443"/>
      <c r="AF141" s="44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720 600 560 0 №2 – С доводчиками ЛДСП СВЕТЛО-СЕРЫЙ SL38</v>
      </c>
      <c r="AG141" s="443" t="str">
        <f>Корзина[[#This Row],[Соединенное название]]</f>
        <v>EMN2B 720 600 560 0 №2 – С доводчиками ЛДСП СВЕТЛО-СЕРЫЙ SL38</v>
      </c>
      <c r="AH141" s="443">
        <f>VLOOKUP(Корзина[[#This Row],[Измененное название]],Заказ_из_БЗ[],2,0)</f>
        <v>3477.45</v>
      </c>
      <c r="AI141" s="443">
        <f t="shared" si="3"/>
        <v>14005.649999999998</v>
      </c>
    </row>
    <row r="142" spans="1:35" x14ac:dyDescent="0.25">
      <c r="A142" t="s">
        <v>11</v>
      </c>
      <c r="B142">
        <v>720</v>
      </c>
      <c r="C142">
        <v>600</v>
      </c>
      <c r="D142">
        <v>560</v>
      </c>
      <c r="E142" s="1">
        <v>1</v>
      </c>
      <c r="F142" s="1">
        <v>6021.7000000000007</v>
      </c>
      <c r="G142" s="444">
        <v>0.42387000000000002</v>
      </c>
      <c r="H142">
        <v>1</v>
      </c>
      <c r="I142" s="1">
        <v>0.30334499999999998</v>
      </c>
      <c r="J142" s="28">
        <v>1604.77</v>
      </c>
      <c r="K142" s="1">
        <v>567.86183999999992</v>
      </c>
      <c r="L142" s="1"/>
      <c r="M142" s="1">
        <v>2461.7000000000003</v>
      </c>
      <c r="N142" s="1">
        <v>300</v>
      </c>
      <c r="O142" s="1"/>
      <c r="P142" t="s">
        <v>1448</v>
      </c>
      <c r="Q142" s="1"/>
      <c r="R142" s="1"/>
      <c r="S142" s="1"/>
      <c r="T142" s="1"/>
      <c r="U142" s="1"/>
      <c r="V142" s="1"/>
      <c r="W142" s="1">
        <v>1080</v>
      </c>
      <c r="X142" s="1">
        <v>2480</v>
      </c>
      <c r="Y142" s="1"/>
      <c r="Z142" s="1">
        <v>0</v>
      </c>
      <c r="AA142" t="s">
        <v>1013</v>
      </c>
      <c r="AB142" s="1">
        <v>6589.56</v>
      </c>
      <c r="AC142" t="s">
        <v>1069</v>
      </c>
      <c r="AD142" s="1"/>
      <c r="AE142" s="1"/>
      <c r="AF14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720 600 560 1 №2 – С доводчиками ЛДСП БЕЛЫЙ БАЗОВЫЙ SL34</v>
      </c>
      <c r="AG142" s="1" t="str">
        <f>Корзина[[#This Row],[Соединенное название]]</f>
        <v>EMN2D 720 600 560 1 №2 – С доводчиками ЛДСП БЕЛЫЙ БАЗОВЫЙ SL34</v>
      </c>
      <c r="AH142" s="1">
        <f>VLOOKUP(Корзина[[#This Row],[Измененное название]],Заказ_из_БЗ[],2,0)</f>
        <v>6589.74</v>
      </c>
      <c r="AI142" s="1">
        <f t="shared" si="3"/>
        <v>-0.17999999999938154</v>
      </c>
    </row>
    <row r="143" spans="1:35" x14ac:dyDescent="0.25">
      <c r="A143" t="s">
        <v>11</v>
      </c>
      <c r="B143">
        <v>844</v>
      </c>
      <c r="C143">
        <v>837</v>
      </c>
      <c r="D143">
        <v>627</v>
      </c>
      <c r="E143" s="1">
        <v>1</v>
      </c>
      <c r="F143" s="1">
        <v>6957.4550000000008</v>
      </c>
      <c r="G143" s="444">
        <v>0.69635999999999998</v>
      </c>
      <c r="H143">
        <v>1</v>
      </c>
      <c r="I143" s="1">
        <v>0.48400799999999999</v>
      </c>
      <c r="J143" s="28">
        <v>2636.42</v>
      </c>
      <c r="K143" s="1">
        <v>906.06297599999994</v>
      </c>
      <c r="L143" s="1"/>
      <c r="M143" s="1">
        <v>3397.4550000000008</v>
      </c>
      <c r="N143" s="1">
        <v>300</v>
      </c>
      <c r="O143" s="1"/>
      <c r="P143" t="s">
        <v>1448</v>
      </c>
      <c r="Q143" s="1"/>
      <c r="R143" s="1"/>
      <c r="S143" s="1"/>
      <c r="T143" s="1"/>
      <c r="U143" s="1"/>
      <c r="V143" s="1"/>
      <c r="W143" s="1">
        <v>1080</v>
      </c>
      <c r="X143" s="1">
        <v>2480</v>
      </c>
      <c r="Y143" s="1"/>
      <c r="Z143" s="1">
        <v>0</v>
      </c>
      <c r="AA143" t="s">
        <v>1013</v>
      </c>
      <c r="AB143" s="1">
        <v>7863.52</v>
      </c>
      <c r="AC143" t="s">
        <v>1073</v>
      </c>
      <c r="AD143" s="1"/>
      <c r="AE143" s="1"/>
      <c r="AF14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844 837 627 1 №2 – С доводчиками ЛДСП СВЕТЛО-СЕРЫЙ SL38</v>
      </c>
      <c r="AG143" s="1" t="str">
        <f>Корзина[[#This Row],[Соединенное название]]</f>
        <v>EMN2D 844 837 627 1 №2 – С доводчиками ЛДСП СВЕТЛО-СЕРЫЙ SL38</v>
      </c>
      <c r="AH143" s="1">
        <f>VLOOKUP(Корзина[[#This Row],[Измененное название]],Заказ_из_БЗ[],2,0)</f>
        <v>8343.42</v>
      </c>
      <c r="AI143" s="1">
        <f t="shared" si="3"/>
        <v>-479.89999999999964</v>
      </c>
    </row>
    <row r="144" spans="1:35" x14ac:dyDescent="0.25">
      <c r="A144" t="s">
        <v>11</v>
      </c>
      <c r="B144">
        <v>844</v>
      </c>
      <c r="C144">
        <v>837</v>
      </c>
      <c r="D144">
        <v>627</v>
      </c>
      <c r="E144" s="1">
        <v>1</v>
      </c>
      <c r="F144" s="1">
        <v>4997.4550000000008</v>
      </c>
      <c r="G144" s="444">
        <v>0.69635999999999998</v>
      </c>
      <c r="H144">
        <v>1</v>
      </c>
      <c r="I144" s="1">
        <v>0.48400799999999999</v>
      </c>
      <c r="J144" s="28">
        <v>2636.42</v>
      </c>
      <c r="K144" s="1">
        <v>906.06297599999994</v>
      </c>
      <c r="L144" s="1"/>
      <c r="M144" s="1">
        <v>3397.4550000000008</v>
      </c>
      <c r="N144" s="1">
        <v>300</v>
      </c>
      <c r="O144" s="1"/>
      <c r="P144" t="s">
        <v>1446</v>
      </c>
      <c r="Q144" s="1"/>
      <c r="R144" s="1"/>
      <c r="S144" s="1"/>
      <c r="T144" s="1"/>
      <c r="U144" s="1"/>
      <c r="V144" s="1"/>
      <c r="W144" s="1">
        <v>1080</v>
      </c>
      <c r="X144" s="1">
        <v>520</v>
      </c>
      <c r="Y144" s="1"/>
      <c r="Z144" s="1">
        <v>0</v>
      </c>
      <c r="AA144" t="s">
        <v>1013</v>
      </c>
      <c r="AB144" s="1">
        <v>5903.52</v>
      </c>
      <c r="AC144" t="s">
        <v>1073</v>
      </c>
      <c r="AD144" s="1"/>
      <c r="AE144" s="1"/>
      <c r="AF14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844 837 627 1 №3 – Без доводчиков ЛДСП СВЕТЛО-СЕРЫЙ SL38</v>
      </c>
      <c r="AG144" s="1" t="str">
        <f>Корзина[[#This Row],[Соединенное название]]</f>
        <v>EMN2D 844 837 627 1 №3 – Без доводчиков ЛДСП СВЕТЛО-СЕРЫЙ SL38</v>
      </c>
      <c r="AH144" s="1">
        <f>VLOOKUP(Корзина[[#This Row],[Измененное название]],Заказ_из_БЗ[],2,0)</f>
        <v>6383.42</v>
      </c>
      <c r="AI144" s="1">
        <f t="shared" si="3"/>
        <v>-479.89999999999964</v>
      </c>
    </row>
    <row r="145" spans="1:35" x14ac:dyDescent="0.25">
      <c r="A145" t="s">
        <v>11</v>
      </c>
      <c r="B145">
        <v>844</v>
      </c>
      <c r="C145">
        <v>837</v>
      </c>
      <c r="D145">
        <v>627</v>
      </c>
      <c r="E145" s="1">
        <v>1</v>
      </c>
      <c r="F145" s="1">
        <v>4997.4550000000008</v>
      </c>
      <c r="G145" s="444">
        <v>0.69635999999999998</v>
      </c>
      <c r="H145">
        <v>1</v>
      </c>
      <c r="I145" s="1">
        <v>0.48400799999999999</v>
      </c>
      <c r="J145" s="28">
        <v>2636.42</v>
      </c>
      <c r="K145" s="1">
        <v>906.06297599999994</v>
      </c>
      <c r="L145" s="1"/>
      <c r="M145" s="1">
        <v>3397.4550000000008</v>
      </c>
      <c r="N145" s="1">
        <v>300</v>
      </c>
      <c r="O145" s="1"/>
      <c r="P145" t="s">
        <v>1447</v>
      </c>
      <c r="Q145" s="1"/>
      <c r="R145" s="1"/>
      <c r="S145" s="1"/>
      <c r="T145" s="1"/>
      <c r="U145" s="1"/>
      <c r="V145" s="1"/>
      <c r="W145" s="1">
        <v>1080</v>
      </c>
      <c r="X145" s="1">
        <v>520</v>
      </c>
      <c r="Y145" s="1"/>
      <c r="Z145" s="1">
        <v>0</v>
      </c>
      <c r="AA145" t="s">
        <v>1013</v>
      </c>
      <c r="AB145" s="1">
        <v>5903.52</v>
      </c>
      <c r="AC145" t="s">
        <v>1073</v>
      </c>
      <c r="AD145" s="1"/>
      <c r="AE145" s="1"/>
      <c r="AF14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844 837 627 1 №3T – Открывание по нажатию ЛДСП СВЕТЛО-СЕРЫЙ SL38</v>
      </c>
      <c r="AG145" s="1" t="str">
        <f>Корзина[[#This Row],[Соединенное название]]</f>
        <v>EMN2D 844 837 627 1 №3T – Открывание по нажатию ЛДСП СВЕТЛО-СЕРЫЙ SL38</v>
      </c>
      <c r="AH145" s="1">
        <f>VLOOKUP(Корзина[[#This Row],[Измененное название]],Заказ_из_БЗ[],2,0)</f>
        <v>6383.42</v>
      </c>
      <c r="AI145" s="1">
        <f t="shared" si="3"/>
        <v>-479.89999999999964</v>
      </c>
    </row>
    <row r="146" spans="1:35" x14ac:dyDescent="0.25">
      <c r="A146" t="s">
        <v>1</v>
      </c>
      <c r="B146">
        <v>720</v>
      </c>
      <c r="C146">
        <v>600</v>
      </c>
      <c r="D146">
        <v>560</v>
      </c>
      <c r="E146" s="1">
        <v>1</v>
      </c>
      <c r="F146" s="1">
        <v>21166.5</v>
      </c>
      <c r="G146" s="444">
        <v>0.42197000000000001</v>
      </c>
      <c r="H146">
        <v>0</v>
      </c>
      <c r="I146" s="1">
        <v>0</v>
      </c>
      <c r="J146" s="28">
        <v>1597.58</v>
      </c>
      <c r="K146" s="1">
        <v>0</v>
      </c>
      <c r="L146" s="1"/>
      <c r="M146" s="1">
        <v>3226.5</v>
      </c>
      <c r="N146" s="1">
        <v>300</v>
      </c>
      <c r="O146" s="1"/>
      <c r="P146" t="s">
        <v>1448</v>
      </c>
      <c r="Q146" s="1"/>
      <c r="R146" s="1"/>
      <c r="S146" s="1"/>
      <c r="T146" s="1"/>
      <c r="U146" s="1"/>
      <c r="V146" s="1"/>
      <c r="W146" s="1">
        <v>1080</v>
      </c>
      <c r="X146" s="1">
        <v>16860</v>
      </c>
      <c r="Y146" s="1"/>
      <c r="Z146" s="1">
        <v>0</v>
      </c>
      <c r="AA146" t="s">
        <v>1013</v>
      </c>
      <c r="AB146" s="1">
        <v>21166.5</v>
      </c>
      <c r="AC146" t="s">
        <v>1069</v>
      </c>
      <c r="AD146" s="1"/>
      <c r="AE146" s="1"/>
      <c r="AF14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720 600 560 0 №2 – С доводчиками ЛДСП БЕЛЫЙ БАЗОВЫЙ SL34</v>
      </c>
      <c r="AG146" s="1" t="str">
        <f>Корзина[[#This Row],[Соединенное название]]</f>
        <v>EMN3B 720 600 560 0 №2 – С доводчиками ЛДСП БЕЛЫЙ БАЗОВЫЙ SL34</v>
      </c>
      <c r="AH146" s="1">
        <f>VLOOKUP(Корзина[[#This Row],[Измененное название]],Заказ_из_БЗ[],2,0)</f>
        <v>21166.54</v>
      </c>
      <c r="AI146" s="1">
        <f t="shared" si="3"/>
        <v>-4.0000000000873115E-2</v>
      </c>
    </row>
    <row r="147" spans="1:35" x14ac:dyDescent="0.25">
      <c r="A147" t="s">
        <v>1</v>
      </c>
      <c r="B147">
        <v>720</v>
      </c>
      <c r="C147">
        <v>600</v>
      </c>
      <c r="D147">
        <v>560</v>
      </c>
      <c r="E147" s="1">
        <v>1</v>
      </c>
      <c r="F147" s="1">
        <v>25156.5</v>
      </c>
      <c r="G147" s="444">
        <v>0.42197000000000001</v>
      </c>
      <c r="H147">
        <v>0</v>
      </c>
      <c r="I147" s="1">
        <v>0</v>
      </c>
      <c r="J147" s="28">
        <v>1597.58</v>
      </c>
      <c r="K147" s="1">
        <v>0</v>
      </c>
      <c r="L147" s="1"/>
      <c r="M147" s="1">
        <v>3226.5</v>
      </c>
      <c r="N147" s="1">
        <v>300</v>
      </c>
      <c r="O147" s="1"/>
      <c r="P147" t="s">
        <v>1447</v>
      </c>
      <c r="Q147" s="1"/>
      <c r="R147" s="1"/>
      <c r="S147" s="1"/>
      <c r="T147" s="1"/>
      <c r="U147" s="1"/>
      <c r="V147" s="1"/>
      <c r="W147" s="1">
        <v>1080</v>
      </c>
      <c r="X147" s="1">
        <v>20850</v>
      </c>
      <c r="Y147" s="1"/>
      <c r="Z147" s="1">
        <v>0</v>
      </c>
      <c r="AA147" t="s">
        <v>1013</v>
      </c>
      <c r="AB147" s="1">
        <v>25156.5</v>
      </c>
      <c r="AC147" t="s">
        <v>1069</v>
      </c>
      <c r="AD147" s="1"/>
      <c r="AE147" s="1"/>
      <c r="AF14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720 600 560 0 №3T – Открывание по нажатию ЛДСП БЕЛЫЙ БАЗОВЫЙ SL34</v>
      </c>
      <c r="AG147" s="1" t="str">
        <f>Корзина[[#This Row],[Соединенное название]]</f>
        <v>EMN3B 720 600 560 0 №3T – Открывание по нажатию ЛДСП БЕЛЫЙ БАЗОВЫЙ SL34</v>
      </c>
      <c r="AH147" s="1">
        <f>VLOOKUP(Корзина[[#This Row],[Измененное название]],Заказ_из_БЗ[],2,0)</f>
        <v>25156.54</v>
      </c>
      <c r="AI147" s="1">
        <f t="shared" si="3"/>
        <v>-4.0000000000873115E-2</v>
      </c>
    </row>
    <row r="148" spans="1:35" x14ac:dyDescent="0.25">
      <c r="A148" t="s">
        <v>1</v>
      </c>
      <c r="B148">
        <v>720</v>
      </c>
      <c r="C148">
        <v>600</v>
      </c>
      <c r="D148">
        <v>560</v>
      </c>
      <c r="E148" s="1">
        <v>1</v>
      </c>
      <c r="F148" s="1">
        <v>6496.5</v>
      </c>
      <c r="G148" s="444">
        <v>0.42197000000000001</v>
      </c>
      <c r="H148">
        <v>0</v>
      </c>
      <c r="I148" s="1">
        <v>0</v>
      </c>
      <c r="J148" s="28">
        <v>1597.58</v>
      </c>
      <c r="K148" s="1">
        <v>0</v>
      </c>
      <c r="L148" s="1"/>
      <c r="M148" s="1">
        <v>3226.5</v>
      </c>
      <c r="N148" s="1">
        <v>300</v>
      </c>
      <c r="O148" s="1"/>
      <c r="P148" t="s">
        <v>1446</v>
      </c>
      <c r="Q148" s="1"/>
      <c r="R148" s="1"/>
      <c r="S148" s="1"/>
      <c r="T148" s="1"/>
      <c r="U148" s="1"/>
      <c r="V148" s="1"/>
      <c r="W148" s="1">
        <v>1080</v>
      </c>
      <c r="X148" s="1">
        <v>2190</v>
      </c>
      <c r="Y148" s="1"/>
      <c r="Z148" s="1">
        <v>0</v>
      </c>
      <c r="AA148" t="s">
        <v>1013</v>
      </c>
      <c r="AB148" s="1">
        <v>6496.5</v>
      </c>
      <c r="AC148" t="s">
        <v>1069</v>
      </c>
      <c r="AD148" s="1"/>
      <c r="AE148" s="1"/>
      <c r="AF14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720 600 560 0 №3 – Без доводчиков ЛДСП БЕЛЫЙ БАЗОВЫЙ SL34</v>
      </c>
      <c r="AG148" s="1" t="str">
        <f>Корзина[[#This Row],[Соединенное название]]</f>
        <v>EMN3B 720 600 560 0 №3 – Без доводчиков ЛДСП БЕЛЫЙ БАЗОВЫЙ SL34</v>
      </c>
      <c r="AH148" s="1">
        <f>VLOOKUP(Корзина[[#This Row],[Измененное название]],Заказ_из_БЗ[],2,0)</f>
        <v>6496.51</v>
      </c>
      <c r="AI148" s="1">
        <f t="shared" si="3"/>
        <v>-1.0000000000218279E-2</v>
      </c>
    </row>
    <row r="149" spans="1:35" x14ac:dyDescent="0.25">
      <c r="A149" t="s">
        <v>18</v>
      </c>
      <c r="B149">
        <v>720</v>
      </c>
      <c r="C149">
        <v>379</v>
      </c>
      <c r="D149">
        <v>560</v>
      </c>
      <c r="E149" s="1">
        <v>1</v>
      </c>
      <c r="F149" s="1">
        <v>24665.590499999998</v>
      </c>
      <c r="G149" s="444">
        <v>0.26400000000000001</v>
      </c>
      <c r="H149">
        <v>0</v>
      </c>
      <c r="I149" s="1">
        <v>0</v>
      </c>
      <c r="J149" s="28">
        <v>999.5</v>
      </c>
      <c r="K149" s="1">
        <v>0</v>
      </c>
      <c r="L149" s="1"/>
      <c r="M149" s="1">
        <v>3185.5904999999998</v>
      </c>
      <c r="N149" s="1">
        <v>300</v>
      </c>
      <c r="O149" s="1"/>
      <c r="P149" t="s">
        <v>1448</v>
      </c>
      <c r="Q149" s="1"/>
      <c r="R149" s="1"/>
      <c r="S149" s="1"/>
      <c r="T149" s="1"/>
      <c r="U149" s="1"/>
      <c r="V149" s="1"/>
      <c r="W149" s="1">
        <v>1080</v>
      </c>
      <c r="X149" s="1">
        <v>20400</v>
      </c>
      <c r="Y149" s="1"/>
      <c r="Z149" s="1">
        <v>0</v>
      </c>
      <c r="AA149" t="s">
        <v>1013</v>
      </c>
      <c r="AB149" s="1">
        <v>24665.59</v>
      </c>
      <c r="AC149" t="s">
        <v>1069</v>
      </c>
      <c r="AD149" s="1"/>
      <c r="AE149" s="1"/>
      <c r="AF14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720 379 560 0 №2 – С доводчиками ЛДСП БЕЛЫЙ БАЗОВЫЙ SL34</v>
      </c>
      <c r="AG149" s="1" t="str">
        <f>Корзина[[#This Row],[Соединенное название]]</f>
        <v>EMN4B 720 379 560 0 №2 – С доводчиками ЛДСП БЕЛЫЙ БАЗОВЫЙ SL34</v>
      </c>
      <c r="AH149" s="1">
        <f>VLOOKUP(Корзина[[#This Row],[Измененное название]],Заказ_из_БЗ[],2,0)</f>
        <v>24667.61</v>
      </c>
      <c r="AI149" s="1">
        <f t="shared" si="3"/>
        <v>-2.0200000000004366</v>
      </c>
    </row>
    <row r="150" spans="1:35" x14ac:dyDescent="0.25">
      <c r="A150" t="s">
        <v>18</v>
      </c>
      <c r="B150">
        <v>720</v>
      </c>
      <c r="C150">
        <v>600</v>
      </c>
      <c r="D150">
        <v>560</v>
      </c>
      <c r="E150" s="1">
        <v>1</v>
      </c>
      <c r="F150" s="1">
        <v>25100.85</v>
      </c>
      <c r="G150" s="444">
        <v>0.41958000000000001</v>
      </c>
      <c r="H150">
        <v>0</v>
      </c>
      <c r="I150" s="1">
        <v>0</v>
      </c>
      <c r="J150" s="28">
        <v>1588.53</v>
      </c>
      <c r="K150" s="1">
        <v>0</v>
      </c>
      <c r="L150" s="1"/>
      <c r="M150" s="1">
        <v>3620.8499999999995</v>
      </c>
      <c r="N150" s="1">
        <v>300</v>
      </c>
      <c r="O150" s="1"/>
      <c r="P150" t="s">
        <v>1448</v>
      </c>
      <c r="Q150" s="1"/>
      <c r="R150" s="1"/>
      <c r="S150" s="1"/>
      <c r="T150" s="1"/>
      <c r="U150" s="1"/>
      <c r="V150" s="1"/>
      <c r="W150" s="1">
        <v>1080</v>
      </c>
      <c r="X150" s="1">
        <v>20400</v>
      </c>
      <c r="Y150" s="1"/>
      <c r="Z150" s="1">
        <v>0</v>
      </c>
      <c r="AA150" t="s">
        <v>1013</v>
      </c>
      <c r="AB150" s="1">
        <v>25100.85</v>
      </c>
      <c r="AC150" t="s">
        <v>1069</v>
      </c>
      <c r="AD150" s="1"/>
      <c r="AE150" s="1"/>
      <c r="AF15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720 600 560 0 №2 – С доводчиками ЛДСП БЕЛЫЙ БАЗОВЫЙ SL34</v>
      </c>
      <c r="AG150" s="1" t="str">
        <f>Корзина[[#This Row],[Соединенное название]]</f>
        <v>EMN4B 720 600 560 0 №2 – С доводчиками ЛДСП БЕЛЫЙ БАЗОВЫЙ SL34</v>
      </c>
      <c r="AH150" s="1">
        <f>VLOOKUP(Корзина[[#This Row],[Измененное название]],Заказ_из_БЗ[],2,0)</f>
        <v>25100.9</v>
      </c>
      <c r="AI150" s="1">
        <f t="shared" si="3"/>
        <v>-5.0000000002910383E-2</v>
      </c>
    </row>
    <row r="151" spans="1:35" x14ac:dyDescent="0.25">
      <c r="A151" t="s">
        <v>18</v>
      </c>
      <c r="B151">
        <v>720</v>
      </c>
      <c r="C151">
        <v>379</v>
      </c>
      <c r="D151">
        <v>560</v>
      </c>
      <c r="E151" s="1">
        <v>1</v>
      </c>
      <c r="F151" s="1">
        <v>30025.590499999998</v>
      </c>
      <c r="G151" s="444">
        <v>0.26400000000000001</v>
      </c>
      <c r="H151">
        <v>0</v>
      </c>
      <c r="I151" s="1">
        <v>0</v>
      </c>
      <c r="J151" s="28">
        <v>999.5</v>
      </c>
      <c r="K151" s="1">
        <v>0</v>
      </c>
      <c r="L151" s="1"/>
      <c r="M151" s="1">
        <v>3185.5904999999998</v>
      </c>
      <c r="N151" s="1">
        <v>300</v>
      </c>
      <c r="O151" s="1"/>
      <c r="P151" t="s">
        <v>1447</v>
      </c>
      <c r="Q151" s="1"/>
      <c r="R151" s="1"/>
      <c r="S151" s="1"/>
      <c r="T151" s="1"/>
      <c r="U151" s="1"/>
      <c r="V151" s="1"/>
      <c r="W151" s="1">
        <v>1080</v>
      </c>
      <c r="X151" s="1">
        <v>25760</v>
      </c>
      <c r="Y151" s="1"/>
      <c r="Z151" s="1">
        <v>0</v>
      </c>
      <c r="AA151" t="s">
        <v>1013</v>
      </c>
      <c r="AB151" s="1">
        <v>30025.59</v>
      </c>
      <c r="AC151" t="s">
        <v>1069</v>
      </c>
      <c r="AD151" s="1"/>
      <c r="AE151" s="1"/>
      <c r="AF15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720 379 560 0 №3T – Открывание по нажатию ЛДСП БЕЛЫЙ БАЗОВЫЙ SL34</v>
      </c>
      <c r="AG151" s="1" t="str">
        <f>Корзина[[#This Row],[Соединенное название]]</f>
        <v>EMN4B 720 379 560 0 №3T – Открывание по нажатию ЛДСП БЕЛЫЙ БАЗОВЫЙ SL34</v>
      </c>
      <c r="AH151" s="1">
        <f>VLOOKUP(Корзина[[#This Row],[Измененное название]],Заказ_из_БЗ[],2,0)</f>
        <v>30027.61</v>
      </c>
      <c r="AI151" s="1">
        <f t="shared" si="3"/>
        <v>-2.0200000000004366</v>
      </c>
    </row>
    <row r="152" spans="1:35" x14ac:dyDescent="0.25">
      <c r="A152" t="s">
        <v>18</v>
      </c>
      <c r="B152">
        <v>720</v>
      </c>
      <c r="C152">
        <v>379</v>
      </c>
      <c r="D152">
        <v>560</v>
      </c>
      <c r="E152" s="1">
        <v>1</v>
      </c>
      <c r="F152" s="1">
        <v>6425.5905000000002</v>
      </c>
      <c r="G152" s="444">
        <v>0.26400000000000001</v>
      </c>
      <c r="H152">
        <v>0</v>
      </c>
      <c r="I152" s="1">
        <v>0</v>
      </c>
      <c r="J152" s="28">
        <v>999.5</v>
      </c>
      <c r="K152" s="1">
        <v>0</v>
      </c>
      <c r="L152" s="1"/>
      <c r="M152" s="1">
        <v>3185.5904999999998</v>
      </c>
      <c r="N152" s="1">
        <v>300</v>
      </c>
      <c r="O152" s="1"/>
      <c r="P152" t="s">
        <v>1446</v>
      </c>
      <c r="Q152" s="1"/>
      <c r="R152" s="1"/>
      <c r="S152" s="1"/>
      <c r="T152" s="1"/>
      <c r="U152" s="1"/>
      <c r="V152" s="1"/>
      <c r="W152" s="1">
        <v>1080</v>
      </c>
      <c r="X152" s="1">
        <v>2160</v>
      </c>
      <c r="Y152" s="1"/>
      <c r="Z152" s="1">
        <v>0</v>
      </c>
      <c r="AA152" t="s">
        <v>1013</v>
      </c>
      <c r="AB152" s="1">
        <v>6425.59</v>
      </c>
      <c r="AC152" t="s">
        <v>1069</v>
      </c>
      <c r="AD152" s="1"/>
      <c r="AE152" s="1"/>
      <c r="AF15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720 379 560 0 №3 – Без доводчиков ЛДСП БЕЛЫЙ БАЗОВЫЙ SL34</v>
      </c>
      <c r="AG152" s="1" t="str">
        <f>Корзина[[#This Row],[Соединенное название]]</f>
        <v>EMN4B 720 379 560 0 №3 – Без доводчиков ЛДСП БЕЛЫЙ БАЗОВЫЙ SL34</v>
      </c>
      <c r="AH152" s="1">
        <f>VLOOKUP(Корзина[[#This Row],[Измененное название]],Заказ_из_БЗ[],2,0)</f>
        <v>6427.57</v>
      </c>
      <c r="AI152" s="1">
        <f t="shared" si="3"/>
        <v>-1.9799999999995634</v>
      </c>
    </row>
    <row r="153" spans="1:35" x14ac:dyDescent="0.25">
      <c r="A153" t="s">
        <v>131</v>
      </c>
      <c r="B153">
        <v>720</v>
      </c>
      <c r="C153">
        <v>150</v>
      </c>
      <c r="D153">
        <v>315</v>
      </c>
      <c r="E153" s="1">
        <v>1</v>
      </c>
      <c r="F153" s="1">
        <v>3372.7750000000001</v>
      </c>
      <c r="G153" s="444">
        <v>0.10453999999999999</v>
      </c>
      <c r="H153">
        <v>1</v>
      </c>
      <c r="I153" s="1">
        <v>3.3930000000000002E-2</v>
      </c>
      <c r="J153" s="28">
        <v>395.79</v>
      </c>
      <c r="K153" s="1">
        <v>63.516960000000005</v>
      </c>
      <c r="L153" s="1"/>
      <c r="M153" s="1">
        <v>1362.7750000000001</v>
      </c>
      <c r="N153" s="1">
        <v>300</v>
      </c>
      <c r="O153" s="1"/>
      <c r="P153" t="s">
        <v>1448</v>
      </c>
      <c r="Q153" s="1"/>
      <c r="R153" s="1"/>
      <c r="S153" s="1"/>
      <c r="T153" s="1"/>
      <c r="U153" s="1"/>
      <c r="V153" s="1"/>
      <c r="W153" s="1">
        <v>770</v>
      </c>
      <c r="X153" s="1">
        <v>1240</v>
      </c>
      <c r="Y153" s="1"/>
      <c r="Z153" s="1">
        <v>0</v>
      </c>
      <c r="AA153" t="s">
        <v>1013</v>
      </c>
      <c r="AB153" s="1">
        <v>3436.29</v>
      </c>
      <c r="AC153" t="s">
        <v>1069</v>
      </c>
      <c r="AD153" s="1"/>
      <c r="AE153" s="1"/>
      <c r="AF15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720 150 315 1 №2 – С доводчиками ЛДСП БЕЛЫЙ БАЗОВЫЙ SL34</v>
      </c>
      <c r="AG153" s="1" t="str">
        <f>Корзина[[#This Row],[Соединенное название]]</f>
        <v>EMV1D 720 150 315 1 №2 – С доводчиками ЛДСП БЕЛЫЙ БАЗОВЫЙ SL34</v>
      </c>
      <c r="AH153" s="1">
        <f>VLOOKUP(Корзина[[#This Row],[Измененное название]],Заказ_из_БЗ[],2,0)</f>
        <v>3436.82</v>
      </c>
      <c r="AI153" s="1">
        <f t="shared" si="3"/>
        <v>-0.53000000000020009</v>
      </c>
    </row>
    <row r="154" spans="1:35" x14ac:dyDescent="0.25">
      <c r="A154" t="s">
        <v>131</v>
      </c>
      <c r="B154">
        <v>720</v>
      </c>
      <c r="C154">
        <v>600</v>
      </c>
      <c r="D154">
        <v>315</v>
      </c>
      <c r="E154" s="1">
        <v>1</v>
      </c>
      <c r="F154" s="1">
        <v>3814.45</v>
      </c>
      <c r="G154" s="444">
        <v>0.42674000000000001</v>
      </c>
      <c r="H154">
        <v>1</v>
      </c>
      <c r="I154" s="1">
        <v>0.16442999999999999</v>
      </c>
      <c r="J154" s="28">
        <v>1615.64</v>
      </c>
      <c r="K154" s="1">
        <v>307.81295999999998</v>
      </c>
      <c r="L154" s="1"/>
      <c r="M154" s="1">
        <v>1804.4499999999996</v>
      </c>
      <c r="N154" s="1">
        <v>300</v>
      </c>
      <c r="O154" s="1"/>
      <c r="P154" t="s">
        <v>1448</v>
      </c>
      <c r="Q154" s="1"/>
      <c r="R154" s="1"/>
      <c r="S154" s="1"/>
      <c r="T154" s="1"/>
      <c r="U154" s="1"/>
      <c r="V154" s="1"/>
      <c r="W154" s="1">
        <v>770</v>
      </c>
      <c r="X154" s="1">
        <v>1240</v>
      </c>
      <c r="Y154" s="1"/>
      <c r="Z154" s="1">
        <v>0</v>
      </c>
      <c r="AA154" t="s">
        <v>1013</v>
      </c>
      <c r="AB154" s="1">
        <v>4122.26</v>
      </c>
      <c r="AC154" t="s">
        <v>1069</v>
      </c>
      <c r="AD154" s="1"/>
      <c r="AE154" s="1"/>
      <c r="AF15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720 600 315 1 №2 – С доводчиками ЛДСП БЕЛЫЙ БАЗОВЫЙ SL34</v>
      </c>
      <c r="AG154" s="1" t="str">
        <f>Корзина[[#This Row],[Соединенное название]]</f>
        <v>EMV1D 720 600 315 1 №2 – С доводчиками ЛДСП БЕЛЫЙ БАЗОВЫЙ SL34</v>
      </c>
      <c r="AH154" s="1">
        <f>VLOOKUP(Корзина[[#This Row],[Измененное название]],Заказ_из_БЗ[],2,0)</f>
        <v>4122.49</v>
      </c>
      <c r="AI154" s="1">
        <f t="shared" si="3"/>
        <v>-0.22999999999956344</v>
      </c>
    </row>
    <row r="155" spans="1:35" x14ac:dyDescent="0.25">
      <c r="A155" t="s">
        <v>131</v>
      </c>
      <c r="B155">
        <v>720</v>
      </c>
      <c r="C155">
        <v>150</v>
      </c>
      <c r="D155">
        <v>315</v>
      </c>
      <c r="E155" s="1">
        <v>1</v>
      </c>
      <c r="F155" s="1">
        <v>2392.7750000000001</v>
      </c>
      <c r="G155" s="444">
        <v>0.10453999999999999</v>
      </c>
      <c r="H155">
        <v>1</v>
      </c>
      <c r="I155" s="1">
        <v>3.3930000000000002E-2</v>
      </c>
      <c r="J155" s="28">
        <v>395.79</v>
      </c>
      <c r="K155" s="1">
        <v>63.516960000000005</v>
      </c>
      <c r="L155" s="1"/>
      <c r="M155" s="1">
        <v>1362.7750000000001</v>
      </c>
      <c r="N155" s="1">
        <v>300</v>
      </c>
      <c r="O155" s="1"/>
      <c r="P155" t="s">
        <v>1447</v>
      </c>
      <c r="Q155" s="1"/>
      <c r="R155" s="1"/>
      <c r="S155" s="1"/>
      <c r="T155" s="1"/>
      <c r="U155" s="1"/>
      <c r="V155" s="1"/>
      <c r="W155" s="1">
        <v>770</v>
      </c>
      <c r="X155" s="1">
        <v>260</v>
      </c>
      <c r="Y155" s="1"/>
      <c r="Z155" s="1">
        <v>0</v>
      </c>
      <c r="AA155" t="s">
        <v>1013</v>
      </c>
      <c r="AB155" s="1">
        <v>2456.29</v>
      </c>
      <c r="AC155" t="s">
        <v>1069</v>
      </c>
      <c r="AD155" s="1"/>
      <c r="AE155" s="1"/>
      <c r="AF15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720 150 315 1 №3T – Открывание по нажатию ЛДСП БЕЛЫЙ БАЗОВЫЙ SL34</v>
      </c>
      <c r="AG155" s="1" t="str">
        <f>Корзина[[#This Row],[Соединенное название]]</f>
        <v>EMV1D 720 150 315 1 №3T – Открывание по нажатию ЛДСП БЕЛЫЙ БАЗОВЫЙ SL34</v>
      </c>
      <c r="AH155" s="1">
        <f>VLOOKUP(Корзина[[#This Row],[Измененное название]],Заказ_из_БЗ[],2,0)</f>
        <v>2456.8200000000002</v>
      </c>
      <c r="AI155" s="1">
        <f t="shared" si="3"/>
        <v>-0.53000000000020009</v>
      </c>
    </row>
    <row r="156" spans="1:35" x14ac:dyDescent="0.25">
      <c r="A156" t="s">
        <v>131</v>
      </c>
      <c r="B156">
        <v>983</v>
      </c>
      <c r="C156">
        <v>433</v>
      </c>
      <c r="D156">
        <v>441</v>
      </c>
      <c r="E156" s="1">
        <v>1</v>
      </c>
      <c r="F156" s="1">
        <v>5159.0235000000002</v>
      </c>
      <c r="G156" s="444">
        <v>0.41998999999999997</v>
      </c>
      <c r="H156">
        <v>0</v>
      </c>
      <c r="I156" s="1">
        <v>0.16639999999999999</v>
      </c>
      <c r="J156" s="28">
        <v>1590.08</v>
      </c>
      <c r="K156" s="1">
        <v>0</v>
      </c>
      <c r="L156" s="1"/>
      <c r="M156" s="1">
        <v>2529.0235000000002</v>
      </c>
      <c r="N156" s="1">
        <v>300</v>
      </c>
      <c r="O156" s="1"/>
      <c r="P156" t="s">
        <v>1448</v>
      </c>
      <c r="Q156" s="1"/>
      <c r="R156" s="1"/>
      <c r="S156" s="1"/>
      <c r="T156" s="1"/>
      <c r="U156" s="1"/>
      <c r="V156" s="1"/>
      <c r="W156" s="1">
        <v>770</v>
      </c>
      <c r="X156" s="1">
        <v>1860</v>
      </c>
      <c r="Y156" s="1"/>
      <c r="Z156" s="1">
        <v>0</v>
      </c>
      <c r="AA156" t="s">
        <v>1013</v>
      </c>
      <c r="AB156" s="1">
        <v>5159.0200000000004</v>
      </c>
      <c r="AC156" t="s">
        <v>1073</v>
      </c>
      <c r="AD156" s="1"/>
      <c r="AE156" s="1"/>
      <c r="AF15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983 433 441 0 №2 – С доводчиками ЛДСП СВЕТЛО-СЕРЫЙ SL38</v>
      </c>
      <c r="AG156" s="1" t="str">
        <f>Корзина[[#This Row],[Соединенное название]]</f>
        <v>EMV1D 983 433 441 0 №2 – С доводчиками ЛДСП СВЕТЛО-СЕРЫЙ SL38</v>
      </c>
      <c r="AH156" s="1">
        <f>VLOOKUP(Корзина[[#This Row],[Измененное название]],Заказ_из_БЗ[],2,0)</f>
        <v>5170.6099999999997</v>
      </c>
      <c r="AI156" s="1">
        <f t="shared" si="3"/>
        <v>-11.589999999999236</v>
      </c>
    </row>
    <row r="157" spans="1:35" x14ac:dyDescent="0.25">
      <c r="A157" t="s">
        <v>131</v>
      </c>
      <c r="B157" s="469">
        <v>1111</v>
      </c>
      <c r="C157">
        <v>333</v>
      </c>
      <c r="D157">
        <v>333</v>
      </c>
      <c r="E157" s="1">
        <v>1</v>
      </c>
      <c r="F157" s="1">
        <v>3256.2575000000006</v>
      </c>
      <c r="G157" s="444">
        <v>0.36420000000000002</v>
      </c>
      <c r="H157">
        <v>3</v>
      </c>
      <c r="I157" s="1">
        <v>9.2091999999999993E-2</v>
      </c>
      <c r="J157" s="28">
        <v>1378.86</v>
      </c>
      <c r="K157" s="1">
        <v>804.51571199999989</v>
      </c>
      <c r="L157" s="1"/>
      <c r="M157" s="1">
        <v>2096.2575000000006</v>
      </c>
      <c r="N157" s="1">
        <v>300</v>
      </c>
      <c r="O157" s="1"/>
      <c r="P157" t="s">
        <v>1446</v>
      </c>
      <c r="Q157" s="1"/>
      <c r="R157" s="1"/>
      <c r="S157" s="1"/>
      <c r="T157" s="1"/>
      <c r="U157" s="1"/>
      <c r="V157" s="1"/>
      <c r="W157" s="1">
        <v>770</v>
      </c>
      <c r="X157" s="1">
        <v>390</v>
      </c>
      <c r="Y157" s="1"/>
      <c r="Z157" s="1">
        <v>0</v>
      </c>
      <c r="AA157" t="s">
        <v>1142</v>
      </c>
      <c r="AB157" s="1">
        <v>4060.77</v>
      </c>
      <c r="AC157" t="s">
        <v>1073</v>
      </c>
      <c r="AD157" s="1"/>
      <c r="AE157" s="1"/>
      <c r="AF15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1111 333 333 3 №3 – Без доводчиков Стекло СВЕТЛО-СЕРЫЙ SL38</v>
      </c>
      <c r="AG157" s="1" t="str">
        <f>Корзина[[#This Row],[Соединенное название]]</f>
        <v>EMV1D 1111 333 333 3 №3 – Без доводчиков Стекло СВЕТЛО-СЕРЫЙ SL38</v>
      </c>
      <c r="AH157" s="1">
        <f>VLOOKUP(Корзина[[#This Row],[Измененное название]],Заказ_из_БЗ[],2,0)</f>
        <v>4065.74</v>
      </c>
      <c r="AI157" s="1">
        <f t="shared" si="3"/>
        <v>-4.9699999999997999</v>
      </c>
    </row>
    <row r="158" spans="1:35" x14ac:dyDescent="0.25">
      <c r="A158" t="s">
        <v>131</v>
      </c>
      <c r="B158" s="469">
        <v>1111</v>
      </c>
      <c r="C158">
        <v>333</v>
      </c>
      <c r="D158">
        <v>333</v>
      </c>
      <c r="E158" s="1">
        <v>1</v>
      </c>
      <c r="F158" s="1">
        <v>3126.2575000000006</v>
      </c>
      <c r="G158" s="444">
        <v>0.36420000000000002</v>
      </c>
      <c r="H158">
        <v>3</v>
      </c>
      <c r="I158" s="1">
        <v>9.2091999999999993E-2</v>
      </c>
      <c r="J158" s="28">
        <v>1378.86</v>
      </c>
      <c r="K158" s="1">
        <v>804.51571199999989</v>
      </c>
      <c r="L158" s="1"/>
      <c r="M158" s="1">
        <v>2096.2575000000006</v>
      </c>
      <c r="N158" s="1">
        <v>300</v>
      </c>
      <c r="O158" s="1"/>
      <c r="P158" t="s">
        <v>1447</v>
      </c>
      <c r="Q158" s="1"/>
      <c r="R158" s="1"/>
      <c r="S158" s="1"/>
      <c r="T158" s="1"/>
      <c r="U158" s="1"/>
      <c r="V158" s="1"/>
      <c r="W158" s="1">
        <v>770</v>
      </c>
      <c r="X158" s="1">
        <v>260</v>
      </c>
      <c r="Y158" s="1"/>
      <c r="Z158" s="1">
        <v>0</v>
      </c>
      <c r="AA158" t="s">
        <v>1142</v>
      </c>
      <c r="AB158" s="1">
        <v>3930.77</v>
      </c>
      <c r="AC158" t="s">
        <v>1073</v>
      </c>
      <c r="AD158" s="1"/>
      <c r="AE158" s="1"/>
      <c r="AF15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1111 333 333 3 №3T – Открывание по нажатию Стекло СВЕТЛО-СЕРЫЙ SL38</v>
      </c>
      <c r="AG158" s="1" t="str">
        <f>Корзина[[#This Row],[Соединенное название]]</f>
        <v>EMV1D 1111 333 333 3 №3T – Открывание по нажатию Стекло СВЕТЛО-СЕРЫЙ SL38</v>
      </c>
      <c r="AH158" s="1">
        <f>VLOOKUP(Корзина[[#This Row],[Измененное название]],Заказ_из_БЗ[],2,0)</f>
        <v>4065.74</v>
      </c>
      <c r="AI158" s="1">
        <f t="shared" si="3"/>
        <v>-134.9699999999998</v>
      </c>
    </row>
    <row r="159" spans="1:35" x14ac:dyDescent="0.25">
      <c r="A159" t="s">
        <v>132</v>
      </c>
      <c r="B159">
        <v>800</v>
      </c>
      <c r="C159">
        <v>600</v>
      </c>
      <c r="D159">
        <v>350</v>
      </c>
      <c r="E159" s="1">
        <v>1</v>
      </c>
      <c r="F159" s="1">
        <v>4126.9449999999997</v>
      </c>
      <c r="G159" s="444">
        <v>0.25985999999999998</v>
      </c>
      <c r="H159">
        <v>1</v>
      </c>
      <c r="I159" s="1">
        <v>0.18427499999999999</v>
      </c>
      <c r="J159" s="28">
        <v>983.83</v>
      </c>
      <c r="K159" s="1">
        <v>344.96280000000002</v>
      </c>
      <c r="L159" s="1"/>
      <c r="M159" s="1">
        <v>1916.9449999999997</v>
      </c>
      <c r="N159" s="1">
        <v>300</v>
      </c>
      <c r="O159" s="1"/>
      <c r="P159" t="s">
        <v>1448</v>
      </c>
      <c r="Q159" s="1"/>
      <c r="R159" s="1"/>
      <c r="S159" s="1"/>
      <c r="T159" s="1"/>
      <c r="U159" s="1"/>
      <c r="V159" s="1"/>
      <c r="W159" s="1">
        <v>970</v>
      </c>
      <c r="X159" s="1">
        <v>1240</v>
      </c>
      <c r="Y159" s="1"/>
      <c r="Z159" s="1">
        <v>0</v>
      </c>
      <c r="AA159" t="s">
        <v>1013</v>
      </c>
      <c r="AB159" s="1">
        <v>4471.91</v>
      </c>
      <c r="AC159" t="s">
        <v>1069</v>
      </c>
      <c r="AD159" s="1"/>
      <c r="AE159" s="1"/>
      <c r="AF15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EMV1DN 800 600 350 1 №2 – С доводчиками ЛДСП БЕЛЫЙ БАЗОВЫЙ SL34</v>
      </c>
      <c r="AG159" s="1" t="str">
        <f>Корзина[[#This Row],[Соединенное название]]</f>
        <v>EMV1DN 800 600 350 1 №2 – С доводчиками ЛДСП БЕЛЫЙ БАЗОВЫЙ SL34</v>
      </c>
      <c r="AH159" s="1">
        <f>VLOOKUP(Корзина[[#This Row],[Измененное название]],Заказ_из_БЗ[],2,0)</f>
        <v>4474.2700000000004</v>
      </c>
      <c r="AI159" s="1">
        <f t="shared" si="3"/>
        <v>-2.3600000000005821</v>
      </c>
    </row>
    <row r="160" spans="1:35" x14ac:dyDescent="0.25">
      <c r="A160" t="s">
        <v>132</v>
      </c>
      <c r="B160">
        <v>960</v>
      </c>
      <c r="C160">
        <v>600</v>
      </c>
      <c r="D160">
        <v>350</v>
      </c>
      <c r="E160" s="1">
        <v>1</v>
      </c>
      <c r="F160" s="1">
        <v>4320.2250000000004</v>
      </c>
      <c r="G160" s="444">
        <v>0.35521999999999998</v>
      </c>
      <c r="H160">
        <v>1</v>
      </c>
      <c r="I160" s="1">
        <v>0.18427499999999999</v>
      </c>
      <c r="J160" s="28">
        <v>1344.86</v>
      </c>
      <c r="K160" s="1">
        <v>344.96280000000002</v>
      </c>
      <c r="L160" s="1"/>
      <c r="M160" s="1">
        <v>2110.2249999999999</v>
      </c>
      <c r="N160" s="1">
        <v>300</v>
      </c>
      <c r="O160" s="1"/>
      <c r="P160" t="s">
        <v>1448</v>
      </c>
      <c r="Q160" s="1"/>
      <c r="R160" s="1"/>
      <c r="S160" s="1"/>
      <c r="T160" s="1"/>
      <c r="U160" s="1"/>
      <c r="V160" s="1"/>
      <c r="W160" s="1">
        <v>970</v>
      </c>
      <c r="X160" s="1">
        <v>1240</v>
      </c>
      <c r="Y160" s="1"/>
      <c r="Z160" s="1">
        <v>0</v>
      </c>
      <c r="AA160" t="s">
        <v>1013</v>
      </c>
      <c r="AB160" s="1">
        <v>4665.1899999999996</v>
      </c>
      <c r="AC160" t="s">
        <v>1069</v>
      </c>
      <c r="AD160" s="1"/>
      <c r="AE160" s="1"/>
      <c r="AF16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EMV1DN 960 600 350 1 №2 – С доводчиками ЛДСП БЕЛЫЙ БАЗОВЫЙ SL34</v>
      </c>
      <c r="AG160" s="1" t="str">
        <f>Корзина[[#This Row],[Соединенное название]]</f>
        <v>EMV1DN 960 600 350 1 №2 – С доводчиками ЛДСП БЕЛЫЙ БАЗОВЫЙ SL34</v>
      </c>
      <c r="AH160" s="1">
        <f>VLOOKUP(Корзина[[#This Row],[Измененное название]],Заказ_из_БЗ[],2,0)</f>
        <v>4667.55</v>
      </c>
      <c r="AI160" s="1">
        <f t="shared" si="3"/>
        <v>-2.3600000000005821</v>
      </c>
    </row>
    <row r="161" spans="1:35" x14ac:dyDescent="0.25">
      <c r="A161" t="s">
        <v>133</v>
      </c>
      <c r="B161">
        <v>360</v>
      </c>
      <c r="C161">
        <v>600</v>
      </c>
      <c r="D161">
        <v>315</v>
      </c>
      <c r="E161" s="1">
        <v>1</v>
      </c>
      <c r="F161" s="1">
        <v>8219.57</v>
      </c>
      <c r="G161" s="444">
        <v>0.21218000000000001</v>
      </c>
      <c r="H161">
        <v>0</v>
      </c>
      <c r="I161" s="1">
        <v>0.16442999999999999</v>
      </c>
      <c r="J161" s="28">
        <v>803.31</v>
      </c>
      <c r="K161" s="1">
        <v>0</v>
      </c>
      <c r="L161" s="1"/>
      <c r="M161" s="1">
        <v>1369.569999999999</v>
      </c>
      <c r="N161" s="1">
        <v>300</v>
      </c>
      <c r="O161" s="1"/>
      <c r="P161" t="s">
        <v>1448</v>
      </c>
      <c r="Q161" s="1"/>
      <c r="R161" s="1"/>
      <c r="S161" s="1"/>
      <c r="T161" s="1"/>
      <c r="U161" s="1"/>
      <c r="V161" s="1"/>
      <c r="W161" s="1">
        <v>770</v>
      </c>
      <c r="X161" s="1">
        <v>6080</v>
      </c>
      <c r="Y161" s="1"/>
      <c r="Z161" s="1">
        <v>0</v>
      </c>
      <c r="AA161" t="s">
        <v>1013</v>
      </c>
      <c r="AB161" s="1">
        <v>8219.57</v>
      </c>
      <c r="AC161" t="s">
        <v>1069</v>
      </c>
      <c r="AD161" s="1"/>
      <c r="AE161" s="1"/>
      <c r="AF16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360 600 315 0 №2 – С доводчиками ЛДСП БЕЛЫЙ БАЗОВЫЙ SL34</v>
      </c>
      <c r="AG161" s="1" t="str">
        <f>Корзина[[#This Row],[Соединенное название]]</f>
        <v>EMV1V 360 600 315 0 №2 – С доводчиками ЛДСП БЕЛЫЙ БАЗОВЫЙ SL34</v>
      </c>
      <c r="AH161" s="1">
        <f>VLOOKUP(Корзина[[#This Row],[Измененное название]],Заказ_из_БЗ[],2,0)</f>
        <v>8219.6</v>
      </c>
      <c r="AI161" s="1">
        <f t="shared" si="3"/>
        <v>-3.0000000000654836E-2</v>
      </c>
    </row>
    <row r="162" spans="1:35" x14ac:dyDescent="0.25">
      <c r="A162" t="s">
        <v>133</v>
      </c>
      <c r="B162">
        <v>600</v>
      </c>
      <c r="C162">
        <v>600</v>
      </c>
      <c r="D162">
        <v>315</v>
      </c>
      <c r="E162" s="1">
        <v>1</v>
      </c>
      <c r="F162" s="1">
        <v>9369.49</v>
      </c>
      <c r="G162" s="444">
        <v>0.35521999999999998</v>
      </c>
      <c r="H162">
        <v>0</v>
      </c>
      <c r="I162" s="1">
        <v>0.16442999999999999</v>
      </c>
      <c r="J162" s="28">
        <v>1344.86</v>
      </c>
      <c r="K162" s="1">
        <v>0</v>
      </c>
      <c r="L162" s="1"/>
      <c r="M162" s="1">
        <v>1659.4899999999993</v>
      </c>
      <c r="N162" s="1">
        <v>300</v>
      </c>
      <c r="O162" s="1"/>
      <c r="P162" t="s">
        <v>1448</v>
      </c>
      <c r="Q162" s="1"/>
      <c r="R162" s="1"/>
      <c r="S162" s="1"/>
      <c r="T162" s="1"/>
      <c r="U162" s="1"/>
      <c r="V162" s="1"/>
      <c r="W162" s="1">
        <v>770</v>
      </c>
      <c r="X162" s="1">
        <v>6940</v>
      </c>
      <c r="Y162" s="1"/>
      <c r="Z162" s="1">
        <v>0</v>
      </c>
      <c r="AA162" t="s">
        <v>1013</v>
      </c>
      <c r="AB162" s="1">
        <v>9369.49</v>
      </c>
      <c r="AC162" t="s">
        <v>1069</v>
      </c>
      <c r="AD162" s="1"/>
      <c r="AE162" s="1"/>
      <c r="AF16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600 600 315 0 №2 – С доводчиками ЛДСП БЕЛЫЙ БАЗОВЫЙ SL34</v>
      </c>
      <c r="AG162" s="1" t="str">
        <f>Корзина[[#This Row],[Соединенное название]]</f>
        <v>EMV1V 600 600 315 0 №2 – С доводчиками ЛДСП БЕЛЫЙ БАЗОВЫЙ SL34</v>
      </c>
      <c r="AH162" s="1">
        <f>VLOOKUP(Корзина[[#This Row],[Измененное название]],Заказ_из_БЗ[],2,0)</f>
        <v>9369.52</v>
      </c>
      <c r="AI162" s="1">
        <f t="shared" si="3"/>
        <v>-3.0000000000654836E-2</v>
      </c>
    </row>
    <row r="163" spans="1:35" x14ac:dyDescent="0.25">
      <c r="A163" t="s">
        <v>134</v>
      </c>
      <c r="B163">
        <v>600</v>
      </c>
      <c r="C163">
        <v>600</v>
      </c>
      <c r="D163">
        <v>350</v>
      </c>
      <c r="E163" s="1">
        <v>1</v>
      </c>
      <c r="F163" s="1">
        <v>8966.48</v>
      </c>
      <c r="G163" s="444">
        <v>0.14066000000000001</v>
      </c>
      <c r="H163">
        <v>0</v>
      </c>
      <c r="I163" s="1">
        <v>0</v>
      </c>
      <c r="J163" s="28">
        <v>532.54</v>
      </c>
      <c r="K163" s="1">
        <v>0</v>
      </c>
      <c r="L163" s="1"/>
      <c r="M163" s="1">
        <v>1916.4799999999996</v>
      </c>
      <c r="N163" s="1">
        <v>600</v>
      </c>
      <c r="O163" s="1"/>
      <c r="P163" t="s">
        <v>1448</v>
      </c>
      <c r="Q163" s="1"/>
      <c r="R163" s="1"/>
      <c r="S163" s="1"/>
      <c r="T163" s="1"/>
      <c r="U163" s="1"/>
      <c r="V163" s="1"/>
      <c r="W163" s="1">
        <v>970</v>
      </c>
      <c r="X163" s="1">
        <v>6080</v>
      </c>
      <c r="Y163" s="1"/>
      <c r="Z163" s="1">
        <v>0</v>
      </c>
      <c r="AA163" t="s">
        <v>1013</v>
      </c>
      <c r="AB163" s="1">
        <v>8966.48</v>
      </c>
      <c r="AC163" t="s">
        <v>1069</v>
      </c>
      <c r="AD163" s="1"/>
      <c r="AE163" s="1"/>
      <c r="AF16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600 600 350 0 №2 – С доводчиками ЛДСП БЕЛЫЙ БАЗОВЫЙ SL34</v>
      </c>
      <c r="AG163" s="1" t="str">
        <f>Корзина[[#This Row],[Соединенное название]]</f>
        <v>EMV1VN 600 600 350 0 №2 – С доводчиками ЛДСП БЕЛЫЙ БАЗОВЫЙ SL34</v>
      </c>
      <c r="AH163" s="1">
        <f>VLOOKUP(Корзина[[#This Row],[Измененное название]],Заказ_из_БЗ[],2,0)</f>
        <v>8966.51</v>
      </c>
      <c r="AI163" s="1">
        <f t="shared" si="3"/>
        <v>-3.0000000000654836E-2</v>
      </c>
    </row>
    <row r="164" spans="1:35" x14ac:dyDescent="0.25">
      <c r="A164" t="s">
        <v>134</v>
      </c>
      <c r="B164">
        <v>720</v>
      </c>
      <c r="C164">
        <v>600</v>
      </c>
      <c r="D164">
        <v>350</v>
      </c>
      <c r="E164" s="1">
        <v>1</v>
      </c>
      <c r="F164" s="1">
        <v>9170</v>
      </c>
      <c r="G164" s="444">
        <v>0.21218000000000001</v>
      </c>
      <c r="H164">
        <v>0</v>
      </c>
      <c r="I164" s="1">
        <v>0</v>
      </c>
      <c r="J164" s="28">
        <v>803.31</v>
      </c>
      <c r="K164" s="1">
        <v>0</v>
      </c>
      <c r="L164" s="1"/>
      <c r="M164" s="1">
        <v>2120</v>
      </c>
      <c r="N164" s="1">
        <v>600</v>
      </c>
      <c r="O164" s="1"/>
      <c r="P164" t="s">
        <v>1448</v>
      </c>
      <c r="Q164" s="1"/>
      <c r="R164" s="1"/>
      <c r="S164" s="1"/>
      <c r="T164" s="1"/>
      <c r="U164" s="1"/>
      <c r="V164" s="1"/>
      <c r="W164" s="1">
        <v>970</v>
      </c>
      <c r="X164" s="1">
        <v>6080</v>
      </c>
      <c r="Y164" s="1"/>
      <c r="Z164" s="1">
        <v>0</v>
      </c>
      <c r="AA164" t="s">
        <v>1013</v>
      </c>
      <c r="AB164" s="1">
        <v>9170</v>
      </c>
      <c r="AC164" t="s">
        <v>1069</v>
      </c>
      <c r="AD164" s="1"/>
      <c r="AE164" s="1"/>
      <c r="AF16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720 600 350 0 №2 – С доводчиками ЛДСП БЕЛЫЙ БАЗОВЫЙ SL34</v>
      </c>
      <c r="AG164" s="1" t="str">
        <f>Корзина[[#This Row],[Соединенное название]]</f>
        <v>EMV1VN 720 600 350 0 №2 – С доводчиками ЛДСП БЕЛЫЙ БАЗОВЫЙ SL34</v>
      </c>
      <c r="AH164" s="1">
        <f>VLOOKUP(Корзина[[#This Row],[Измененное название]],Заказ_из_БЗ[],2,0)</f>
        <v>9170.0300000000007</v>
      </c>
      <c r="AI164" s="1">
        <f t="shared" si="3"/>
        <v>-3.0000000000654836E-2</v>
      </c>
    </row>
    <row r="165" spans="1:35" x14ac:dyDescent="0.25">
      <c r="A165" t="s">
        <v>134</v>
      </c>
      <c r="B165">
        <v>800</v>
      </c>
      <c r="C165">
        <v>600</v>
      </c>
      <c r="D165">
        <v>350</v>
      </c>
      <c r="E165" s="1">
        <v>1</v>
      </c>
      <c r="F165" s="1">
        <v>9305.68</v>
      </c>
      <c r="G165" s="444">
        <v>0.25985999999999998</v>
      </c>
      <c r="H165">
        <v>0</v>
      </c>
      <c r="I165" s="1">
        <v>0</v>
      </c>
      <c r="J165" s="28">
        <v>983.83</v>
      </c>
      <c r="K165" s="1">
        <v>0</v>
      </c>
      <c r="L165" s="1"/>
      <c r="M165" s="1">
        <v>2255.6800000000003</v>
      </c>
      <c r="N165" s="1">
        <v>600</v>
      </c>
      <c r="O165" s="1"/>
      <c r="P165" t="s">
        <v>1448</v>
      </c>
      <c r="Q165" s="1"/>
      <c r="R165" s="1"/>
      <c r="S165" s="1"/>
      <c r="T165" s="1"/>
      <c r="U165" s="1"/>
      <c r="V165" s="1"/>
      <c r="W165" s="1">
        <v>970</v>
      </c>
      <c r="X165" s="1">
        <v>6080</v>
      </c>
      <c r="Y165" s="1"/>
      <c r="Z165" s="1">
        <v>0</v>
      </c>
      <c r="AA165" t="s">
        <v>1013</v>
      </c>
      <c r="AB165" s="1">
        <v>9305.68</v>
      </c>
      <c r="AC165" t="s">
        <v>1069</v>
      </c>
      <c r="AD165" s="1"/>
      <c r="AE165" s="1"/>
      <c r="AF16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800 600 350 0 №2 – С доводчиками ЛДСП БЕЛЫЙ БАЗОВЫЙ SL34</v>
      </c>
      <c r="AG165" s="1" t="str">
        <f>Корзина[[#This Row],[Соединенное название]]</f>
        <v>EMV1VN 800 600 350 0 №2 – С доводчиками ЛДСП БЕЛЫЙ БАЗОВЫЙ SL34</v>
      </c>
      <c r="AH165" s="1">
        <f>VLOOKUP(Корзина[[#This Row],[Измененное название]],Заказ_из_БЗ[],2,0)</f>
        <v>9305.7099999999991</v>
      </c>
      <c r="AI165" s="1">
        <f t="shared" si="3"/>
        <v>-2.9999999998835847E-2</v>
      </c>
    </row>
    <row r="166" spans="1:35" x14ac:dyDescent="0.25">
      <c r="A166" t="s">
        <v>135</v>
      </c>
      <c r="B166" s="469">
        <v>1250</v>
      </c>
      <c r="C166">
        <v>600</v>
      </c>
      <c r="D166">
        <v>315</v>
      </c>
      <c r="E166" s="1">
        <v>1</v>
      </c>
      <c r="F166" s="1">
        <v>6934.6900000000005</v>
      </c>
      <c r="G166" s="444">
        <v>0.73763000000000001</v>
      </c>
      <c r="H166">
        <v>1</v>
      </c>
      <c r="I166" s="1">
        <v>0.16442999999999999</v>
      </c>
      <c r="J166" s="28">
        <v>2792.67</v>
      </c>
      <c r="K166" s="1">
        <v>307.81295999999998</v>
      </c>
      <c r="L166" s="1"/>
      <c r="M166" s="1">
        <v>2444.6900000000005</v>
      </c>
      <c r="N166" s="1">
        <v>300</v>
      </c>
      <c r="O166" s="1"/>
      <c r="P166" t="s">
        <v>1448</v>
      </c>
      <c r="Q166" s="1"/>
      <c r="R166" s="1"/>
      <c r="S166" s="1"/>
      <c r="T166" s="1"/>
      <c r="U166" s="1"/>
      <c r="V166" s="1"/>
      <c r="W166" s="1">
        <v>770</v>
      </c>
      <c r="X166" s="1">
        <v>3720</v>
      </c>
      <c r="Y166" s="1"/>
      <c r="Z166" s="1">
        <v>0</v>
      </c>
      <c r="AA166" t="s">
        <v>1013</v>
      </c>
      <c r="AB166" s="1">
        <v>7242.5</v>
      </c>
      <c r="AC166" t="s">
        <v>1069</v>
      </c>
      <c r="AD166" s="1"/>
      <c r="AE166" s="1"/>
      <c r="AF16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1250 600 315 1 №2 – С доводчиками ЛДСП БЕЛЫЙ БАЗОВЫЙ SL34</v>
      </c>
      <c r="AG166" s="1" t="str">
        <f>Корзина[[#This Row],[Соединенное название]]</f>
        <v>EMV2D 1250 600 315 1 №2 – С доводчиками ЛДСП БЕЛЫЙ БАЗОВЫЙ SL34</v>
      </c>
      <c r="AH166" s="1">
        <f>VLOOKUP(Корзина[[#This Row],[Измененное название]],Заказ_из_БЗ[],2,0)</f>
        <v>7242.73</v>
      </c>
      <c r="AI166" s="1">
        <f t="shared" si="3"/>
        <v>-0.22999999999956344</v>
      </c>
    </row>
    <row r="167" spans="1:35" x14ac:dyDescent="0.25">
      <c r="A167" t="s">
        <v>135</v>
      </c>
      <c r="B167" s="469">
        <v>1250</v>
      </c>
      <c r="C167">
        <v>600</v>
      </c>
      <c r="D167">
        <v>315</v>
      </c>
      <c r="E167" s="1">
        <v>1</v>
      </c>
      <c r="F167" s="1">
        <v>6934.6900000000005</v>
      </c>
      <c r="G167" s="444">
        <v>0.73763000000000001</v>
      </c>
      <c r="H167">
        <v>3</v>
      </c>
      <c r="I167" s="1">
        <v>0.16442999999999999</v>
      </c>
      <c r="J167" s="28">
        <v>2792.67</v>
      </c>
      <c r="K167" s="1">
        <v>923.43888000000004</v>
      </c>
      <c r="L167" s="1"/>
      <c r="M167" s="1">
        <v>2444.6900000000005</v>
      </c>
      <c r="N167" s="1">
        <v>300</v>
      </c>
      <c r="O167" s="1"/>
      <c r="P167" t="s">
        <v>1448</v>
      </c>
      <c r="Q167" s="1"/>
      <c r="R167" s="1"/>
      <c r="S167" s="1"/>
      <c r="T167" s="1"/>
      <c r="U167" s="1"/>
      <c r="V167" s="1"/>
      <c r="W167" s="1">
        <v>770</v>
      </c>
      <c r="X167" s="1">
        <v>3720</v>
      </c>
      <c r="Y167" s="1"/>
      <c r="Z167" s="1">
        <v>0</v>
      </c>
      <c r="AA167" t="s">
        <v>1013</v>
      </c>
      <c r="AB167" s="1">
        <v>7858.13</v>
      </c>
      <c r="AC167" t="s">
        <v>1069</v>
      </c>
      <c r="AD167" s="1"/>
      <c r="AE167" s="1"/>
      <c r="AF16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1250 600 315 3 №2 – С доводчиками ЛДСП БЕЛЫЙ БАЗОВЫЙ SL34</v>
      </c>
      <c r="AG167" s="1" t="str">
        <f>Корзина[[#This Row],[Соединенное название]]</f>
        <v>EMV2D 1250 600 315 3 №2 – С доводчиками ЛДСП БЕЛЫЙ БАЗОВЫЙ SL34</v>
      </c>
      <c r="AH167" s="1">
        <f>VLOOKUP(Корзина[[#This Row],[Измененное название]],Заказ_из_БЗ[],2,0)</f>
        <v>7857.75</v>
      </c>
      <c r="AI167" s="1">
        <f t="shared" si="3"/>
        <v>0.38000000000010914</v>
      </c>
    </row>
    <row r="168" spans="1:35" x14ac:dyDescent="0.25">
      <c r="A168" t="s">
        <v>135</v>
      </c>
      <c r="B168">
        <v>720</v>
      </c>
      <c r="C168">
        <v>600</v>
      </c>
      <c r="D168">
        <v>315</v>
      </c>
      <c r="E168" s="1">
        <v>1</v>
      </c>
      <c r="F168" s="1">
        <v>5054.45</v>
      </c>
      <c r="G168" s="444">
        <v>0.42387000000000002</v>
      </c>
      <c r="H168">
        <v>1</v>
      </c>
      <c r="I168" s="1">
        <v>0.16442999999999999</v>
      </c>
      <c r="J168" s="28">
        <v>1604.77</v>
      </c>
      <c r="K168" s="1">
        <v>307.81295999999998</v>
      </c>
      <c r="L168" s="1"/>
      <c r="M168" s="1">
        <v>1804.4499999999996</v>
      </c>
      <c r="N168" s="1">
        <v>300</v>
      </c>
      <c r="O168" s="1"/>
      <c r="P168" t="s">
        <v>1448</v>
      </c>
      <c r="Q168" s="1"/>
      <c r="R168" s="1"/>
      <c r="S168" s="1"/>
      <c r="T168" s="1"/>
      <c r="U168" s="1"/>
      <c r="V168" s="1"/>
      <c r="W168" s="1">
        <v>770</v>
      </c>
      <c r="X168" s="1">
        <v>2480</v>
      </c>
      <c r="Y168" s="1"/>
      <c r="Z168" s="1">
        <v>0</v>
      </c>
      <c r="AA168" t="s">
        <v>1013</v>
      </c>
      <c r="AB168" s="1">
        <v>5362.26</v>
      </c>
      <c r="AC168" t="s">
        <v>1069</v>
      </c>
      <c r="AD168" s="1"/>
      <c r="AE168" s="1"/>
      <c r="AF16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720 600 315 1 №2 – С доводчиками ЛДСП БЕЛЫЙ БАЗОВЫЙ SL34</v>
      </c>
      <c r="AG168" s="1" t="str">
        <f>Корзина[[#This Row],[Соединенное название]]</f>
        <v>EMV2D 720 600 315 1 №2 – С доводчиками ЛДСП БЕЛЫЙ БАЗОВЫЙ SL34</v>
      </c>
      <c r="AH168" s="1">
        <f>VLOOKUP(Корзина[[#This Row],[Измененное название]],Заказ_из_БЗ[],2,0)</f>
        <v>5362.49</v>
      </c>
      <c r="AI168" s="1">
        <f t="shared" si="3"/>
        <v>-0.22999999999956344</v>
      </c>
    </row>
    <row r="169" spans="1:35" x14ac:dyDescent="0.25">
      <c r="A169" t="s">
        <v>135</v>
      </c>
      <c r="B169">
        <v>960</v>
      </c>
      <c r="C169">
        <v>600</v>
      </c>
      <c r="D169">
        <v>315</v>
      </c>
      <c r="E169" s="1">
        <v>1</v>
      </c>
      <c r="F169" s="1">
        <v>5344.37</v>
      </c>
      <c r="G169" s="444">
        <v>0.56594999999999995</v>
      </c>
      <c r="H169">
        <v>1</v>
      </c>
      <c r="I169" s="1">
        <v>0.16442999999999999</v>
      </c>
      <c r="J169" s="28">
        <v>2142.69</v>
      </c>
      <c r="K169" s="1">
        <v>307.81295999999998</v>
      </c>
      <c r="L169" s="1"/>
      <c r="M169" s="1">
        <v>2094.37</v>
      </c>
      <c r="N169" s="1">
        <v>300</v>
      </c>
      <c r="O169" s="1"/>
      <c r="P169" t="s">
        <v>1448</v>
      </c>
      <c r="Q169" s="1"/>
      <c r="R169" s="1"/>
      <c r="S169" s="1"/>
      <c r="T169" s="1"/>
      <c r="U169" s="1"/>
      <c r="V169" s="1"/>
      <c r="W169" s="1">
        <v>770</v>
      </c>
      <c r="X169" s="1">
        <v>2480</v>
      </c>
      <c r="Y169" s="1"/>
      <c r="Z169" s="1">
        <v>0</v>
      </c>
      <c r="AA169" t="s">
        <v>1013</v>
      </c>
      <c r="AB169" s="1">
        <v>5652.18</v>
      </c>
      <c r="AC169" t="s">
        <v>1069</v>
      </c>
      <c r="AD169" s="1"/>
      <c r="AE169" s="1"/>
      <c r="AF16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960 600 315 1 №2 – С доводчиками ЛДСП БЕЛЫЙ БАЗОВЫЙ SL34</v>
      </c>
      <c r="AG169" s="1" t="str">
        <f>Корзина[[#This Row],[Соединенное название]]</f>
        <v>EMV2D 960 600 315 1 №2 – С доводчиками ЛДСП БЕЛЫЙ БАЗОВЫЙ SL34</v>
      </c>
      <c r="AH169" s="1">
        <f>VLOOKUP(Корзина[[#This Row],[Измененное название]],Заказ_из_БЗ[],2,0)</f>
        <v>5652.41</v>
      </c>
      <c r="AI169" s="1">
        <f t="shared" ref="AI169:AI200" si="4">AB169-AH169</f>
        <v>-0.22999999999956344</v>
      </c>
    </row>
    <row r="170" spans="1:35" x14ac:dyDescent="0.25">
      <c r="A170" t="s">
        <v>32</v>
      </c>
      <c r="B170">
        <v>720</v>
      </c>
      <c r="C170">
        <v>600</v>
      </c>
      <c r="D170">
        <v>315</v>
      </c>
      <c r="E170" s="1">
        <v>1</v>
      </c>
      <c r="F170" s="1">
        <v>16564.45</v>
      </c>
      <c r="G170" s="444">
        <v>0.42435</v>
      </c>
      <c r="H170">
        <v>1</v>
      </c>
      <c r="I170" s="1">
        <v>0.149121</v>
      </c>
      <c r="J170" s="28">
        <v>1606.59</v>
      </c>
      <c r="K170" s="1">
        <v>279.15451200000001</v>
      </c>
      <c r="L170" s="1"/>
      <c r="M170" s="1">
        <v>1804.4499999999996</v>
      </c>
      <c r="N170" s="1">
        <v>300</v>
      </c>
      <c r="O170" s="1"/>
      <c r="P170" t="s">
        <v>1448</v>
      </c>
      <c r="Q170" s="1"/>
      <c r="R170" s="1"/>
      <c r="S170" s="1"/>
      <c r="T170" s="1"/>
      <c r="U170" s="1"/>
      <c r="V170" s="1"/>
      <c r="W170" s="1">
        <v>770</v>
      </c>
      <c r="X170" s="1">
        <v>13990</v>
      </c>
      <c r="Y170" s="1"/>
      <c r="Z170" s="1">
        <v>0</v>
      </c>
      <c r="AA170" t="s">
        <v>1013</v>
      </c>
      <c r="AB170" s="1">
        <v>16843.599999999999</v>
      </c>
      <c r="AC170" t="s">
        <v>1069</v>
      </c>
      <c r="AD170" s="1"/>
      <c r="AE170" s="1"/>
      <c r="AF17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720 600 315 1 №2 – С доводчиками ЛДСП БЕЛЫЙ БАЗОВЫЙ SL34</v>
      </c>
      <c r="AG170" s="1" t="str">
        <f>Корзина[[#This Row],[Соединенное название]]</f>
        <v>EMV2V 720 600 315 1 №2 – С доводчиками ЛДСП БЕЛЫЙ БАЗОВЫЙ SL34</v>
      </c>
      <c r="AH170" s="1">
        <f>VLOOKUP(Корзина[[#This Row],[Измененное название]],Заказ_из_БЗ[],2,0)</f>
        <v>16843.509999999998</v>
      </c>
      <c r="AI170" s="1">
        <f t="shared" si="4"/>
        <v>9.0000000000145519E-2</v>
      </c>
    </row>
    <row r="171" spans="1:35" x14ac:dyDescent="0.25">
      <c r="A171" t="s">
        <v>24</v>
      </c>
      <c r="B171">
        <v>720</v>
      </c>
      <c r="C171">
        <v>600</v>
      </c>
      <c r="D171">
        <v>560</v>
      </c>
      <c r="E171" s="1">
        <v>1</v>
      </c>
      <c r="F171" s="1">
        <v>5786.8860000000004</v>
      </c>
      <c r="G171" s="444">
        <v>0.40409</v>
      </c>
      <c r="H171">
        <v>1</v>
      </c>
      <c r="I171" s="1">
        <v>0.30334499999999998</v>
      </c>
      <c r="J171" s="28">
        <v>1529.88</v>
      </c>
      <c r="K171" s="1">
        <v>567.86183999999992</v>
      </c>
      <c r="L171" s="1"/>
      <c r="M171" s="1">
        <v>3076.8860000000004</v>
      </c>
      <c r="N171" s="1">
        <v>300</v>
      </c>
      <c r="O171" s="1"/>
      <c r="P171" t="s">
        <v>1448</v>
      </c>
      <c r="Q171" s="1"/>
      <c r="R171" s="1"/>
      <c r="S171" s="1"/>
      <c r="T171" s="1"/>
      <c r="U171" s="1"/>
      <c r="V171" s="1"/>
      <c r="W171" s="1">
        <v>1080</v>
      </c>
      <c r="X171" s="1">
        <v>1630</v>
      </c>
      <c r="Y171" s="1"/>
      <c r="Z171" s="1">
        <v>0</v>
      </c>
      <c r="AA171" t="s">
        <v>1013</v>
      </c>
      <c r="AB171" s="1">
        <v>6354.75</v>
      </c>
      <c r="AC171" t="s">
        <v>1069</v>
      </c>
      <c r="AD171" s="1"/>
      <c r="AE171" s="1"/>
      <c r="AF17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ENG1D 720 600 560 1 №2 – С доводчиками ЛДСП БЕЛЫЙ БАЗОВЫЙ SL34</v>
      </c>
      <c r="AG171" s="1" t="str">
        <f>Корзина[[#This Row],[Соединенное название]]</f>
        <v>ENG1D 720 600 560 1 №2 – С доводчиками ЛДСП БЕЛЫЙ БАЗОВЫЙ SL34</v>
      </c>
      <c r="AH171" s="1">
        <f>VLOOKUP(Корзина[[#This Row],[Измененное название]],Заказ_из_БЗ[],2,0)</f>
        <v>6354.93</v>
      </c>
      <c r="AI171" s="1">
        <f t="shared" si="4"/>
        <v>-0.18000000000029104</v>
      </c>
    </row>
    <row r="172" spans="1:35" x14ac:dyDescent="0.25">
      <c r="A172" t="s">
        <v>24</v>
      </c>
      <c r="B172">
        <v>720</v>
      </c>
      <c r="C172">
        <v>600</v>
      </c>
      <c r="D172">
        <v>560</v>
      </c>
      <c r="E172" s="1">
        <v>1</v>
      </c>
      <c r="F172" s="1">
        <v>6089.2860000000001</v>
      </c>
      <c r="G172" s="444">
        <v>0.40409</v>
      </c>
      <c r="H172">
        <v>1</v>
      </c>
      <c r="I172" s="1">
        <v>0.30334499999999998</v>
      </c>
      <c r="J172" s="28">
        <v>1529.88</v>
      </c>
      <c r="K172" s="1">
        <v>567.86183999999992</v>
      </c>
      <c r="L172" s="1"/>
      <c r="M172" s="1">
        <v>3379.2860000000001</v>
      </c>
      <c r="N172" s="1">
        <v>300</v>
      </c>
      <c r="O172" s="1"/>
      <c r="P172" t="s">
        <v>1448</v>
      </c>
      <c r="Q172" s="1"/>
      <c r="R172" s="1"/>
      <c r="S172" s="1"/>
      <c r="T172" s="1"/>
      <c r="U172" s="1"/>
      <c r="V172" s="1"/>
      <c r="W172" s="1">
        <v>1080</v>
      </c>
      <c r="X172" s="1">
        <v>1630</v>
      </c>
      <c r="Y172" s="1"/>
      <c r="Z172" s="1">
        <v>0</v>
      </c>
      <c r="AA172" t="s">
        <v>1668</v>
      </c>
      <c r="AB172" s="1">
        <v>6657.15</v>
      </c>
      <c r="AC172" t="s">
        <v>1070</v>
      </c>
      <c r="AD172" s="1"/>
      <c r="AE172" s="1"/>
      <c r="AF17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ENG1D 720 600 560 1 №2 – С доводчиками ЛДСПнна ДУБ КЕНДАЛ НАТУРАЛЬНЫЙ SL35</v>
      </c>
      <c r="AG172" s="1" t="str">
        <f>Корзина[[#This Row],[Соединенное название]]</f>
        <v>ENG1D 720 600 560 1 №2 – С доводчиками ЛДСПнна ДУБ КЕНДАЛ НАТУРАЛЬНЫЙ SL35</v>
      </c>
      <c r="AH172" s="1">
        <f>VLOOKUP(Корзина[[#This Row],[Измененное название]],Заказ_из_БЗ[],2,0)</f>
        <v>6716.3</v>
      </c>
      <c r="AI172" s="1">
        <f t="shared" si="4"/>
        <v>-59.150000000000546</v>
      </c>
    </row>
    <row r="173" spans="1:35" x14ac:dyDescent="0.25">
      <c r="A173" t="s">
        <v>674</v>
      </c>
      <c r="B173">
        <v>720</v>
      </c>
      <c r="C173">
        <v>150</v>
      </c>
      <c r="D173">
        <v>560</v>
      </c>
      <c r="E173" s="1">
        <v>1</v>
      </c>
      <c r="F173" s="1">
        <v>14767.882</v>
      </c>
      <c r="G173" s="444">
        <v>9.8989999999999995E-2</v>
      </c>
      <c r="H173">
        <v>0</v>
      </c>
      <c r="I173" s="1">
        <v>0</v>
      </c>
      <c r="J173" s="28">
        <v>374.78</v>
      </c>
      <c r="K173" s="1">
        <v>0</v>
      </c>
      <c r="L173" s="1"/>
      <c r="M173" s="1">
        <v>2007.8820000000001</v>
      </c>
      <c r="N173" s="1">
        <v>300</v>
      </c>
      <c r="O173" s="1"/>
      <c r="P173" t="s">
        <v>1448</v>
      </c>
      <c r="Q173" s="1"/>
      <c r="R173" s="1"/>
      <c r="S173" s="1"/>
      <c r="T173" s="1"/>
      <c r="U173" s="1"/>
      <c r="V173" s="1"/>
      <c r="W173" s="1">
        <v>810</v>
      </c>
      <c r="X173" s="1">
        <v>11950</v>
      </c>
      <c r="Y173" s="1"/>
      <c r="Z173" s="1">
        <v>0</v>
      </c>
      <c r="AA173" t="s">
        <v>1013</v>
      </c>
      <c r="AB173" s="1">
        <v>14767.88</v>
      </c>
      <c r="AC173" t="s">
        <v>1069</v>
      </c>
      <c r="AD173" s="1"/>
      <c r="AE173" s="1"/>
      <c r="AF17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ENG1K_150 720 150 560 0 №2 – С доводчиками ЛДСП БЕЛЫЙ БАЗОВЫЙ SL34</v>
      </c>
      <c r="AG173" s="1" t="str">
        <f>Корзина[[#This Row],[Соединенное название]]</f>
        <v>ENG1K_150 720 150 560 0 №2 – С доводчиками ЛДСП БЕЛЫЙ БАЗОВЫЙ SL34</v>
      </c>
      <c r="AH173" s="1">
        <f>VLOOKUP(Корзина[[#This Row],[Измененное название]],Заказ_из_БЗ[],2,0)</f>
        <v>14767.89</v>
      </c>
      <c r="AI173" s="1">
        <f t="shared" si="4"/>
        <v>-1.0000000000218279E-2</v>
      </c>
    </row>
    <row r="174" spans="1:35" x14ac:dyDescent="0.25">
      <c r="A174" t="s">
        <v>675</v>
      </c>
      <c r="B174">
        <v>720</v>
      </c>
      <c r="C174">
        <v>450</v>
      </c>
      <c r="D174">
        <v>560</v>
      </c>
      <c r="E174" s="1">
        <v>1</v>
      </c>
      <c r="F174" s="1">
        <v>14451.718000000001</v>
      </c>
      <c r="G174" s="444">
        <v>0.30238999999999999</v>
      </c>
      <c r="H174">
        <v>0</v>
      </c>
      <c r="I174" s="1">
        <v>0</v>
      </c>
      <c r="J174" s="28">
        <v>1144.8499999999999</v>
      </c>
      <c r="K174" s="1">
        <v>0</v>
      </c>
      <c r="L174" s="1"/>
      <c r="M174" s="1">
        <v>2441.7180000000003</v>
      </c>
      <c r="N174" s="1">
        <v>300</v>
      </c>
      <c r="O174" s="1"/>
      <c r="P174" t="s">
        <v>1448</v>
      </c>
      <c r="Q174" s="1"/>
      <c r="R174" s="1"/>
      <c r="S174" s="1"/>
      <c r="T174" s="1"/>
      <c r="U174" s="1"/>
      <c r="V174" s="1"/>
      <c r="W174" s="1">
        <v>1080</v>
      </c>
      <c r="X174" s="1">
        <v>10930</v>
      </c>
      <c r="Y174" s="1"/>
      <c r="Z174" s="1">
        <v>0</v>
      </c>
      <c r="AA174" t="s">
        <v>1013</v>
      </c>
      <c r="AB174" s="1">
        <v>14451.72</v>
      </c>
      <c r="AC174" t="s">
        <v>1069</v>
      </c>
      <c r="AD174" s="1"/>
      <c r="AE174" s="1"/>
      <c r="AF17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ENG1K_450 720 450 560 0 №2 – С доводчиками ЛДСП БЕЛЫЙ БАЗОВЫЙ SL34</v>
      </c>
      <c r="AG174" s="1" t="str">
        <f>Корзина[[#This Row],[Соединенное название]]</f>
        <v>ENG1K_450 720 450 560 0 №2 – С доводчиками ЛДСП БЕЛЫЙ БАЗОВЫЙ SL34</v>
      </c>
      <c r="AH174" s="1">
        <f>VLOOKUP(Корзина[[#This Row],[Измененное название]],Заказ_из_БЗ[],2,0)</f>
        <v>14431.73</v>
      </c>
      <c r="AI174" s="1">
        <f t="shared" si="4"/>
        <v>19.989999999999782</v>
      </c>
    </row>
    <row r="175" spans="1:35" x14ac:dyDescent="0.25">
      <c r="A175" t="s">
        <v>26</v>
      </c>
      <c r="B175">
        <v>720</v>
      </c>
      <c r="C175">
        <v>600</v>
      </c>
      <c r="D175">
        <v>560</v>
      </c>
      <c r="E175" s="1">
        <v>1</v>
      </c>
      <c r="F175" s="1">
        <v>19525.498</v>
      </c>
      <c r="G175" s="444">
        <v>0.38024999999999998</v>
      </c>
      <c r="H175">
        <v>0</v>
      </c>
      <c r="I175" s="1">
        <v>0</v>
      </c>
      <c r="J175" s="28">
        <v>1439.63</v>
      </c>
      <c r="K175" s="1">
        <v>0</v>
      </c>
      <c r="L175" s="1"/>
      <c r="M175" s="1">
        <v>4345.4979999999996</v>
      </c>
      <c r="N175" s="1">
        <v>300</v>
      </c>
      <c r="O175" s="1"/>
      <c r="P175" t="s">
        <v>1448</v>
      </c>
      <c r="Q175" s="1"/>
      <c r="R175" s="1"/>
      <c r="S175" s="1"/>
      <c r="T175" s="1"/>
      <c r="U175" s="1"/>
      <c r="V175" s="1"/>
      <c r="W175" s="1">
        <v>1080</v>
      </c>
      <c r="X175" s="1">
        <v>14100</v>
      </c>
      <c r="Y175" s="1"/>
      <c r="Z175" s="1">
        <v>0</v>
      </c>
      <c r="AA175" t="s">
        <v>1013</v>
      </c>
      <c r="AB175" s="1">
        <v>19525.5</v>
      </c>
      <c r="AC175" t="s">
        <v>1069</v>
      </c>
      <c r="AD175" s="1"/>
      <c r="AE175" s="1"/>
      <c r="AF17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ENG2B 720 600 560 0 №2 – С доводчиками ЛДСП БЕЛЫЙ БАЗОВЫЙ SL34</v>
      </c>
      <c r="AG175" s="1" t="str">
        <f>Корзина[[#This Row],[Соединенное название]]</f>
        <v>ENG2B 720 600 560 0 №2 – С доводчиками ЛДСП БЕЛЫЙ БАЗОВЫЙ SL34</v>
      </c>
      <c r="AH175" s="1">
        <f>VLOOKUP(Корзина[[#This Row],[Измененное название]],Заказ_из_БЗ[],2,0)</f>
        <v>19525.53</v>
      </c>
      <c r="AI175" s="1">
        <f t="shared" si="4"/>
        <v>-2.9999999998835847E-2</v>
      </c>
    </row>
    <row r="176" spans="1:35" x14ac:dyDescent="0.25">
      <c r="A176" t="s">
        <v>26</v>
      </c>
      <c r="B176">
        <v>720</v>
      </c>
      <c r="C176">
        <v>600</v>
      </c>
      <c r="D176">
        <v>560</v>
      </c>
      <c r="E176" s="1">
        <v>1</v>
      </c>
      <c r="F176" s="1">
        <v>19881.898000000001</v>
      </c>
      <c r="G176" s="444">
        <v>0.38024999999999998</v>
      </c>
      <c r="H176">
        <v>0</v>
      </c>
      <c r="I176" s="1">
        <v>0</v>
      </c>
      <c r="J176" s="28">
        <v>1439.63</v>
      </c>
      <c r="K176" s="1">
        <v>0</v>
      </c>
      <c r="L176" s="1"/>
      <c r="M176" s="1">
        <v>4701.8980000000001</v>
      </c>
      <c r="N176" s="1">
        <v>300</v>
      </c>
      <c r="O176" s="1"/>
      <c r="P176" t="s">
        <v>1448</v>
      </c>
      <c r="Q176" s="1"/>
      <c r="R176" s="1"/>
      <c r="S176" s="1"/>
      <c r="T176" s="1"/>
      <c r="U176" s="1"/>
      <c r="V176" s="1"/>
      <c r="W176" s="1">
        <v>1080</v>
      </c>
      <c r="X176" s="1">
        <v>14100</v>
      </c>
      <c r="Y176" s="1"/>
      <c r="Z176" s="1">
        <v>0</v>
      </c>
      <c r="AA176" t="s">
        <v>1013</v>
      </c>
      <c r="AB176" s="1">
        <v>19881.900000000001</v>
      </c>
      <c r="AC176" t="s">
        <v>1075</v>
      </c>
      <c r="AD176" s="1"/>
      <c r="AE176" s="1"/>
      <c r="AF17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ENG2B 720 600 560 0 №2 – С доводчиками ЛДСП МАРЕНГО SL40</v>
      </c>
      <c r="AG176" s="1" t="str">
        <f>Корзина[[#This Row],[Соединенное название]]</f>
        <v>ENG2B 720 600 560 0 №2 – С доводчиками ЛДСП МАРЕНГО SL40</v>
      </c>
      <c r="AH176" s="1">
        <f>VLOOKUP(Корзина[[#This Row],[Измененное название]],Заказ_из_БЗ[],2,0)</f>
        <v>19951.43</v>
      </c>
      <c r="AI176" s="1">
        <f t="shared" si="4"/>
        <v>-69.529999999998836</v>
      </c>
    </row>
    <row r="177" spans="1:35" x14ac:dyDescent="0.25">
      <c r="A177" t="s">
        <v>25</v>
      </c>
      <c r="B177">
        <v>720</v>
      </c>
      <c r="C177">
        <v>600</v>
      </c>
      <c r="D177">
        <v>560</v>
      </c>
      <c r="E177" s="1">
        <v>1</v>
      </c>
      <c r="F177" s="1">
        <v>6608.6360000000004</v>
      </c>
      <c r="G177" s="444">
        <v>0.40138000000000001</v>
      </c>
      <c r="H177">
        <v>1</v>
      </c>
      <c r="I177" s="1">
        <v>0.30334499999999998</v>
      </c>
      <c r="J177" s="28">
        <v>1519.62</v>
      </c>
      <c r="K177" s="1">
        <v>567.86183999999992</v>
      </c>
      <c r="L177" s="1"/>
      <c r="M177" s="1">
        <v>2658.6360000000004</v>
      </c>
      <c r="N177" s="1">
        <v>300</v>
      </c>
      <c r="O177" s="1"/>
      <c r="P177" t="s">
        <v>1448</v>
      </c>
      <c r="Q177" s="1"/>
      <c r="R177" s="1"/>
      <c r="S177" s="1"/>
      <c r="T177" s="1"/>
      <c r="U177" s="1"/>
      <c r="V177" s="1"/>
      <c r="W177" s="1">
        <v>1080</v>
      </c>
      <c r="X177" s="1">
        <v>2870</v>
      </c>
      <c r="Y177" s="1"/>
      <c r="Z177" s="1">
        <v>0</v>
      </c>
      <c r="AA177" t="s">
        <v>1013</v>
      </c>
      <c r="AB177" s="1">
        <v>7176.5</v>
      </c>
      <c r="AC177" t="s">
        <v>1069</v>
      </c>
      <c r="AD177" s="1"/>
      <c r="AE177" s="1"/>
      <c r="AF17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ENG2D 720 600 560 1 №2 – С доводчиками ЛДСП БЕЛЫЙ БАЗОВЫЙ SL34</v>
      </c>
      <c r="AG177" s="1" t="str">
        <f>Корзина[[#This Row],[Соединенное название]]</f>
        <v>ENG2D 720 600 560 1 №2 – С доводчиками ЛДСП БЕЛЫЙ БАЗОВЫЙ SL34</v>
      </c>
      <c r="AH177" s="1">
        <f>VLOOKUP(Корзина[[#This Row],[Измененное название]],Заказ_из_БЗ[],2,0)</f>
        <v>7176.68</v>
      </c>
      <c r="AI177" s="1">
        <f t="shared" si="4"/>
        <v>-0.18000000000029104</v>
      </c>
    </row>
    <row r="178" spans="1:35" x14ac:dyDescent="0.25">
      <c r="A178" t="s">
        <v>27</v>
      </c>
      <c r="B178">
        <v>720</v>
      </c>
      <c r="C178">
        <v>600</v>
      </c>
      <c r="D178">
        <v>560</v>
      </c>
      <c r="E178" s="1">
        <v>1</v>
      </c>
      <c r="F178" s="1">
        <v>22204.62</v>
      </c>
      <c r="G178" s="444">
        <v>0.37846000000000002</v>
      </c>
      <c r="H178">
        <v>0</v>
      </c>
      <c r="I178" s="1">
        <v>0</v>
      </c>
      <c r="J178" s="28">
        <v>1432.85</v>
      </c>
      <c r="K178" s="1">
        <v>0</v>
      </c>
      <c r="L178" s="1"/>
      <c r="M178" s="1">
        <v>3484.62</v>
      </c>
      <c r="N178" s="1">
        <v>300</v>
      </c>
      <c r="O178" s="1"/>
      <c r="P178" t="s">
        <v>1448</v>
      </c>
      <c r="Q178" s="1"/>
      <c r="R178" s="1"/>
      <c r="S178" s="1"/>
      <c r="T178" s="1"/>
      <c r="U178" s="1"/>
      <c r="V178" s="1"/>
      <c r="W178" s="1">
        <v>1080</v>
      </c>
      <c r="X178" s="1">
        <v>17640</v>
      </c>
      <c r="Y178" s="1"/>
      <c r="Z178" s="1">
        <v>0</v>
      </c>
      <c r="AA178" t="s">
        <v>1013</v>
      </c>
      <c r="AB178" s="1">
        <v>22204.62</v>
      </c>
      <c r="AC178" t="s">
        <v>1069</v>
      </c>
      <c r="AD178" s="1"/>
      <c r="AE178" s="1"/>
      <c r="AF17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ENG3B 720 600 560 0 №2 – С доводчиками ЛДСП БЕЛЫЙ БАЗОВЫЙ SL34</v>
      </c>
      <c r="AG178" s="1" t="str">
        <f>Корзина[[#This Row],[Соединенное название]]</f>
        <v>ENG3B 720 600 560 0 №2 – С доводчиками ЛДСП БЕЛЫЙ БАЗОВЫЙ SL34</v>
      </c>
      <c r="AH178" s="1">
        <f>VLOOKUP(Корзина[[#This Row],[Измененное название]],Заказ_из_БЗ[],2,0)</f>
        <v>22204.66</v>
      </c>
      <c r="AI178" s="1">
        <f t="shared" si="4"/>
        <v>-4.0000000000873115E-2</v>
      </c>
    </row>
    <row r="179" spans="1:35" x14ac:dyDescent="0.25">
      <c r="A179" t="s">
        <v>3</v>
      </c>
      <c r="B179" s="469">
        <v>1280</v>
      </c>
      <c r="C179">
        <v>550</v>
      </c>
      <c r="D179">
        <v>640</v>
      </c>
      <c r="E179" s="1">
        <v>1</v>
      </c>
      <c r="F179" s="1">
        <v>5065.07</v>
      </c>
      <c r="G179" s="444">
        <v>0</v>
      </c>
      <c r="H179">
        <v>1</v>
      </c>
      <c r="I179" s="1">
        <v>0.31795499999999999</v>
      </c>
      <c r="J179" s="28">
        <v>0</v>
      </c>
      <c r="K179" s="1">
        <v>595.21176000000003</v>
      </c>
      <c r="L179" s="1"/>
      <c r="M179" s="1">
        <v>3985.0699999999993</v>
      </c>
      <c r="N179" s="1">
        <v>300</v>
      </c>
      <c r="O179" s="1"/>
      <c r="P179" t="s">
        <v>1448</v>
      </c>
      <c r="Q179" s="1"/>
      <c r="R179" s="1"/>
      <c r="S179" s="1"/>
      <c r="T179" s="1"/>
      <c r="U179" s="1"/>
      <c r="V179" s="1"/>
      <c r="W179" s="1">
        <v>1080</v>
      </c>
      <c r="X179" s="1">
        <v>0</v>
      </c>
      <c r="Y179" s="1"/>
      <c r="Z179" s="1">
        <v>0</v>
      </c>
      <c r="AA179" t="s">
        <v>1013</v>
      </c>
      <c r="AB179" s="1">
        <v>5660.28</v>
      </c>
      <c r="AC179" t="s">
        <v>1069</v>
      </c>
      <c r="AD179" s="1"/>
      <c r="AE179" s="1"/>
      <c r="AF17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1280 550 640 1 №2 – С доводчиками ЛДСП БЕЛЫЙ БАЗОВЫЙ SL34</v>
      </c>
      <c r="AG179" s="1" t="str">
        <f>Корзина[[#This Row],[Соединенное название]]</f>
        <v>ENO 1280 550 640 1 №2 – С доводчиками ЛДСП БЕЛЫЙ БАЗОВЫЙ SL34</v>
      </c>
      <c r="AH179" s="1">
        <f>VLOOKUP(Корзина[[#This Row],[Измененное название]],Заказ_из_БЗ[],2,0)</f>
        <v>5660.11</v>
      </c>
      <c r="AI179" s="1">
        <f t="shared" si="4"/>
        <v>0.17000000000007276</v>
      </c>
    </row>
    <row r="180" spans="1:35" x14ac:dyDescent="0.25">
      <c r="A180" t="s">
        <v>3</v>
      </c>
      <c r="B180" s="469">
        <v>1800</v>
      </c>
      <c r="C180">
        <v>550</v>
      </c>
      <c r="D180">
        <v>640</v>
      </c>
      <c r="E180" s="1">
        <v>1</v>
      </c>
      <c r="F180" s="1">
        <v>6082.7099999999991</v>
      </c>
      <c r="G180" s="444">
        <v>0</v>
      </c>
      <c r="H180">
        <v>1</v>
      </c>
      <c r="I180" s="1">
        <v>0.31795499999999999</v>
      </c>
      <c r="J180" s="28">
        <v>0</v>
      </c>
      <c r="K180" s="1">
        <v>595.21176000000003</v>
      </c>
      <c r="L180" s="1"/>
      <c r="M180" s="1">
        <v>5002.7099999999991</v>
      </c>
      <c r="N180" s="1">
        <v>300</v>
      </c>
      <c r="O180" s="1"/>
      <c r="P180" t="s">
        <v>1448</v>
      </c>
      <c r="Q180" s="1"/>
      <c r="R180" s="1"/>
      <c r="S180" s="1"/>
      <c r="T180" s="1"/>
      <c r="U180" s="1"/>
      <c r="V180" s="1"/>
      <c r="W180" s="1">
        <v>1080</v>
      </c>
      <c r="X180" s="1">
        <v>0</v>
      </c>
      <c r="Y180" s="1"/>
      <c r="Z180" s="1">
        <v>0</v>
      </c>
      <c r="AA180" t="s">
        <v>1013</v>
      </c>
      <c r="AB180" s="1">
        <v>6677.92</v>
      </c>
      <c r="AC180" t="s">
        <v>1069</v>
      </c>
      <c r="AD180" s="1"/>
      <c r="AE180" s="1"/>
      <c r="AF18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1800 550 640 1 №2 – С доводчиками ЛДСП БЕЛЫЙ БАЗОВЫЙ SL34</v>
      </c>
      <c r="AG180" s="1" t="str">
        <f>Корзина[[#This Row],[Соединенное название]]</f>
        <v>ENO 1800 550 640 1 №2 – С доводчиками ЛДСП БЕЛЫЙ БАЗОВЫЙ SL34</v>
      </c>
      <c r="AH180" s="1">
        <f>VLOOKUP(Корзина[[#This Row],[Измененное название]],Заказ_из_БЗ[],2,0)</f>
        <v>6677.75</v>
      </c>
      <c r="AI180" s="1">
        <f t="shared" si="4"/>
        <v>0.17000000000007276</v>
      </c>
    </row>
    <row r="181" spans="1:35" x14ac:dyDescent="0.25">
      <c r="A181" t="s">
        <v>3</v>
      </c>
      <c r="B181">
        <v>720</v>
      </c>
      <c r="C181">
        <v>600</v>
      </c>
      <c r="D181">
        <v>560</v>
      </c>
      <c r="E181" s="1">
        <v>1</v>
      </c>
      <c r="F181" s="1">
        <v>3541.7000000000003</v>
      </c>
      <c r="G181" s="444">
        <v>0</v>
      </c>
      <c r="H181">
        <v>1</v>
      </c>
      <c r="I181" s="1">
        <v>0.30334499999999998</v>
      </c>
      <c r="J181" s="28">
        <v>0</v>
      </c>
      <c r="K181" s="1">
        <v>567.86183999999992</v>
      </c>
      <c r="L181" s="1"/>
      <c r="M181" s="1">
        <v>2461.7000000000003</v>
      </c>
      <c r="N181" s="1">
        <v>300</v>
      </c>
      <c r="O181" s="1"/>
      <c r="P181" t="s">
        <v>1448</v>
      </c>
      <c r="Q181" s="1"/>
      <c r="R181" s="1"/>
      <c r="S181" s="1"/>
      <c r="T181" s="1"/>
      <c r="U181" s="1"/>
      <c r="V181" s="1"/>
      <c r="W181" s="1">
        <v>1080</v>
      </c>
      <c r="X181" s="1">
        <v>0</v>
      </c>
      <c r="Y181" s="1"/>
      <c r="Z181" s="1">
        <v>0</v>
      </c>
      <c r="AA181" t="s">
        <v>1013</v>
      </c>
      <c r="AB181" s="1">
        <v>4109.5600000000004</v>
      </c>
      <c r="AC181" t="s">
        <v>1069</v>
      </c>
      <c r="AD181" s="1"/>
      <c r="AE181" s="1"/>
      <c r="AF18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720 600 560 1 №2 – С доводчиками ЛДСП БЕЛЫЙ БАЗОВЫЙ SL34</v>
      </c>
      <c r="AG181" s="1" t="str">
        <f>Корзина[[#This Row],[Соединенное название]]</f>
        <v>ENO 720 600 560 1 №2 – С доводчиками ЛДСП БЕЛЫЙ БАЗОВЫЙ SL34</v>
      </c>
      <c r="AH181" s="1">
        <f>VLOOKUP(Корзина[[#This Row],[Измененное название]],Заказ_из_БЗ[],2,0)</f>
        <v>4109.72</v>
      </c>
      <c r="AI181" s="1">
        <f t="shared" si="4"/>
        <v>-0.15999999999985448</v>
      </c>
    </row>
    <row r="182" spans="1:35" x14ac:dyDescent="0.25">
      <c r="A182" t="s">
        <v>3</v>
      </c>
      <c r="B182">
        <v>720</v>
      </c>
      <c r="C182">
        <v>600</v>
      </c>
      <c r="D182">
        <v>640</v>
      </c>
      <c r="E182" s="1">
        <v>1</v>
      </c>
      <c r="F182" s="1">
        <v>4036.1000000000004</v>
      </c>
      <c r="G182" s="444">
        <v>0</v>
      </c>
      <c r="H182">
        <v>1</v>
      </c>
      <c r="I182" s="1">
        <v>0.34870499999999999</v>
      </c>
      <c r="J182" s="28">
        <v>0</v>
      </c>
      <c r="K182" s="1">
        <v>652.77575999999999</v>
      </c>
      <c r="L182" s="1"/>
      <c r="M182" s="1">
        <v>2956.1000000000004</v>
      </c>
      <c r="N182" s="1">
        <v>300</v>
      </c>
      <c r="O182" s="1"/>
      <c r="P182" t="s">
        <v>1448</v>
      </c>
      <c r="Q182" s="1"/>
      <c r="R182" s="1"/>
      <c r="S182" s="1"/>
      <c r="T182" s="1"/>
      <c r="U182" s="1"/>
      <c r="V182" s="1"/>
      <c r="W182" s="1">
        <v>1080</v>
      </c>
      <c r="X182" s="1">
        <v>0</v>
      </c>
      <c r="Y182" s="1"/>
      <c r="Z182" s="1">
        <v>0</v>
      </c>
      <c r="AA182" t="s">
        <v>1013</v>
      </c>
      <c r="AB182" s="1">
        <v>4688.88</v>
      </c>
      <c r="AC182" t="s">
        <v>1069</v>
      </c>
      <c r="AD182" s="1"/>
      <c r="AE182" s="1"/>
      <c r="AF18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720 600 640 1 №2 – С доводчиками ЛДСП БЕЛЫЙ БАЗОВЫЙ SL34</v>
      </c>
      <c r="AG182" s="1" t="str">
        <f>Корзина[[#This Row],[Соединенное название]]</f>
        <v>ENO 720 600 640 1 №2 – С доводчиками ЛДСП БЕЛЫЙ БАЗОВЫЙ SL34</v>
      </c>
      <c r="AH182" s="1">
        <f>VLOOKUP(Корзина[[#This Row],[Измененное название]],Заказ_из_БЗ[],2,0)</f>
        <v>4689.12</v>
      </c>
      <c r="AI182" s="1">
        <f t="shared" si="4"/>
        <v>-0.23999999999978172</v>
      </c>
    </row>
    <row r="183" spans="1:35" x14ac:dyDescent="0.25">
      <c r="A183" t="s">
        <v>3</v>
      </c>
      <c r="B183">
        <v>960</v>
      </c>
      <c r="C183">
        <v>600</v>
      </c>
      <c r="D183">
        <v>560</v>
      </c>
      <c r="E183" s="1">
        <v>1</v>
      </c>
      <c r="F183" s="1">
        <v>4011.38</v>
      </c>
      <c r="G183" s="444">
        <v>0</v>
      </c>
      <c r="H183">
        <v>1</v>
      </c>
      <c r="I183" s="1">
        <v>0.30334499999999998</v>
      </c>
      <c r="J183" s="28">
        <v>0</v>
      </c>
      <c r="K183" s="1">
        <v>567.86183999999992</v>
      </c>
      <c r="L183" s="1"/>
      <c r="M183" s="1">
        <v>2931.38</v>
      </c>
      <c r="N183" s="1">
        <v>300</v>
      </c>
      <c r="O183" s="1"/>
      <c r="P183" t="s">
        <v>1448</v>
      </c>
      <c r="Q183" s="1"/>
      <c r="R183" s="1"/>
      <c r="S183" s="1"/>
      <c r="T183" s="1"/>
      <c r="U183" s="1"/>
      <c r="V183" s="1"/>
      <c r="W183" s="1">
        <v>1080</v>
      </c>
      <c r="X183" s="1">
        <v>0</v>
      </c>
      <c r="Y183" s="1"/>
      <c r="Z183" s="1">
        <v>0</v>
      </c>
      <c r="AA183" t="s">
        <v>1013</v>
      </c>
      <c r="AB183" s="1">
        <v>4579.24</v>
      </c>
      <c r="AC183" t="s">
        <v>1069</v>
      </c>
      <c r="AD183" s="1"/>
      <c r="AE183" s="1"/>
      <c r="AF18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960 600 560 1 №2 – С доводчиками ЛДСП БЕЛЫЙ БАЗОВЫЙ SL34</v>
      </c>
      <c r="AG183" s="1" t="str">
        <f>Корзина[[#This Row],[Соединенное название]]</f>
        <v>ENO 960 600 560 1 №2 – С доводчиками ЛДСП БЕЛЫЙ БАЗОВЫЙ SL34</v>
      </c>
      <c r="AH183" s="1">
        <f>VLOOKUP(Корзина[[#This Row],[Измененное название]],Заказ_из_БЗ[],2,0)</f>
        <v>4579.42</v>
      </c>
      <c r="AI183" s="1">
        <f t="shared" si="4"/>
        <v>-0.18000000000029104</v>
      </c>
    </row>
    <row r="184" spans="1:35" x14ac:dyDescent="0.25">
      <c r="A184" t="s">
        <v>3</v>
      </c>
      <c r="B184" s="469">
        <v>1280</v>
      </c>
      <c r="C184">
        <v>600</v>
      </c>
      <c r="D184">
        <v>560</v>
      </c>
      <c r="E184" s="1">
        <v>1</v>
      </c>
      <c r="F184" s="1">
        <v>4637.619999999999</v>
      </c>
      <c r="G184" s="444">
        <v>0</v>
      </c>
      <c r="H184">
        <v>1</v>
      </c>
      <c r="I184" s="1">
        <v>0.30334499999999998</v>
      </c>
      <c r="J184" s="28">
        <v>0</v>
      </c>
      <c r="K184" s="1">
        <v>567.86183999999992</v>
      </c>
      <c r="L184" s="1"/>
      <c r="M184" s="1">
        <v>3557.619999999999</v>
      </c>
      <c r="N184" s="1">
        <v>300</v>
      </c>
      <c r="O184" s="1"/>
      <c r="P184" t="s">
        <v>1448</v>
      </c>
      <c r="Q184" s="1"/>
      <c r="R184" s="1"/>
      <c r="S184" s="1"/>
      <c r="T184" s="1"/>
      <c r="U184" s="1"/>
      <c r="V184" s="1"/>
      <c r="W184" s="1">
        <v>1080</v>
      </c>
      <c r="X184" s="1">
        <v>0</v>
      </c>
      <c r="Y184" s="1"/>
      <c r="Z184" s="1">
        <v>0</v>
      </c>
      <c r="AA184" t="s">
        <v>1013</v>
      </c>
      <c r="AB184" s="1">
        <v>5205.4799999999996</v>
      </c>
      <c r="AC184" t="s">
        <v>1073</v>
      </c>
      <c r="AD184" s="1"/>
      <c r="AE184" s="1"/>
      <c r="AF18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1280 600 560 1 №2 – С доводчиками ЛДСП СВЕТЛО-СЕРЫЙ SL38</v>
      </c>
      <c r="AG184" s="1" t="str">
        <f>Корзина[[#This Row],[Соединенное название]]</f>
        <v>ENO 1280 600 560 1 №2 – С доводчиками ЛДСП СВЕТЛО-СЕРЫЙ SL38</v>
      </c>
      <c r="AH184" s="1">
        <f>VLOOKUP(Корзина[[#This Row],[Измененное название]],Заказ_из_БЗ[],2,0)</f>
        <v>5689.22</v>
      </c>
      <c r="AI184" s="1">
        <f t="shared" si="4"/>
        <v>-483.74000000000069</v>
      </c>
    </row>
    <row r="185" spans="1:35" x14ac:dyDescent="0.25">
      <c r="A185" t="s">
        <v>3</v>
      </c>
      <c r="B185">
        <v>720</v>
      </c>
      <c r="C185">
        <v>600</v>
      </c>
      <c r="D185">
        <v>560</v>
      </c>
      <c r="E185" s="1">
        <v>1</v>
      </c>
      <c r="F185" s="1">
        <v>3541.7000000000003</v>
      </c>
      <c r="G185" s="444">
        <v>0</v>
      </c>
      <c r="H185">
        <v>1</v>
      </c>
      <c r="I185" s="1">
        <v>0.30334499999999998</v>
      </c>
      <c r="J185" s="28">
        <v>0</v>
      </c>
      <c r="K185" s="1">
        <v>567.86183999999992</v>
      </c>
      <c r="L185" s="1"/>
      <c r="M185" s="1">
        <v>2461.7000000000003</v>
      </c>
      <c r="N185" s="1">
        <v>300</v>
      </c>
      <c r="O185" s="1"/>
      <c r="P185" t="s">
        <v>1448</v>
      </c>
      <c r="Q185" s="1"/>
      <c r="R185" s="1"/>
      <c r="S185" s="1"/>
      <c r="T185" s="1"/>
      <c r="U185" s="1"/>
      <c r="V185" s="1"/>
      <c r="W185" s="1">
        <v>1080</v>
      </c>
      <c r="X185" s="1">
        <v>0</v>
      </c>
      <c r="Y185" s="1"/>
      <c r="Z185" s="1">
        <v>0</v>
      </c>
      <c r="AA185" t="s">
        <v>1013</v>
      </c>
      <c r="AB185" s="1">
        <v>4109.5600000000004</v>
      </c>
      <c r="AC185" t="s">
        <v>1073</v>
      </c>
      <c r="AD185" s="1"/>
      <c r="AE185" s="1"/>
      <c r="AF18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720 600 560 1 №2 – С доводчиками ЛДСП СВЕТЛО-СЕРЫЙ SL38</v>
      </c>
      <c r="AG185" s="1" t="str">
        <f>Корзина[[#This Row],[Соединенное название]]</f>
        <v>ENO 720 600 560 1 №2 – С доводчиками ЛДСП СВЕТЛО-СЕРЫЙ SL38</v>
      </c>
      <c r="AH185" s="1">
        <f>VLOOKUP(Корзина[[#This Row],[Измененное название]],Заказ_из_БЗ[],2,0)</f>
        <v>4444.32</v>
      </c>
      <c r="AI185" s="1">
        <f t="shared" si="4"/>
        <v>-334.75999999999931</v>
      </c>
    </row>
    <row r="186" spans="1:35" x14ac:dyDescent="0.25">
      <c r="A186" t="s">
        <v>3</v>
      </c>
      <c r="B186">
        <v>960</v>
      </c>
      <c r="C186">
        <v>600</v>
      </c>
      <c r="D186">
        <v>560</v>
      </c>
      <c r="E186" s="1">
        <v>1</v>
      </c>
      <c r="F186" s="1">
        <v>4011.38</v>
      </c>
      <c r="G186" s="444">
        <v>0</v>
      </c>
      <c r="H186">
        <v>1</v>
      </c>
      <c r="I186" s="1">
        <v>0.30334499999999998</v>
      </c>
      <c r="J186" s="28">
        <v>0</v>
      </c>
      <c r="K186" s="1">
        <v>567.86183999999992</v>
      </c>
      <c r="L186" s="1"/>
      <c r="M186" s="1">
        <v>2931.38</v>
      </c>
      <c r="N186" s="1">
        <v>300</v>
      </c>
      <c r="O186" s="1"/>
      <c r="P186" t="s">
        <v>1448</v>
      </c>
      <c r="Q186" s="1"/>
      <c r="R186" s="1"/>
      <c r="S186" s="1"/>
      <c r="T186" s="1"/>
      <c r="U186" s="1"/>
      <c r="V186" s="1"/>
      <c r="W186" s="1">
        <v>1080</v>
      </c>
      <c r="X186" s="1">
        <v>0</v>
      </c>
      <c r="Y186" s="1"/>
      <c r="Z186" s="1">
        <v>0</v>
      </c>
      <c r="AA186" t="s">
        <v>1013</v>
      </c>
      <c r="AB186" s="1">
        <v>4579.24</v>
      </c>
      <c r="AC186" t="s">
        <v>1073</v>
      </c>
      <c r="AD186" s="1"/>
      <c r="AE186" s="1"/>
      <c r="AF18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960 600 560 1 №2 – С доводчиками ЛДСП СВЕТЛО-СЕРЫЙ SL38</v>
      </c>
      <c r="AG186" s="1" t="str">
        <f>Корзина[[#This Row],[Соединенное название]]</f>
        <v>ENO 960 600 560 1 №2 – С доводчиками ЛДСП СВЕТЛО-СЕРЫЙ SL38</v>
      </c>
      <c r="AH186" s="1">
        <f>VLOOKUP(Корзина[[#This Row],[Измененное название]],Заказ_из_БЗ[],2,0)</f>
        <v>4977.8599999999997</v>
      </c>
      <c r="AI186" s="1">
        <f t="shared" si="4"/>
        <v>-398.61999999999989</v>
      </c>
    </row>
    <row r="187" spans="1:35" x14ac:dyDescent="0.25">
      <c r="A187" t="s">
        <v>45</v>
      </c>
      <c r="B187" s="469">
        <v>1421</v>
      </c>
      <c r="C187">
        <v>444</v>
      </c>
      <c r="D187">
        <v>560</v>
      </c>
      <c r="E187" s="1">
        <v>1</v>
      </c>
      <c r="F187" s="1">
        <v>8570.7080000000005</v>
      </c>
      <c r="G187" s="444">
        <v>0.62348000000000003</v>
      </c>
      <c r="H187">
        <v>2</v>
      </c>
      <c r="I187" s="1">
        <v>0.219885</v>
      </c>
      <c r="J187" s="28">
        <v>2360.5</v>
      </c>
      <c r="K187" s="1">
        <v>823.24943999999994</v>
      </c>
      <c r="L187" s="1"/>
      <c r="M187" s="1">
        <v>5430.7080000000005</v>
      </c>
      <c r="N187" s="1">
        <v>600</v>
      </c>
      <c r="O187" s="1"/>
      <c r="P187" t="s">
        <v>1448</v>
      </c>
      <c r="Q187" s="1"/>
      <c r="R187" s="1"/>
      <c r="S187" s="1"/>
      <c r="T187" s="1"/>
      <c r="U187" s="1"/>
      <c r="V187" s="1"/>
      <c r="W187" s="1">
        <v>1280</v>
      </c>
      <c r="X187" s="1">
        <v>1860</v>
      </c>
      <c r="Y187" s="1"/>
      <c r="Z187" s="1">
        <v>0</v>
      </c>
      <c r="AA187" t="s">
        <v>1013</v>
      </c>
      <c r="AB187" s="1">
        <v>9393.9599999999991</v>
      </c>
      <c r="AC187" t="s">
        <v>1079</v>
      </c>
      <c r="AD187" s="1"/>
      <c r="AE187" s="1"/>
      <c r="AF18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EP1D 1421 444 560 2 №2 – С доводчиками ЛДСП СЕРАЯ ГАЛЬКА SL44</v>
      </c>
      <c r="AG187" s="1" t="str">
        <f>Корзина[[#This Row],[Соединенное название]]</f>
        <v>EP1D 1421 444 560 2 №2 – С доводчиками ЛДСП СЕРАЯ ГАЛЬКА SL44</v>
      </c>
      <c r="AH187" s="1">
        <f>VLOOKUP(Корзина[[#This Row],[Измененное название]],Заказ_из_БЗ[],2,0)</f>
        <v>9360.3700000000008</v>
      </c>
      <c r="AI187" s="1">
        <f t="shared" si="4"/>
        <v>33.589999999998327</v>
      </c>
    </row>
    <row r="188" spans="1:35" x14ac:dyDescent="0.25">
      <c r="A188" t="s">
        <v>45</v>
      </c>
      <c r="B188" s="469">
        <v>1221</v>
      </c>
      <c r="C188">
        <v>444</v>
      </c>
      <c r="D188">
        <v>560</v>
      </c>
      <c r="E188" s="1">
        <v>1</v>
      </c>
      <c r="F188" s="1">
        <v>6329.5079999999998</v>
      </c>
      <c r="G188" s="444">
        <v>0.53547999999999996</v>
      </c>
      <c r="H188">
        <v>2</v>
      </c>
      <c r="I188" s="1">
        <v>0.219885</v>
      </c>
      <c r="J188" s="28">
        <v>2027.33</v>
      </c>
      <c r="K188" s="1">
        <v>823.24943999999994</v>
      </c>
      <c r="L188" s="1"/>
      <c r="M188" s="1">
        <v>4659.5079999999998</v>
      </c>
      <c r="N188" s="1">
        <v>600</v>
      </c>
      <c r="O188" s="1"/>
      <c r="P188" t="s">
        <v>1446</v>
      </c>
      <c r="Q188" s="1"/>
      <c r="R188" s="1"/>
      <c r="S188" s="1"/>
      <c r="T188" s="1"/>
      <c r="U188" s="1"/>
      <c r="V188" s="1"/>
      <c r="W188" s="1">
        <v>1280</v>
      </c>
      <c r="X188" s="1">
        <v>390</v>
      </c>
      <c r="Y188" s="1"/>
      <c r="Z188" s="1">
        <v>0</v>
      </c>
      <c r="AA188" t="s">
        <v>1013</v>
      </c>
      <c r="AB188" s="1">
        <v>7152.76</v>
      </c>
      <c r="AC188" t="s">
        <v>1079</v>
      </c>
      <c r="AD188" s="1"/>
      <c r="AE188" s="1"/>
      <c r="AF18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EP1D 1221 444 560 2 №3 – Без доводчиков ЛДСП СЕРАЯ ГАЛЬКА SL44</v>
      </c>
      <c r="AG188" s="1" t="str">
        <f>Корзина[[#This Row],[Соединенное название]]</f>
        <v>EP1D 1221 444 560 2 №3 – Без доводчиков ЛДСП СЕРАЯ ГАЛЬКА SL44</v>
      </c>
      <c r="AH188" s="1">
        <f>VLOOKUP(Корзина[[#This Row],[Измененное название]],Заказ_из_БЗ[],2,0)</f>
        <v>7005.57</v>
      </c>
      <c r="AI188" s="1">
        <f t="shared" si="4"/>
        <v>147.19000000000051</v>
      </c>
    </row>
    <row r="189" spans="1:35" x14ac:dyDescent="0.25">
      <c r="A189" t="s">
        <v>45</v>
      </c>
      <c r="B189" s="469">
        <v>1221</v>
      </c>
      <c r="C189">
        <v>444</v>
      </c>
      <c r="D189">
        <v>560</v>
      </c>
      <c r="E189" s="1">
        <v>1</v>
      </c>
      <c r="F189" s="1">
        <v>6329.5079999999998</v>
      </c>
      <c r="G189" s="444">
        <v>0.53547999999999996</v>
      </c>
      <c r="H189">
        <v>2</v>
      </c>
      <c r="I189" s="1">
        <v>0.219885</v>
      </c>
      <c r="J189" s="28">
        <v>2027.33</v>
      </c>
      <c r="K189" s="1">
        <v>823.24943999999994</v>
      </c>
      <c r="L189" s="1"/>
      <c r="M189" s="1">
        <v>4659.5079999999998</v>
      </c>
      <c r="N189" s="1">
        <v>600</v>
      </c>
      <c r="O189" s="1"/>
      <c r="P189" t="s">
        <v>1447</v>
      </c>
      <c r="Q189" s="1"/>
      <c r="R189" s="1"/>
      <c r="S189" s="1"/>
      <c r="T189" s="1"/>
      <c r="U189" s="1"/>
      <c r="V189" s="1"/>
      <c r="W189" s="1">
        <v>1280</v>
      </c>
      <c r="X189" s="1">
        <v>390</v>
      </c>
      <c r="Y189" s="1"/>
      <c r="Z189" s="1">
        <v>0</v>
      </c>
      <c r="AA189" t="s">
        <v>1013</v>
      </c>
      <c r="AB189" s="1">
        <v>7152.76</v>
      </c>
      <c r="AC189" t="s">
        <v>1079</v>
      </c>
      <c r="AD189" s="1"/>
      <c r="AE189" s="1"/>
      <c r="AF18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EP1D 1221 444 560 2 №3T – Открывание по нажатию ЛДСП СЕРАЯ ГАЛЬКА SL44</v>
      </c>
      <c r="AG189" s="1" t="str">
        <f>Корзина[[#This Row],[Соединенное название]]</f>
        <v>EP1D 1221 444 560 2 №3T – Открывание по нажатию ЛДСП СЕРАЯ ГАЛЬКА SL44</v>
      </c>
      <c r="AH189" s="1">
        <f>VLOOKUP(Корзина[[#This Row],[Измененное название]],Заказ_из_БЗ[],2,0)</f>
        <v>7005.57</v>
      </c>
      <c r="AI189" s="1">
        <f t="shared" si="4"/>
        <v>147.19000000000051</v>
      </c>
    </row>
    <row r="190" spans="1:35" x14ac:dyDescent="0.25">
      <c r="A190" t="s">
        <v>49</v>
      </c>
      <c r="B190" s="469">
        <v>2040</v>
      </c>
      <c r="C190">
        <v>600</v>
      </c>
      <c r="D190">
        <v>560</v>
      </c>
      <c r="E190" s="1">
        <v>1</v>
      </c>
      <c r="F190" s="1">
        <v>10840</v>
      </c>
      <c r="G190" s="444">
        <v>1.2110700000000001</v>
      </c>
      <c r="H190">
        <v>4</v>
      </c>
      <c r="I190" s="1">
        <v>0.30334499999999998</v>
      </c>
      <c r="J190" s="28">
        <v>4585.1099999999997</v>
      </c>
      <c r="K190" s="1">
        <v>2271.4473599999997</v>
      </c>
      <c r="L190" s="1"/>
      <c r="M190" s="1">
        <v>6460</v>
      </c>
      <c r="N190" s="1">
        <v>600</v>
      </c>
      <c r="O190" s="1"/>
      <c r="P190" t="s">
        <v>1448</v>
      </c>
      <c r="Q190" s="1"/>
      <c r="R190" s="1"/>
      <c r="S190" s="1"/>
      <c r="T190" s="1"/>
      <c r="U190" s="1"/>
      <c r="V190" s="1"/>
      <c r="W190" s="1">
        <v>1280</v>
      </c>
      <c r="X190" s="1">
        <v>3100</v>
      </c>
      <c r="Y190" s="1"/>
      <c r="Z190" s="1">
        <v>0</v>
      </c>
      <c r="AA190" t="s">
        <v>1013</v>
      </c>
      <c r="AB190" s="1">
        <v>13111.45</v>
      </c>
      <c r="AC190" t="s">
        <v>1069</v>
      </c>
      <c r="AD190" s="1"/>
      <c r="AE190" s="1"/>
      <c r="AF19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2040 600 560 4 №2 – С доводчиками ЛДСП БЕЛЫЙ БАЗОВЫЙ SL34</v>
      </c>
      <c r="AG190" s="1" t="str">
        <f>Корзина[[#This Row],[Соединенное название]]</f>
        <v>EP2D 2040 600 560 4 №2 – С доводчиками ЛДСП БЕЛЫЙ БАЗОВЫЙ SL34</v>
      </c>
      <c r="AH190" s="1">
        <f>VLOOKUP(Корзина[[#This Row],[Измененное название]],Заказ_из_БЗ[],2,0)</f>
        <v>13111.15</v>
      </c>
      <c r="AI190" s="1">
        <f t="shared" si="4"/>
        <v>0.30000000000109139</v>
      </c>
    </row>
    <row r="191" spans="1:35" x14ac:dyDescent="0.25">
      <c r="A191" t="s">
        <v>139</v>
      </c>
      <c r="B191" s="469">
        <v>2040</v>
      </c>
      <c r="C191">
        <v>600</v>
      </c>
      <c r="D191">
        <v>560</v>
      </c>
      <c r="E191" s="1">
        <v>1</v>
      </c>
      <c r="F191" s="1">
        <v>12516.8</v>
      </c>
      <c r="G191" s="444">
        <v>1.2110700000000001</v>
      </c>
      <c r="H191">
        <v>4</v>
      </c>
      <c r="I191" s="1">
        <v>0.30334499999999998</v>
      </c>
      <c r="J191" s="28">
        <v>4585.1099999999997</v>
      </c>
      <c r="K191" s="1">
        <v>2271.4473599999997</v>
      </c>
      <c r="L191" s="1"/>
      <c r="M191" s="1">
        <v>6976.8</v>
      </c>
      <c r="N191" s="1">
        <v>600</v>
      </c>
      <c r="O191" s="1"/>
      <c r="P191" t="s">
        <v>1448</v>
      </c>
      <c r="Q191" s="1"/>
      <c r="R191" s="1"/>
      <c r="S191" s="1"/>
      <c r="T191" s="1"/>
      <c r="U191" s="1"/>
      <c r="V191" s="1"/>
      <c r="W191" s="1">
        <v>1280</v>
      </c>
      <c r="X191" s="1">
        <v>4260</v>
      </c>
      <c r="Y191" s="1"/>
      <c r="Z191" s="1">
        <v>0</v>
      </c>
      <c r="AA191" t="s">
        <v>1013</v>
      </c>
      <c r="AB191" s="1">
        <v>14788.25</v>
      </c>
      <c r="AC191" t="s">
        <v>1069</v>
      </c>
      <c r="AD191" s="1"/>
      <c r="AE191" s="1"/>
      <c r="AF19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EPG2D_EPG2DM 2040 600 560 4 №2 – С доводчиками ЛДСП БЕЛЫЙ БАЗОВЫЙ SL34</v>
      </c>
      <c r="AG191" s="1" t="str">
        <f>Корзина[[#This Row],[Соединенное название]]</f>
        <v>EPG2D_EPG2DM 2040 600 560 4 №2 – С доводчиками ЛДСП БЕЛЫЙ БАЗОВЫЙ SL34</v>
      </c>
      <c r="AH191" s="1">
        <f>VLOOKUP(Корзина[[#This Row],[Измененное название]],Заказ_из_БЗ[],2,0)</f>
        <v>14787.9</v>
      </c>
      <c r="AI191" s="1">
        <f t="shared" si="4"/>
        <v>0.3500000000003638</v>
      </c>
    </row>
    <row r="192" spans="1:35" x14ac:dyDescent="0.25">
      <c r="A192" t="s">
        <v>705</v>
      </c>
      <c r="B192" s="469">
        <v>2111</v>
      </c>
      <c r="C192">
        <v>600</v>
      </c>
      <c r="D192">
        <v>560</v>
      </c>
      <c r="E192" s="1">
        <v>1</v>
      </c>
      <c r="F192" s="1">
        <v>12156.24</v>
      </c>
      <c r="G192" s="444">
        <v>0.97923000000000004</v>
      </c>
      <c r="H192">
        <v>3</v>
      </c>
      <c r="I192" s="1">
        <v>0.28349999999999997</v>
      </c>
      <c r="J192" s="28">
        <v>3707.36</v>
      </c>
      <c r="K192" s="1">
        <v>1592.136</v>
      </c>
      <c r="L192" s="1"/>
      <c r="M192" s="1">
        <v>8206.24</v>
      </c>
      <c r="N192" s="1">
        <v>600</v>
      </c>
      <c r="O192" s="1"/>
      <c r="P192" t="s">
        <v>1448</v>
      </c>
      <c r="Q192" s="1"/>
      <c r="R192" s="1"/>
      <c r="S192" s="1"/>
      <c r="T192" s="1"/>
      <c r="U192" s="1"/>
      <c r="V192" s="1"/>
      <c r="W192" s="1">
        <v>1470</v>
      </c>
      <c r="X192" s="1">
        <v>2480</v>
      </c>
      <c r="Y192" s="1"/>
      <c r="Z192" s="1">
        <v>0</v>
      </c>
      <c r="AA192" t="s">
        <v>1013</v>
      </c>
      <c r="AB192" s="1">
        <v>13748.38</v>
      </c>
      <c r="AC192" t="s">
        <v>1072</v>
      </c>
      <c r="AD192" s="1"/>
      <c r="AE192" s="1"/>
      <c r="AF19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2111 600 560 3 №2 – С доводчиками ЛДСП ДУБ СОЛСБЕРИ SL37</v>
      </c>
      <c r="AG192" s="1" t="str">
        <f>Корзина[[#This Row],[Соединенное название]]</f>
        <v>EPT2D_455 2111 600 560 3 №2 – С доводчиками ЛДСП ДУБ СОЛСБЕРИ SL37</v>
      </c>
      <c r="AH192" s="1">
        <f>VLOOKUP(Корзина[[#This Row],[Измененное название]],Заказ_из_БЗ[],2,0)</f>
        <v>14420.03</v>
      </c>
      <c r="AI192" s="1">
        <f t="shared" si="4"/>
        <v>-671.65000000000146</v>
      </c>
    </row>
    <row r="193" spans="1:35" x14ac:dyDescent="0.25">
      <c r="A193" t="s">
        <v>705</v>
      </c>
      <c r="B193" s="469">
        <v>2111</v>
      </c>
      <c r="C193">
        <v>600</v>
      </c>
      <c r="D193">
        <v>560</v>
      </c>
      <c r="E193" s="1">
        <v>1</v>
      </c>
      <c r="F193" s="1">
        <v>10196.24</v>
      </c>
      <c r="G193" s="444">
        <v>0.97923000000000004</v>
      </c>
      <c r="H193">
        <v>3</v>
      </c>
      <c r="I193" s="1">
        <v>0.28349999999999997</v>
      </c>
      <c r="J193" s="28">
        <v>3707.36</v>
      </c>
      <c r="K193" s="1">
        <v>1592.136</v>
      </c>
      <c r="L193" s="1"/>
      <c r="M193" s="1">
        <v>8206.24</v>
      </c>
      <c r="N193" s="1">
        <v>600</v>
      </c>
      <c r="O193" s="1"/>
      <c r="P193" t="s">
        <v>1446</v>
      </c>
      <c r="Q193" s="1"/>
      <c r="R193" s="1"/>
      <c r="S193" s="1"/>
      <c r="T193" s="1"/>
      <c r="U193" s="1"/>
      <c r="V193" s="1"/>
      <c r="W193" s="1">
        <v>1470</v>
      </c>
      <c r="X193" s="1">
        <v>520</v>
      </c>
      <c r="Y193" s="1"/>
      <c r="Z193" s="1">
        <v>0</v>
      </c>
      <c r="AA193" t="s">
        <v>1013</v>
      </c>
      <c r="AB193" s="1">
        <v>11788.38</v>
      </c>
      <c r="AC193" t="s">
        <v>1072</v>
      </c>
      <c r="AD193" s="1"/>
      <c r="AE193" s="1"/>
      <c r="AF19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2111 600 560 3 №3 – Без доводчиков ЛДСП ДУБ СОЛСБЕРИ SL37</v>
      </c>
      <c r="AG193" s="1" t="str">
        <f>Корзина[[#This Row],[Соединенное название]]</f>
        <v>EPT2D_455 2111 600 560 3 №3 – Без доводчиков ЛДСП ДУБ СОЛСБЕРИ SL37</v>
      </c>
      <c r="AH193" s="1">
        <f>VLOOKUP(Корзина[[#This Row],[Измененное название]],Заказ_из_БЗ[],2,0)</f>
        <v>11970.03</v>
      </c>
      <c r="AI193" s="1">
        <f t="shared" si="4"/>
        <v>-181.65000000000146</v>
      </c>
    </row>
    <row r="194" spans="1:35" x14ac:dyDescent="0.25">
      <c r="A194" t="s">
        <v>705</v>
      </c>
      <c r="B194" s="469">
        <v>2111</v>
      </c>
      <c r="C194">
        <v>600</v>
      </c>
      <c r="D194">
        <v>560</v>
      </c>
      <c r="E194" s="1">
        <v>1</v>
      </c>
      <c r="F194" s="1">
        <v>10196.24</v>
      </c>
      <c r="G194" s="444">
        <v>0.97923000000000004</v>
      </c>
      <c r="H194">
        <v>3</v>
      </c>
      <c r="I194" s="1">
        <v>0.28349999999999997</v>
      </c>
      <c r="J194" s="28">
        <v>3707.36</v>
      </c>
      <c r="K194" s="1">
        <v>1592.136</v>
      </c>
      <c r="L194" s="1"/>
      <c r="M194" s="1">
        <v>8206.24</v>
      </c>
      <c r="N194" s="1">
        <v>600</v>
      </c>
      <c r="O194" s="1"/>
      <c r="P194" t="s">
        <v>1447</v>
      </c>
      <c r="Q194" s="1"/>
      <c r="R194" s="1"/>
      <c r="S194" s="1"/>
      <c r="T194" s="1"/>
      <c r="U194" s="1"/>
      <c r="V194" s="1"/>
      <c r="W194" s="1">
        <v>1470</v>
      </c>
      <c r="X194" s="1">
        <v>520</v>
      </c>
      <c r="Y194" s="1"/>
      <c r="Z194" s="1">
        <v>0</v>
      </c>
      <c r="AA194" t="s">
        <v>1013</v>
      </c>
      <c r="AB194" s="1">
        <v>11788.38</v>
      </c>
      <c r="AC194" t="s">
        <v>1072</v>
      </c>
      <c r="AD194" s="1"/>
      <c r="AE194" s="1"/>
      <c r="AF19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2111 600 560 3 №3T – Открывание по нажатию ЛДСП ДУБ СОЛСБЕРИ SL37</v>
      </c>
      <c r="AG194" s="1" t="str">
        <f>Корзина[[#This Row],[Соединенное название]]</f>
        <v>EPT2D_455 2111 600 560 3 №3T – Открывание по нажатию ЛДСП ДУБ СОЛСБЕРИ SL37</v>
      </c>
      <c r="AH194" s="1">
        <f>VLOOKUP(Корзина[[#This Row],[Измененное название]],Заказ_из_БЗ[],2,0)</f>
        <v>11970.03</v>
      </c>
      <c r="AI194" s="1">
        <f t="shared" si="4"/>
        <v>-181.65000000000146</v>
      </c>
    </row>
    <row r="195" spans="1:35" x14ac:dyDescent="0.25">
      <c r="A195" t="s">
        <v>2448</v>
      </c>
      <c r="B195" s="469">
        <v>2040</v>
      </c>
      <c r="C195">
        <v>600</v>
      </c>
      <c r="D195">
        <v>560</v>
      </c>
      <c r="E195" s="1">
        <v>1</v>
      </c>
      <c r="F195" s="1">
        <v>18192.8</v>
      </c>
      <c r="G195" s="444">
        <v>0</v>
      </c>
      <c r="H195">
        <v>1</v>
      </c>
      <c r="I195" s="1">
        <v>0</v>
      </c>
      <c r="J195" s="28">
        <v>0</v>
      </c>
      <c r="K195" s="1">
        <v>0</v>
      </c>
      <c r="L195" s="1"/>
      <c r="M195" s="1">
        <v>7462.8</v>
      </c>
      <c r="N195" s="1">
        <v>600</v>
      </c>
      <c r="O195" s="1"/>
      <c r="P195" t="s">
        <v>1448</v>
      </c>
      <c r="Q195" s="1"/>
      <c r="R195" s="1"/>
      <c r="S195" s="1"/>
      <c r="T195" s="1"/>
      <c r="U195" s="1"/>
      <c r="V195" s="1"/>
      <c r="W195" s="1">
        <v>1670</v>
      </c>
      <c r="X195" s="1">
        <v>9060</v>
      </c>
      <c r="Y195" s="1"/>
      <c r="Z195" s="1">
        <v>0</v>
      </c>
      <c r="AA195" t="s">
        <v>1013</v>
      </c>
      <c r="AB195" s="1">
        <v>18192.8</v>
      </c>
      <c r="AC195" t="s">
        <v>1069</v>
      </c>
      <c r="AD195" s="1"/>
      <c r="AE195" s="1"/>
      <c r="AF19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EPTG1B1D_595 2040 600 560 1 №2 – С доводчиками ЛДСП БЕЛЫЙ БАЗОВЫЙ SL34</v>
      </c>
      <c r="AG195" s="1" t="str">
        <f>Корзина[[#This Row],[Соединенное название]]</f>
        <v>EPTG1B1D_595 2040 600 560 1 №2 – С доводчиками ЛДСП БЕЛЫЙ БАЗОВЫЙ SL34</v>
      </c>
      <c r="AH195" s="1">
        <f>VLOOKUP(Корзина[[#This Row],[Измененное название]],Заказ_из_БЗ[],2,0)</f>
        <v>18723.88</v>
      </c>
      <c r="AI195" s="1">
        <f t="shared" si="4"/>
        <v>-531.08000000000175</v>
      </c>
    </row>
    <row r="196" spans="1:35" x14ac:dyDescent="0.25">
      <c r="A196" t="s">
        <v>709</v>
      </c>
      <c r="B196" s="469">
        <v>2040</v>
      </c>
      <c r="C196">
        <v>600</v>
      </c>
      <c r="D196">
        <v>560</v>
      </c>
      <c r="E196" s="1">
        <v>1</v>
      </c>
      <c r="F196" s="1">
        <v>12454</v>
      </c>
      <c r="G196" s="444">
        <v>0.93691000000000002</v>
      </c>
      <c r="H196">
        <v>2</v>
      </c>
      <c r="I196" s="1">
        <v>0.28349999999999997</v>
      </c>
      <c r="J196" s="28">
        <v>3547.14</v>
      </c>
      <c r="K196" s="1">
        <v>1061.424</v>
      </c>
      <c r="L196" s="1"/>
      <c r="M196" s="1">
        <v>7344</v>
      </c>
      <c r="N196" s="1">
        <v>600</v>
      </c>
      <c r="O196" s="1"/>
      <c r="P196" t="s">
        <v>1448</v>
      </c>
      <c r="Q196" s="1"/>
      <c r="R196" s="1"/>
      <c r="S196" s="1"/>
      <c r="T196" s="1"/>
      <c r="U196" s="1"/>
      <c r="V196" s="1"/>
      <c r="W196" s="1">
        <v>1470</v>
      </c>
      <c r="X196" s="1">
        <v>3640</v>
      </c>
      <c r="Y196" s="1"/>
      <c r="Z196" s="1">
        <v>0</v>
      </c>
      <c r="AA196" t="s">
        <v>1013</v>
      </c>
      <c r="AB196" s="1">
        <v>13515.42</v>
      </c>
      <c r="AC196" t="s">
        <v>1069</v>
      </c>
      <c r="AD196" s="1"/>
      <c r="AE196" s="1"/>
      <c r="AF19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EPTG2D_455 2040 600 560 2 №2 – С доводчиками ЛДСП БЕЛЫЙ БАЗОВЫЙ SL34</v>
      </c>
      <c r="AG196" s="1" t="str">
        <f>Корзина[[#This Row],[Соединенное название]]</f>
        <v>EPTG2D_455 2040 600 560 2 №2 – С доводчиками ЛДСП БЕЛЫЙ БАЗОВЫЙ SL34</v>
      </c>
      <c r="AH196" s="1">
        <f>VLOOKUP(Корзина[[#This Row],[Измененное название]],Заказ_из_БЗ[],2,0)</f>
        <v>13515.09</v>
      </c>
      <c r="AI196" s="1">
        <f t="shared" si="4"/>
        <v>0.32999999999992724</v>
      </c>
    </row>
    <row r="197" spans="1:35" x14ac:dyDescent="0.25">
      <c r="A197" t="s">
        <v>710</v>
      </c>
      <c r="B197" s="469">
        <v>2040</v>
      </c>
      <c r="C197">
        <v>600</v>
      </c>
      <c r="D197">
        <v>560</v>
      </c>
      <c r="E197" s="1">
        <v>1</v>
      </c>
      <c r="F197" s="1">
        <v>12454</v>
      </c>
      <c r="G197" s="444">
        <v>0.85346999999999995</v>
      </c>
      <c r="H197">
        <v>2</v>
      </c>
      <c r="I197" s="1">
        <v>0.28349999999999997</v>
      </c>
      <c r="J197" s="28">
        <v>3231.24</v>
      </c>
      <c r="K197" s="1">
        <v>1061.424</v>
      </c>
      <c r="L197" s="1"/>
      <c r="M197" s="1">
        <v>7344</v>
      </c>
      <c r="N197" s="1">
        <v>600</v>
      </c>
      <c r="O197" s="1"/>
      <c r="P197" t="s">
        <v>1448</v>
      </c>
      <c r="Q197" s="1"/>
      <c r="R197" s="1"/>
      <c r="S197" s="1"/>
      <c r="T197" s="1"/>
      <c r="U197" s="1"/>
      <c r="V197" s="1"/>
      <c r="W197" s="1">
        <v>1470</v>
      </c>
      <c r="X197" s="1">
        <v>3640</v>
      </c>
      <c r="Y197" s="1"/>
      <c r="Z197" s="1">
        <v>0</v>
      </c>
      <c r="AA197" t="s">
        <v>1013</v>
      </c>
      <c r="AB197" s="1">
        <v>13515.42</v>
      </c>
      <c r="AC197" t="s">
        <v>1069</v>
      </c>
      <c r="AD197" s="1"/>
      <c r="AE197" s="1"/>
      <c r="AF19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EPTG2D_595 2040 600 560 2 №2 – С доводчиками ЛДСП БЕЛЫЙ БАЗОВЫЙ SL34</v>
      </c>
      <c r="AG197" s="1" t="str">
        <f>Корзина[[#This Row],[Соединенное название]]</f>
        <v>EPTG2D_595 2040 600 560 2 №2 – С доводчиками ЛДСП БЕЛЫЙ БАЗОВЫЙ SL34</v>
      </c>
      <c r="AH197" s="1">
        <f>VLOOKUP(Корзина[[#This Row],[Измененное название]],Заказ_из_БЗ[],2,0)</f>
        <v>13515.09</v>
      </c>
      <c r="AI197" s="1">
        <f t="shared" si="4"/>
        <v>0.32999999999992724</v>
      </c>
    </row>
    <row r="198" spans="1:35" x14ac:dyDescent="0.25">
      <c r="A198" t="s">
        <v>709</v>
      </c>
      <c r="B198" s="469">
        <v>2280</v>
      </c>
      <c r="C198">
        <v>600</v>
      </c>
      <c r="D198">
        <v>560</v>
      </c>
      <c r="E198" s="1">
        <v>1</v>
      </c>
      <c r="F198" s="1">
        <v>14484.048000000001</v>
      </c>
      <c r="G198" s="444">
        <v>1.07995</v>
      </c>
      <c r="H198">
        <v>3</v>
      </c>
      <c r="I198" s="1">
        <v>0.28349999999999997</v>
      </c>
      <c r="J198" s="28">
        <v>4088.69</v>
      </c>
      <c r="K198" s="1">
        <v>1592.136</v>
      </c>
      <c r="L198" s="1"/>
      <c r="M198" s="1">
        <v>8754.0480000000007</v>
      </c>
      <c r="N198" s="1">
        <v>600</v>
      </c>
      <c r="O198" s="1"/>
      <c r="P198" t="s">
        <v>1448</v>
      </c>
      <c r="Q198" s="1"/>
      <c r="R198" s="1"/>
      <c r="S198" s="1"/>
      <c r="T198" s="1"/>
      <c r="U198" s="1"/>
      <c r="V198" s="1"/>
      <c r="W198" s="1">
        <v>1470</v>
      </c>
      <c r="X198" s="1">
        <v>4260</v>
      </c>
      <c r="Y198" s="1"/>
      <c r="Z198" s="1">
        <v>0</v>
      </c>
      <c r="AA198" t="s">
        <v>1013</v>
      </c>
      <c r="AB198" s="1">
        <v>16076.18</v>
      </c>
      <c r="AC198" t="s">
        <v>1069</v>
      </c>
      <c r="AD198" s="1"/>
      <c r="AE198" s="1"/>
      <c r="AF19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EPTG2D_455 2280 600 560 3 №2 – С доводчиками ЛДСП БЕЛЫЙ БАЗОВЫЙ SL34</v>
      </c>
      <c r="AG198" s="1" t="str">
        <f>Корзина[[#This Row],[Соединенное название]]</f>
        <v>EPTG2D_455 2280 600 560 3 №2 – С доводчиками ЛДСП БЕЛЫЙ БАЗОВЫЙ SL34</v>
      </c>
      <c r="AH198" s="1">
        <f>VLOOKUP(Корзина[[#This Row],[Измененное название]],Заказ_из_БЗ[],2,0)</f>
        <v>16076.15</v>
      </c>
      <c r="AI198" s="1">
        <f t="shared" si="4"/>
        <v>3.0000000000654836E-2</v>
      </c>
    </row>
    <row r="199" spans="1:35" x14ac:dyDescent="0.25">
      <c r="A199" t="s">
        <v>710</v>
      </c>
      <c r="B199" s="469">
        <v>2280</v>
      </c>
      <c r="C199">
        <v>600</v>
      </c>
      <c r="D199">
        <v>560</v>
      </c>
      <c r="E199" s="1">
        <v>1</v>
      </c>
      <c r="F199" s="1">
        <v>14484.048000000001</v>
      </c>
      <c r="G199" s="444">
        <v>0.99651000000000001</v>
      </c>
      <c r="H199">
        <v>3</v>
      </c>
      <c r="I199" s="1">
        <v>0.28349999999999997</v>
      </c>
      <c r="J199" s="28">
        <v>3772.79</v>
      </c>
      <c r="K199" s="1">
        <v>1592.136</v>
      </c>
      <c r="L199" s="1"/>
      <c r="M199" s="1">
        <v>8754.0480000000007</v>
      </c>
      <c r="N199" s="1">
        <v>600</v>
      </c>
      <c r="O199" s="1"/>
      <c r="P199" t="s">
        <v>1448</v>
      </c>
      <c r="Q199" s="1"/>
      <c r="R199" s="1"/>
      <c r="S199" s="1"/>
      <c r="T199" s="1"/>
      <c r="U199" s="1"/>
      <c r="V199" s="1"/>
      <c r="W199" s="1">
        <v>1470</v>
      </c>
      <c r="X199" s="1">
        <v>4260</v>
      </c>
      <c r="Y199" s="1"/>
      <c r="Z199" s="1">
        <v>0</v>
      </c>
      <c r="AA199" t="s">
        <v>1013</v>
      </c>
      <c r="AB199" s="1">
        <v>16076.18</v>
      </c>
      <c r="AC199" t="s">
        <v>1069</v>
      </c>
      <c r="AD199" s="1"/>
      <c r="AE199" s="1"/>
      <c r="AF19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EPTG2D_595 2280 600 560 3 №2 – С доводчиками ЛДСП БЕЛЫЙ БАЗОВЫЙ SL34</v>
      </c>
      <c r="AG199" s="1" t="str">
        <f>Корзина[[#This Row],[Соединенное название]]</f>
        <v>EPTG2D_595 2280 600 560 3 №2 – С доводчиками ЛДСП БЕЛЫЙ БАЗОВЫЙ SL34</v>
      </c>
      <c r="AH199" s="1">
        <f>VLOOKUP(Корзина[[#This Row],[Измененное название]],Заказ_из_БЗ[],2,0)</f>
        <v>16076.15</v>
      </c>
      <c r="AI199" s="1">
        <f t="shared" si="4"/>
        <v>3.0000000000654836E-2</v>
      </c>
    </row>
    <row r="200" spans="1:35" x14ac:dyDescent="0.25">
      <c r="A200" t="s">
        <v>2449</v>
      </c>
      <c r="B200" s="469">
        <v>2040</v>
      </c>
      <c r="C200">
        <v>600</v>
      </c>
      <c r="D200">
        <v>560</v>
      </c>
      <c r="E200" s="1">
        <v>1</v>
      </c>
      <c r="F200" s="1">
        <v>15980</v>
      </c>
      <c r="G200" s="444">
        <v>0</v>
      </c>
      <c r="H200">
        <v>1</v>
      </c>
      <c r="I200" s="1">
        <v>0</v>
      </c>
      <c r="J200" s="28">
        <v>0</v>
      </c>
      <c r="K200" s="1">
        <v>0</v>
      </c>
      <c r="L200" s="1"/>
      <c r="M200" s="1">
        <v>6990</v>
      </c>
      <c r="N200" s="1">
        <v>600</v>
      </c>
      <c r="O200" s="1"/>
      <c r="P200" t="s">
        <v>1448</v>
      </c>
      <c r="Q200" s="1"/>
      <c r="R200" s="1"/>
      <c r="S200" s="1"/>
      <c r="T200" s="1"/>
      <c r="U200" s="1"/>
      <c r="V200" s="1"/>
      <c r="W200" s="1">
        <v>1670</v>
      </c>
      <c r="X200" s="1">
        <v>7320</v>
      </c>
      <c r="Y200" s="1"/>
      <c r="Z200" s="1">
        <v>0</v>
      </c>
      <c r="AA200" t="s">
        <v>1013</v>
      </c>
      <c r="AB200" s="1">
        <v>15980</v>
      </c>
      <c r="AC200" t="s">
        <v>1069</v>
      </c>
      <c r="AD200" s="1"/>
      <c r="AE200" s="1"/>
      <c r="AF20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EPTP1D_595 2040 600 560 1 №2 – С доводчиками ЛДСП БЕЛЫЙ БАЗОВЫЙ SL34</v>
      </c>
      <c r="AG200" s="1" t="str">
        <f>Корзина[[#This Row],[Соединенное название]]</f>
        <v>EPTP1D_595 2040 600 560 1 №2 – С доводчиками ЛДСП БЕЛЫЙ БАЗОВЫЙ SL34</v>
      </c>
      <c r="AH200" s="1">
        <f>VLOOKUP(Корзина[[#This Row],[Измененное название]],Заказ_из_БЗ[],2,0)</f>
        <v>16511.080000000002</v>
      </c>
      <c r="AI200" s="1">
        <f t="shared" si="4"/>
        <v>-531.08000000000175</v>
      </c>
    </row>
    <row r="201" spans="1:35" x14ac:dyDescent="0.25">
      <c r="A201" t="s">
        <v>2449</v>
      </c>
      <c r="B201" s="469">
        <v>2040</v>
      </c>
      <c r="C201">
        <v>600</v>
      </c>
      <c r="D201">
        <v>560</v>
      </c>
      <c r="E201" s="1">
        <v>1</v>
      </c>
      <c r="F201" s="1">
        <v>11470</v>
      </c>
      <c r="G201" s="444">
        <v>0</v>
      </c>
      <c r="H201">
        <v>2</v>
      </c>
      <c r="I201" s="1">
        <v>0</v>
      </c>
      <c r="J201" s="28">
        <v>0</v>
      </c>
      <c r="K201" s="1">
        <v>0</v>
      </c>
      <c r="L201" s="1"/>
      <c r="M201" s="1">
        <v>6990</v>
      </c>
      <c r="N201" s="1">
        <v>600</v>
      </c>
      <c r="O201" s="1"/>
      <c r="P201" t="s">
        <v>1446</v>
      </c>
      <c r="Q201" s="1"/>
      <c r="R201" s="1"/>
      <c r="S201" s="1"/>
      <c r="T201" s="1"/>
      <c r="U201" s="1"/>
      <c r="V201" s="1"/>
      <c r="W201" s="1">
        <v>1670</v>
      </c>
      <c r="X201" s="1">
        <v>2810</v>
      </c>
      <c r="Y201" s="1"/>
      <c r="Z201" s="1">
        <v>0</v>
      </c>
      <c r="AA201" t="s">
        <v>1013</v>
      </c>
      <c r="AB201" s="1">
        <v>11470</v>
      </c>
      <c r="AC201" t="s">
        <v>1069</v>
      </c>
      <c r="AD201" s="1"/>
      <c r="AE201" s="1"/>
      <c r="AF20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EPTP1D_595 2040 600 560 2 №3 – Без доводчиков ЛДСП БЕЛЫЙ БАЗОВЫЙ SL34</v>
      </c>
      <c r="AG201" s="1" t="str">
        <f>Корзина[[#This Row],[Соединенное название]]</f>
        <v>EPTP1D_595 2040 600 560 2 №3 – Без доводчиков ЛДСП БЕЛЫЙ БАЗОВЫЙ SL34</v>
      </c>
      <c r="AH201" s="1">
        <f>VLOOKUP(Корзина[[#This Row],[Измененное название]],Заказ_из_БЗ[],2,0)</f>
        <v>12001.08</v>
      </c>
      <c r="AI201" s="1">
        <f t="shared" ref="AI201:AI232" si="5">AB201-AH201</f>
        <v>-531.07999999999993</v>
      </c>
    </row>
    <row r="202" spans="1:35" x14ac:dyDescent="0.25">
      <c r="A202" t="s">
        <v>2449</v>
      </c>
      <c r="B202" s="469">
        <v>2280</v>
      </c>
      <c r="C202">
        <v>600</v>
      </c>
      <c r="D202">
        <v>560</v>
      </c>
      <c r="E202" s="1">
        <v>1</v>
      </c>
      <c r="F202" s="1">
        <v>12812.080000000002</v>
      </c>
      <c r="G202" s="444">
        <v>0</v>
      </c>
      <c r="H202">
        <v>2</v>
      </c>
      <c r="I202" s="1">
        <v>0</v>
      </c>
      <c r="J202" s="28">
        <v>0</v>
      </c>
      <c r="K202" s="1">
        <v>0</v>
      </c>
      <c r="L202" s="1"/>
      <c r="M202" s="1">
        <v>8332.0800000000017</v>
      </c>
      <c r="N202" s="1">
        <v>600</v>
      </c>
      <c r="O202" s="1"/>
      <c r="P202" t="s">
        <v>1446</v>
      </c>
      <c r="Q202" s="1"/>
      <c r="R202" s="1"/>
      <c r="S202" s="1"/>
      <c r="T202" s="1"/>
      <c r="U202" s="1"/>
      <c r="V202" s="1"/>
      <c r="W202" s="1">
        <v>1670</v>
      </c>
      <c r="X202" s="1">
        <v>2810</v>
      </c>
      <c r="Y202" s="1"/>
      <c r="Z202" s="1">
        <v>0</v>
      </c>
      <c r="AA202" t="s">
        <v>1013</v>
      </c>
      <c r="AB202" s="1">
        <v>12812.08</v>
      </c>
      <c r="AC202" t="s">
        <v>1069</v>
      </c>
      <c r="AD202" s="1"/>
      <c r="AE202" s="1"/>
      <c r="AF20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EPTP1D_595 2280 600 560 2 №3 – Без доводчиков ЛДСП БЕЛЫЙ БАЗОВЫЙ SL34</v>
      </c>
      <c r="AG202" s="1" t="str">
        <f>Корзина[[#This Row],[Соединенное название]]</f>
        <v>EPTP1D_595 2280 600 560 2 №3 – Без доводчиков ЛДСП БЕЛЫЙ БАЗОВЫЙ SL34</v>
      </c>
      <c r="AH202" s="1">
        <f>VLOOKUP(Корзина[[#This Row],[Измененное название]],Заказ_из_БЗ[],2,0)</f>
        <v>13873.17</v>
      </c>
      <c r="AI202" s="1">
        <f t="shared" si="5"/>
        <v>-1061.0900000000001</v>
      </c>
    </row>
    <row r="203" spans="1:35" x14ac:dyDescent="0.25">
      <c r="A203" t="s">
        <v>22</v>
      </c>
      <c r="B203">
        <v>720</v>
      </c>
      <c r="C203">
        <v>315</v>
      </c>
      <c r="D203">
        <v>600</v>
      </c>
      <c r="E203" s="1">
        <v>1</v>
      </c>
      <c r="F203" s="1">
        <v>3430</v>
      </c>
      <c r="G203" s="444">
        <v>0</v>
      </c>
      <c r="H203">
        <v>1</v>
      </c>
      <c r="I203" s="1">
        <v>0</v>
      </c>
      <c r="J203" s="28">
        <v>0</v>
      </c>
      <c r="K203" s="1">
        <v>0</v>
      </c>
      <c r="L203" s="1"/>
      <c r="M203" s="1">
        <v>2240</v>
      </c>
      <c r="N203" s="1">
        <v>315</v>
      </c>
      <c r="O203" s="1"/>
      <c r="P203" t="s">
        <v>1448</v>
      </c>
      <c r="Q203" s="1"/>
      <c r="R203" s="1"/>
      <c r="S203" s="1"/>
      <c r="T203" s="1"/>
      <c r="U203" s="1"/>
      <c r="V203" s="1"/>
      <c r="W203" s="1">
        <v>1190</v>
      </c>
      <c r="X203" s="1">
        <v>0</v>
      </c>
      <c r="Y203" s="1"/>
      <c r="Z203" s="1">
        <v>0</v>
      </c>
      <c r="AA203" t="s">
        <v>1013</v>
      </c>
      <c r="AB203" s="1">
        <v>3430</v>
      </c>
      <c r="AC203" t="s">
        <v>1073</v>
      </c>
      <c r="AD203" s="1"/>
      <c r="AE203" s="1"/>
      <c r="AF20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ERN 720 315 600 1 №2 – С доводчиками ЛДСП СВЕТЛО-СЕРЫЙ SL38</v>
      </c>
      <c r="AG203" s="1" t="str">
        <f>Корзина[[#This Row],[Соединенное название]]</f>
        <v>ERN 720 315 600 1 №2 – С доводчиками ЛДСП СВЕТЛО-СЕРЫЙ SL38</v>
      </c>
      <c r="AH203" s="1">
        <f>VLOOKUP(Корзина[[#This Row],[Измененное название]],Заказ_из_БЗ[],2,0)</f>
        <v>3430.03</v>
      </c>
      <c r="AI203" s="1">
        <f t="shared" si="5"/>
        <v>-3.0000000000200089E-2</v>
      </c>
    </row>
    <row r="204" spans="1:35" x14ac:dyDescent="0.25">
      <c r="A204" t="s">
        <v>23</v>
      </c>
      <c r="B204">
        <v>720</v>
      </c>
      <c r="C204">
        <v>315</v>
      </c>
      <c r="D204">
        <v>600</v>
      </c>
      <c r="E204" s="1">
        <v>1</v>
      </c>
      <c r="F204" s="1">
        <v>6320</v>
      </c>
      <c r="G204" s="444">
        <v>0.31719000000000003</v>
      </c>
      <c r="H204">
        <v>1</v>
      </c>
      <c r="I204" s="1">
        <v>0</v>
      </c>
      <c r="J204" s="28">
        <v>1200.8800000000001</v>
      </c>
      <c r="K204" s="1">
        <v>0</v>
      </c>
      <c r="L204" s="1"/>
      <c r="M204" s="1">
        <v>2240</v>
      </c>
      <c r="N204" s="1">
        <v>315</v>
      </c>
      <c r="O204" s="1"/>
      <c r="P204" t="s">
        <v>1448</v>
      </c>
      <c r="Q204" s="1"/>
      <c r="R204" s="1"/>
      <c r="S204" s="1"/>
      <c r="T204" s="1"/>
      <c r="U204" s="1"/>
      <c r="V204" s="1"/>
      <c r="W204" s="1">
        <v>1480</v>
      </c>
      <c r="X204" s="1">
        <v>2600</v>
      </c>
      <c r="Y204" s="1"/>
      <c r="Z204" s="1">
        <v>0</v>
      </c>
      <c r="AA204" t="s">
        <v>1013</v>
      </c>
      <c r="AB204" s="1">
        <v>6320</v>
      </c>
      <c r="AC204" t="s">
        <v>1073</v>
      </c>
      <c r="AD204" s="1"/>
      <c r="AE204" s="1"/>
      <c r="AF20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ERN1D 720 315 600 1 №2 – С доводчиками ЛДСП СВЕТЛО-СЕРЫЙ SL38</v>
      </c>
      <c r="AG204" s="1" t="str">
        <f>Корзина[[#This Row],[Соединенное название]]</f>
        <v>ERN1D 720 315 600 1 №2 – С доводчиками ЛДСП СВЕТЛО-СЕРЫЙ SL38</v>
      </c>
      <c r="AH204" s="1">
        <f>VLOOKUP(Корзина[[#This Row],[Измененное название]],Заказ_из_БЗ[],2,0)</f>
        <v>6320.05</v>
      </c>
      <c r="AI204" s="1">
        <f t="shared" si="5"/>
        <v>-5.0000000000181899E-2</v>
      </c>
    </row>
    <row r="205" spans="1:35" x14ac:dyDescent="0.25">
      <c r="A205" t="s">
        <v>40</v>
      </c>
      <c r="B205">
        <v>480</v>
      </c>
      <c r="C205">
        <v>315</v>
      </c>
      <c r="D205">
        <v>315</v>
      </c>
      <c r="E205" s="1">
        <v>1</v>
      </c>
      <c r="F205" s="1">
        <v>3590.16</v>
      </c>
      <c r="G205" s="444">
        <v>0.21087</v>
      </c>
      <c r="H205">
        <v>1</v>
      </c>
      <c r="I205" s="1">
        <v>8.8803999999999994E-2</v>
      </c>
      <c r="J205" s="28">
        <v>798.35</v>
      </c>
      <c r="K205" s="1">
        <v>166.24108799999999</v>
      </c>
      <c r="L205" s="1"/>
      <c r="M205" s="1">
        <v>1430.1599999999996</v>
      </c>
      <c r="N205" s="1">
        <v>315</v>
      </c>
      <c r="O205" s="1"/>
      <c r="P205" t="s">
        <v>1448</v>
      </c>
      <c r="Q205" s="1"/>
      <c r="R205" s="1"/>
      <c r="S205" s="1"/>
      <c r="T205" s="1"/>
      <c r="U205" s="1"/>
      <c r="V205" s="1"/>
      <c r="W205" s="1">
        <v>840</v>
      </c>
      <c r="X205" s="1">
        <v>1320</v>
      </c>
      <c r="Y205" s="1"/>
      <c r="Z205" s="1">
        <v>0</v>
      </c>
      <c r="AA205" t="s">
        <v>1013</v>
      </c>
      <c r="AB205" s="1">
        <v>3756.4</v>
      </c>
      <c r="AC205" t="s">
        <v>1073</v>
      </c>
      <c r="AD205" s="1"/>
      <c r="AE205" s="1"/>
      <c r="AF20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480 315 315 1 №2 – С доводчиками ЛДСП СВЕТЛО-СЕРЫЙ SL38</v>
      </c>
      <c r="AG205" s="1" t="str">
        <f>Корзина[[#This Row],[Соединенное название]]</f>
        <v>ERV1D 480 315 315 1 №2 – С доводчиками ЛДСП СВЕТЛО-СЕРЫЙ SL38</v>
      </c>
      <c r="AH205" s="1">
        <f>VLOOKUP(Корзина[[#This Row],[Измененное название]],Заказ_из_БЗ[],2,0)</f>
        <v>3711.8</v>
      </c>
      <c r="AI205" s="1">
        <f t="shared" si="5"/>
        <v>44.599999999999909</v>
      </c>
    </row>
    <row r="206" spans="1:35" x14ac:dyDescent="0.25">
      <c r="A206" t="s">
        <v>40</v>
      </c>
      <c r="B206">
        <v>600</v>
      </c>
      <c r="C206">
        <v>315</v>
      </c>
      <c r="D206">
        <v>315</v>
      </c>
      <c r="E206" s="1">
        <v>1</v>
      </c>
      <c r="F206" s="1">
        <v>3760.08</v>
      </c>
      <c r="G206" s="444">
        <v>0.26402999999999999</v>
      </c>
      <c r="H206">
        <v>1</v>
      </c>
      <c r="I206" s="1">
        <v>8.8803999999999994E-2</v>
      </c>
      <c r="J206" s="28">
        <v>999.62</v>
      </c>
      <c r="K206" s="1">
        <v>166.24108799999999</v>
      </c>
      <c r="L206" s="1"/>
      <c r="M206" s="1">
        <v>1600.08</v>
      </c>
      <c r="N206" s="1">
        <v>315</v>
      </c>
      <c r="O206" s="1"/>
      <c r="P206" t="s">
        <v>1448</v>
      </c>
      <c r="Q206" s="1"/>
      <c r="R206" s="1"/>
      <c r="S206" s="1"/>
      <c r="T206" s="1"/>
      <c r="U206" s="1"/>
      <c r="V206" s="1"/>
      <c r="W206" s="1">
        <v>840</v>
      </c>
      <c r="X206" s="1">
        <v>1320</v>
      </c>
      <c r="Y206" s="1"/>
      <c r="Z206" s="1">
        <v>0</v>
      </c>
      <c r="AA206" t="s">
        <v>1013</v>
      </c>
      <c r="AB206" s="1">
        <v>3926.32</v>
      </c>
      <c r="AC206" t="s">
        <v>1073</v>
      </c>
      <c r="AD206" s="1"/>
      <c r="AE206" s="1"/>
      <c r="AF20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600 315 315 1 №2 – С доводчиками ЛДСП СВЕТЛО-СЕРЫЙ SL38</v>
      </c>
      <c r="AG206" s="1" t="str">
        <f>Корзина[[#This Row],[Соединенное название]]</f>
        <v>ERV1D 600 315 315 1 №2 – С доводчиками ЛДСП СВЕТЛО-СЕРЫЙ SL38</v>
      </c>
      <c r="AH206" s="1">
        <f>VLOOKUP(Корзина[[#This Row],[Измененное название]],Заказ_из_БЗ[],2,0)</f>
        <v>3900.92</v>
      </c>
      <c r="AI206" s="1">
        <f t="shared" si="5"/>
        <v>25.400000000000091</v>
      </c>
    </row>
    <row r="207" spans="1:35" x14ac:dyDescent="0.25">
      <c r="A207" t="s">
        <v>40</v>
      </c>
      <c r="B207">
        <v>720</v>
      </c>
      <c r="C207">
        <v>315</v>
      </c>
      <c r="D207">
        <v>315</v>
      </c>
      <c r="E207" s="1">
        <v>1</v>
      </c>
      <c r="F207" s="1">
        <v>3930</v>
      </c>
      <c r="G207" s="444">
        <v>0.31719000000000003</v>
      </c>
      <c r="H207">
        <v>2</v>
      </c>
      <c r="I207" s="1">
        <v>8.8803999999999994E-2</v>
      </c>
      <c r="J207" s="28">
        <v>1200.8800000000001</v>
      </c>
      <c r="K207" s="1">
        <v>332.48217599999998</v>
      </c>
      <c r="L207" s="1"/>
      <c r="M207" s="1">
        <v>1770</v>
      </c>
      <c r="N207" s="1">
        <v>315</v>
      </c>
      <c r="O207" s="1"/>
      <c r="P207" t="s">
        <v>1448</v>
      </c>
      <c r="Q207" s="1"/>
      <c r="R207" s="1"/>
      <c r="S207" s="1"/>
      <c r="T207" s="1"/>
      <c r="U207" s="1"/>
      <c r="V207" s="1"/>
      <c r="W207" s="1">
        <v>840</v>
      </c>
      <c r="X207" s="1">
        <v>1320</v>
      </c>
      <c r="Y207" s="1"/>
      <c r="Z207" s="1">
        <v>0</v>
      </c>
      <c r="AA207" t="s">
        <v>1013</v>
      </c>
      <c r="AB207" s="1">
        <v>4262.4799999999996</v>
      </c>
      <c r="AC207" t="s">
        <v>1073</v>
      </c>
      <c r="AD207" s="1"/>
      <c r="AE207" s="1"/>
      <c r="AF20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720 315 315 2 №2 – С доводчиками ЛДСП СВЕТЛО-СЕРЫЙ SL38</v>
      </c>
      <c r="AG207" s="1" t="str">
        <f>Корзина[[#This Row],[Соединенное название]]</f>
        <v>ERV1D 720 315 315 2 №2 – С доводчиками ЛДСП СВЕТЛО-СЕРЫЙ SL38</v>
      </c>
      <c r="AH207" s="1">
        <f>VLOOKUP(Корзина[[#This Row],[Измененное название]],Заказ_из_БЗ[],2,0)</f>
        <v>4130.04</v>
      </c>
      <c r="AI207" s="1">
        <f t="shared" si="5"/>
        <v>132.4399999999996</v>
      </c>
    </row>
    <row r="208" spans="1:35" x14ac:dyDescent="0.25">
      <c r="A208" t="s">
        <v>40</v>
      </c>
      <c r="B208">
        <v>960</v>
      </c>
      <c r="C208">
        <v>315</v>
      </c>
      <c r="D208">
        <v>315</v>
      </c>
      <c r="E208" s="1">
        <v>1</v>
      </c>
      <c r="F208" s="1">
        <v>4889.84</v>
      </c>
      <c r="G208" s="444">
        <v>0.42351</v>
      </c>
      <c r="H208">
        <v>3</v>
      </c>
      <c r="I208" s="1">
        <v>8.8803999999999994E-2</v>
      </c>
      <c r="J208" s="28">
        <v>1603.41</v>
      </c>
      <c r="K208" s="1">
        <v>498.72326399999997</v>
      </c>
      <c r="L208" s="1"/>
      <c r="M208" s="1">
        <v>2109.84</v>
      </c>
      <c r="N208" s="1">
        <v>315</v>
      </c>
      <c r="O208" s="1"/>
      <c r="P208" t="s">
        <v>1448</v>
      </c>
      <c r="Q208" s="1"/>
      <c r="R208" s="1"/>
      <c r="S208" s="1"/>
      <c r="T208" s="1"/>
      <c r="U208" s="1"/>
      <c r="V208" s="1"/>
      <c r="W208" s="1">
        <v>840</v>
      </c>
      <c r="X208" s="1">
        <v>1940</v>
      </c>
      <c r="Y208" s="1"/>
      <c r="Z208" s="1">
        <v>0</v>
      </c>
      <c r="AA208" t="s">
        <v>1013</v>
      </c>
      <c r="AB208" s="1">
        <v>5388.56</v>
      </c>
      <c r="AC208" t="s">
        <v>1073</v>
      </c>
      <c r="AD208" s="1"/>
      <c r="AE208" s="1"/>
      <c r="AF20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960 315 315 3 №2 – С доводчиками ЛДСП СВЕТЛО-СЕРЫЙ SL38</v>
      </c>
      <c r="AG208" s="1" t="str">
        <f>Корзина[[#This Row],[Соединенное название]]</f>
        <v>ERV1D 960 315 315 3 №2 – С доводчиками ЛДСП СВЕТЛО-СЕРЫЙ SL38</v>
      </c>
      <c r="AH208" s="1">
        <f>VLOOKUP(Корзина[[#This Row],[Измененное название]],Заказ_из_БЗ[],2,0)</f>
        <v>5168.28</v>
      </c>
      <c r="AI208" s="1">
        <f t="shared" si="5"/>
        <v>220.28000000000065</v>
      </c>
    </row>
    <row r="209" spans="1:35" x14ac:dyDescent="0.25">
      <c r="A209" t="s">
        <v>40</v>
      </c>
      <c r="B209">
        <v>720</v>
      </c>
      <c r="C209">
        <v>315</v>
      </c>
      <c r="D209">
        <v>315</v>
      </c>
      <c r="E209" s="1">
        <v>1</v>
      </c>
      <c r="F209" s="1">
        <v>3930</v>
      </c>
      <c r="G209" s="444">
        <v>0.31719000000000003</v>
      </c>
      <c r="H209">
        <v>2</v>
      </c>
      <c r="I209" s="1">
        <v>8.8803999999999994E-2</v>
      </c>
      <c r="J209" s="28">
        <v>1200.8800000000001</v>
      </c>
      <c r="K209" s="1">
        <v>332.48217599999998</v>
      </c>
      <c r="L209" s="1"/>
      <c r="M209" s="1">
        <v>1770</v>
      </c>
      <c r="N209" s="1">
        <v>315</v>
      </c>
      <c r="O209" s="1"/>
      <c r="P209" t="s">
        <v>1448</v>
      </c>
      <c r="Q209" s="1"/>
      <c r="R209" s="1"/>
      <c r="S209" s="1"/>
      <c r="T209" s="1"/>
      <c r="U209" s="1"/>
      <c r="V209" s="1"/>
      <c r="W209" s="1">
        <v>840</v>
      </c>
      <c r="X209" s="1">
        <v>1320</v>
      </c>
      <c r="Y209" s="1"/>
      <c r="Z209" s="1">
        <v>0</v>
      </c>
      <c r="AA209" t="s">
        <v>1013</v>
      </c>
      <c r="AB209" s="1">
        <v>4262.4799999999996</v>
      </c>
      <c r="AC209" t="s">
        <v>1073</v>
      </c>
      <c r="AD209" s="1"/>
      <c r="AE209" s="1"/>
      <c r="AF20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720 315 315 2 №2 – С доводчиками ЛДСП СВЕТЛО-СЕРЫЙ SL38</v>
      </c>
      <c r="AG209" s="1" t="str">
        <f>Корзина[[#This Row],[Соединенное название]]</f>
        <v>ERV1D 720 315 315 2 №2 – С доводчиками ЛДСП СВЕТЛО-СЕРЫЙ SL38</v>
      </c>
      <c r="AH209" s="1">
        <f>VLOOKUP(Корзина[[#This Row],[Измененное название]],Заказ_из_БЗ[],2,0)</f>
        <v>4130.04</v>
      </c>
      <c r="AI209" s="1">
        <f t="shared" si="5"/>
        <v>132.4399999999996</v>
      </c>
    </row>
    <row r="210" spans="1:35" x14ac:dyDescent="0.25">
      <c r="A210" t="s">
        <v>21</v>
      </c>
      <c r="B210">
        <v>720</v>
      </c>
      <c r="C210">
        <v>230</v>
      </c>
      <c r="D210">
        <v>600</v>
      </c>
      <c r="E210" s="1">
        <v>1</v>
      </c>
      <c r="F210" s="1">
        <v>7291</v>
      </c>
      <c r="G210" s="444">
        <v>0.21193999999999999</v>
      </c>
      <c r="H210">
        <v>0</v>
      </c>
      <c r="I210" s="1">
        <v>0</v>
      </c>
      <c r="J210" s="28">
        <v>802.4</v>
      </c>
      <c r="K210" s="1">
        <v>0</v>
      </c>
      <c r="L210" s="1"/>
      <c r="M210" s="1">
        <v>2891</v>
      </c>
      <c r="N210" s="1">
        <v>230</v>
      </c>
      <c r="O210" s="1"/>
      <c r="P210" t="s">
        <v>1448</v>
      </c>
      <c r="Q210" s="1"/>
      <c r="R210" s="1"/>
      <c r="S210" s="1"/>
      <c r="T210" s="1"/>
      <c r="U210" s="1"/>
      <c r="V210" s="1"/>
      <c r="W210" s="1">
        <v>1280</v>
      </c>
      <c r="X210" s="1">
        <v>3120</v>
      </c>
      <c r="Y210" s="1"/>
      <c r="Z210" s="1">
        <v>0</v>
      </c>
      <c r="AA210" t="s">
        <v>1013</v>
      </c>
      <c r="AB210" s="1">
        <v>7291</v>
      </c>
      <c r="AC210" t="s">
        <v>1069</v>
      </c>
      <c r="AD210" s="1"/>
      <c r="AE210" s="1"/>
      <c r="AF21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ESNX1D 720 230 600 0 №2 – С доводчиками ЛДСП БЕЛЫЙ БАЗОВЫЙ SL34</v>
      </c>
      <c r="AG210" s="1" t="str">
        <f>Корзина[[#This Row],[Соединенное название]]</f>
        <v>ESNX1D 720 230 600 0 №2 – С доводчиками ЛДСП БЕЛЫЙ БАЗОВЫЙ SL34</v>
      </c>
      <c r="AH210" s="1">
        <f>VLOOKUP(Корзина[[#This Row],[Измененное название]],Заказ_из_БЗ[],2,0)</f>
        <v>7291.03</v>
      </c>
      <c r="AI210" s="1">
        <f t="shared" si="5"/>
        <v>-2.9999999999745341E-2</v>
      </c>
    </row>
    <row r="211" spans="1:35" x14ac:dyDescent="0.25">
      <c r="A211" t="s">
        <v>21</v>
      </c>
      <c r="B211">
        <v>720</v>
      </c>
      <c r="C211">
        <v>230</v>
      </c>
      <c r="D211">
        <v>600</v>
      </c>
      <c r="E211" s="1">
        <v>1</v>
      </c>
      <c r="F211" s="1">
        <v>4551</v>
      </c>
      <c r="G211" s="444">
        <v>0.21193999999999999</v>
      </c>
      <c r="H211">
        <v>0</v>
      </c>
      <c r="I211" s="1">
        <v>0</v>
      </c>
      <c r="J211" s="28">
        <v>802.4</v>
      </c>
      <c r="K211" s="1">
        <v>0</v>
      </c>
      <c r="L211" s="1"/>
      <c r="M211" s="1">
        <v>2891</v>
      </c>
      <c r="N211" s="1">
        <v>230</v>
      </c>
      <c r="O211" s="1"/>
      <c r="P211" t="s">
        <v>1447</v>
      </c>
      <c r="Q211" s="1"/>
      <c r="R211" s="1"/>
      <c r="S211" s="1"/>
      <c r="T211" s="1"/>
      <c r="U211" s="1"/>
      <c r="V211" s="1"/>
      <c r="W211" s="1">
        <v>1280</v>
      </c>
      <c r="X211" s="1">
        <v>380</v>
      </c>
      <c r="Y211" s="1"/>
      <c r="Z211" s="1">
        <v>0</v>
      </c>
      <c r="AA211" t="s">
        <v>1013</v>
      </c>
      <c r="AB211" s="1">
        <v>4551</v>
      </c>
      <c r="AC211" t="s">
        <v>1069</v>
      </c>
      <c r="AD211" s="1"/>
      <c r="AE211" s="1"/>
      <c r="AF21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ESNX1D 720 230 600 0 №3T – Открывание по нажатию ЛДСП БЕЛЫЙ БАЗОВЫЙ SL34</v>
      </c>
      <c r="AG211" s="1" t="str">
        <f>Корзина[[#This Row],[Соединенное название]]</f>
        <v>ESNX1D 720 230 600 0 №3T – Открывание по нажатию ЛДСП БЕЛЫЙ БАЗОВЫЙ SL34</v>
      </c>
      <c r="AH211" s="1">
        <f>VLOOKUP(Корзина[[#This Row],[Измененное название]],Заказ_из_БЗ[],2,0)</f>
        <v>4551.03</v>
      </c>
      <c r="AI211" s="1">
        <f t="shared" si="5"/>
        <v>-2.9999999999745341E-2</v>
      </c>
    </row>
    <row r="212" spans="1:35" x14ac:dyDescent="0.25">
      <c r="A212" t="s">
        <v>44</v>
      </c>
      <c r="B212">
        <v>480</v>
      </c>
      <c r="C212">
        <v>210</v>
      </c>
      <c r="D212">
        <v>315</v>
      </c>
      <c r="E212" s="1">
        <v>1</v>
      </c>
      <c r="F212" s="1">
        <v>5273.44</v>
      </c>
      <c r="G212" s="444">
        <v>0.1409</v>
      </c>
      <c r="H212">
        <v>1</v>
      </c>
      <c r="I212" s="1">
        <v>0</v>
      </c>
      <c r="J212" s="28">
        <v>533.45000000000005</v>
      </c>
      <c r="K212" s="1">
        <v>0</v>
      </c>
      <c r="L212" s="1"/>
      <c r="M212" s="1">
        <v>1133.4399999999998</v>
      </c>
      <c r="N212" s="1">
        <v>210</v>
      </c>
      <c r="O212" s="1"/>
      <c r="P212" t="s">
        <v>1448</v>
      </c>
      <c r="Q212" s="1"/>
      <c r="R212" s="1"/>
      <c r="S212" s="1"/>
      <c r="T212" s="1"/>
      <c r="U212" s="1"/>
      <c r="V212" s="1"/>
      <c r="W212" s="1">
        <v>940</v>
      </c>
      <c r="X212" s="1">
        <v>3200</v>
      </c>
      <c r="Y212" s="1"/>
      <c r="Z212" s="1">
        <v>0</v>
      </c>
      <c r="AA212" t="s">
        <v>1013</v>
      </c>
      <c r="AB212" s="1">
        <v>5273.44</v>
      </c>
      <c r="AC212" t="s">
        <v>1069</v>
      </c>
      <c r="AD212" s="1"/>
      <c r="AE212" s="1"/>
      <c r="AF21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ESVX1D 480 210 315 1 №2 – С доводчиками ЛДСП БЕЛЫЙ БАЗОВЫЙ SL34</v>
      </c>
      <c r="AG212" s="1" t="str">
        <f>Корзина[[#This Row],[Соединенное название]]</f>
        <v>ESVX1D 480 210 315 1 №2 – С доводчиками ЛДСП БЕЛЫЙ БАЗОВЫЙ SL34</v>
      </c>
      <c r="AH212" s="1">
        <f>VLOOKUP(Корзина[[#This Row],[Измененное название]],Заказ_из_БЗ[],2,0)</f>
        <v>5233.49</v>
      </c>
      <c r="AI212" s="1">
        <f t="shared" si="5"/>
        <v>39.949999999999818</v>
      </c>
    </row>
    <row r="213" spans="1:35" x14ac:dyDescent="0.25">
      <c r="A213" t="s">
        <v>44</v>
      </c>
      <c r="B213">
        <v>720</v>
      </c>
      <c r="C213">
        <v>210</v>
      </c>
      <c r="D213">
        <v>315</v>
      </c>
      <c r="E213" s="1">
        <v>1</v>
      </c>
      <c r="F213" s="1">
        <v>5626.7199999999993</v>
      </c>
      <c r="G213" s="444">
        <v>0.21193999999999999</v>
      </c>
      <c r="H213">
        <v>2</v>
      </c>
      <c r="I213" s="1">
        <v>0</v>
      </c>
      <c r="J213" s="28">
        <v>802.4</v>
      </c>
      <c r="K213" s="1">
        <v>0</v>
      </c>
      <c r="L213" s="1"/>
      <c r="M213" s="1">
        <v>1486.7199999999998</v>
      </c>
      <c r="N213" s="1">
        <v>210</v>
      </c>
      <c r="O213" s="1"/>
      <c r="P213" t="s">
        <v>1448</v>
      </c>
      <c r="Q213" s="1"/>
      <c r="R213" s="1"/>
      <c r="S213" s="1"/>
      <c r="T213" s="1"/>
      <c r="U213" s="1"/>
      <c r="V213" s="1"/>
      <c r="W213" s="1">
        <v>940</v>
      </c>
      <c r="X213" s="1">
        <v>3200</v>
      </c>
      <c r="Y213" s="1"/>
      <c r="Z213" s="1">
        <v>0</v>
      </c>
      <c r="AA213" t="s">
        <v>1013</v>
      </c>
      <c r="AB213" s="1">
        <v>5626.72</v>
      </c>
      <c r="AC213" t="s">
        <v>1069</v>
      </c>
      <c r="AD213" s="1"/>
      <c r="AE213" s="1"/>
      <c r="AF21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ESVX1D 720 210 315 2 №2 – С доводчиками ЛДСП БЕЛЫЙ БАЗОВЫЙ SL34</v>
      </c>
      <c r="AG213" s="1" t="str">
        <f>Корзина[[#This Row],[Соединенное название]]</f>
        <v>ESVX1D 720 210 315 2 №2 – С доводчиками ЛДСП БЕЛЫЙ БАЗОВЫЙ SL34</v>
      </c>
      <c r="AH213" s="1">
        <f>VLOOKUP(Корзина[[#This Row],[Измененное название]],Заказ_из_БЗ[],2,0)</f>
        <v>5626.77</v>
      </c>
      <c r="AI213" s="1">
        <f t="shared" si="5"/>
        <v>-5.0000000000181899E-2</v>
      </c>
    </row>
    <row r="214" spans="1:35" x14ac:dyDescent="0.25">
      <c r="A214" t="s">
        <v>44</v>
      </c>
      <c r="B214">
        <v>960</v>
      </c>
      <c r="C214">
        <v>210</v>
      </c>
      <c r="D214">
        <v>315</v>
      </c>
      <c r="E214" s="1">
        <v>1</v>
      </c>
      <c r="F214" s="1">
        <v>5980</v>
      </c>
      <c r="G214" s="444">
        <v>0.28298000000000001</v>
      </c>
      <c r="H214">
        <v>3</v>
      </c>
      <c r="I214" s="1">
        <v>0</v>
      </c>
      <c r="J214" s="28">
        <v>1071.3599999999999</v>
      </c>
      <c r="K214" s="1">
        <v>0</v>
      </c>
      <c r="L214" s="1"/>
      <c r="M214" s="1">
        <v>1840</v>
      </c>
      <c r="N214" s="1">
        <v>210</v>
      </c>
      <c r="O214" s="1"/>
      <c r="P214" t="s">
        <v>1448</v>
      </c>
      <c r="Q214" s="1"/>
      <c r="R214" s="1"/>
      <c r="S214" s="1"/>
      <c r="T214" s="1"/>
      <c r="U214" s="1"/>
      <c r="V214" s="1"/>
      <c r="W214" s="1">
        <v>940</v>
      </c>
      <c r="X214" s="1">
        <v>3200</v>
      </c>
      <c r="Y214" s="1"/>
      <c r="Z214" s="1">
        <v>0</v>
      </c>
      <c r="AA214" t="s">
        <v>1013</v>
      </c>
      <c r="AB214" s="1">
        <v>5980</v>
      </c>
      <c r="AC214" t="s">
        <v>1069</v>
      </c>
      <c r="AD214" s="1"/>
      <c r="AE214" s="1"/>
      <c r="AF21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ESVX1D 960 210 315 3 №2 – С доводчиками ЛДСП БЕЛЫЙ БАЗОВЫЙ SL34</v>
      </c>
      <c r="AG214" s="1" t="str">
        <f>Корзина[[#This Row],[Соединенное название]]</f>
        <v>ESVX1D 960 210 315 3 №2 – С доводчиками ЛДСП БЕЛЫЙ БАЗОВЫЙ SL34</v>
      </c>
      <c r="AH214" s="1">
        <f>VLOOKUP(Корзина[[#This Row],[Измененное название]],Заказ_из_БЗ[],2,0)</f>
        <v>6020.05</v>
      </c>
      <c r="AI214" s="1">
        <f t="shared" si="5"/>
        <v>-40.050000000000182</v>
      </c>
    </row>
    <row r="215" spans="1:35" x14ac:dyDescent="0.25">
      <c r="A215" t="s">
        <v>44</v>
      </c>
      <c r="B215">
        <v>480</v>
      </c>
      <c r="C215">
        <v>210</v>
      </c>
      <c r="D215">
        <v>467</v>
      </c>
      <c r="E215" s="1">
        <v>1</v>
      </c>
      <c r="F215" s="1">
        <v>2912.4799999999996</v>
      </c>
      <c r="G215" s="444">
        <v>0.1409</v>
      </c>
      <c r="H215">
        <v>1</v>
      </c>
      <c r="I215" s="1">
        <v>0</v>
      </c>
      <c r="J215" s="28">
        <v>533.45000000000005</v>
      </c>
      <c r="K215" s="1">
        <v>0</v>
      </c>
      <c r="L215" s="1"/>
      <c r="M215" s="1">
        <v>1972.4799999999998</v>
      </c>
      <c r="N215" s="1">
        <v>210</v>
      </c>
      <c r="O215" s="1"/>
      <c r="P215" t="s">
        <v>1447</v>
      </c>
      <c r="Q215" s="1"/>
      <c r="R215" s="1"/>
      <c r="S215" s="1"/>
      <c r="T215" s="1"/>
      <c r="U215" s="1"/>
      <c r="V215" s="1"/>
      <c r="W215" s="1">
        <v>940</v>
      </c>
      <c r="X215" s="1">
        <v>0</v>
      </c>
      <c r="Y215" s="1"/>
      <c r="Z215" s="1">
        <v>0</v>
      </c>
      <c r="AA215" t="s">
        <v>1013</v>
      </c>
      <c r="AB215" s="1">
        <v>2912.48</v>
      </c>
      <c r="AC215" t="s">
        <v>1069</v>
      </c>
      <c r="AD215" s="1"/>
      <c r="AE215" s="1"/>
      <c r="AF21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ESVX1D 480 210 467 1 №3T – Открывание по нажатию ЛДСП БЕЛЫЙ БАЗОВЫЙ SL34</v>
      </c>
      <c r="AG215" s="1" t="str">
        <f>Корзина[[#This Row],[Соединенное название]]</f>
        <v>ESVX1D 480 210 467 1 №3T – Открывание по нажатию ЛДСП БЕЛЫЙ БАЗОВЫЙ SL34</v>
      </c>
      <c r="AH215" s="1">
        <f>VLOOKUP(Корзина[[#This Row],[Измененное название]],Заказ_из_БЗ[],2,0)</f>
        <v>3321.49</v>
      </c>
      <c r="AI215" s="1">
        <f t="shared" si="5"/>
        <v>-409.00999999999976</v>
      </c>
    </row>
    <row r="216" spans="1:35" x14ac:dyDescent="0.25">
      <c r="A216" t="s">
        <v>20</v>
      </c>
      <c r="B216">
        <v>720</v>
      </c>
      <c r="C216">
        <v>450</v>
      </c>
      <c r="D216">
        <v>560</v>
      </c>
      <c r="E216" s="1">
        <v>1</v>
      </c>
      <c r="F216" s="1">
        <v>4160</v>
      </c>
      <c r="G216" s="444">
        <v>5.1740000000000001E-2</v>
      </c>
      <c r="H216">
        <v>0</v>
      </c>
      <c r="I216" s="1">
        <v>0</v>
      </c>
      <c r="J216" s="28">
        <v>195.89</v>
      </c>
      <c r="K216" s="1">
        <v>0</v>
      </c>
      <c r="L216" s="1"/>
      <c r="M216" s="1">
        <v>2510</v>
      </c>
      <c r="N216" s="1">
        <v>450</v>
      </c>
      <c r="O216" s="1"/>
      <c r="P216" t="s">
        <v>1446</v>
      </c>
      <c r="Q216" s="1"/>
      <c r="R216" s="1"/>
      <c r="S216" s="1"/>
      <c r="T216" s="1"/>
      <c r="U216" s="1"/>
      <c r="V216" s="1"/>
      <c r="W216" s="1">
        <v>1000</v>
      </c>
      <c r="X216" s="1">
        <v>650</v>
      </c>
      <c r="Y216" s="1"/>
      <c r="Z216" s="1">
        <v>0</v>
      </c>
      <c r="AA216" t="s">
        <v>1013</v>
      </c>
      <c r="AB216" s="1">
        <v>4160</v>
      </c>
      <c r="AC216" t="s">
        <v>1069</v>
      </c>
      <c r="AD216" s="1"/>
      <c r="AE216" s="1"/>
      <c r="AF21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720 450 560 0 №3 – Без доводчиков ЛДСП БЕЛЫЙ БАЗОВЫЙ SL34</v>
      </c>
      <c r="AG216" s="1" t="str">
        <f>Корзина[[#This Row],[Соединенное название]]</f>
        <v>ETN1B 720 450 560 0 №3 – Без доводчиков ЛДСП БЕЛЫЙ БАЗОВЫЙ SL34</v>
      </c>
      <c r="AH216" s="1">
        <f>VLOOKUP(Корзина[[#This Row],[Измененное название]],Заказ_из_БЗ[],2,0)</f>
        <v>4160.01</v>
      </c>
      <c r="AI216" s="1">
        <f t="shared" si="5"/>
        <v>-1.0000000000218279E-2</v>
      </c>
    </row>
    <row r="217" spans="1:35" x14ac:dyDescent="0.25">
      <c r="A217" t="s">
        <v>20</v>
      </c>
      <c r="B217">
        <v>720</v>
      </c>
      <c r="C217">
        <v>600</v>
      </c>
      <c r="D217">
        <v>560</v>
      </c>
      <c r="E217" s="1">
        <v>1</v>
      </c>
      <c r="F217" s="1">
        <v>4404.7250000000004</v>
      </c>
      <c r="G217" s="444">
        <v>6.9139999999999993E-2</v>
      </c>
      <c r="H217">
        <v>0</v>
      </c>
      <c r="I217" s="1">
        <v>0</v>
      </c>
      <c r="J217" s="28">
        <v>261.76</v>
      </c>
      <c r="K217" s="1">
        <v>0</v>
      </c>
      <c r="L217" s="1"/>
      <c r="M217" s="1">
        <v>2754.7250000000004</v>
      </c>
      <c r="N217" s="1">
        <v>450</v>
      </c>
      <c r="O217" s="1"/>
      <c r="P217" t="s">
        <v>1446</v>
      </c>
      <c r="Q217" s="1"/>
      <c r="R217" s="1"/>
      <c r="S217" s="1"/>
      <c r="T217" s="1"/>
      <c r="U217" s="1"/>
      <c r="V217" s="1"/>
      <c r="W217" s="1">
        <v>1000</v>
      </c>
      <c r="X217" s="1">
        <v>650</v>
      </c>
      <c r="Y217" s="1"/>
      <c r="Z217" s="1">
        <v>0</v>
      </c>
      <c r="AA217" t="s">
        <v>1013</v>
      </c>
      <c r="AB217" s="1">
        <v>4404.7299999999996</v>
      </c>
      <c r="AC217" t="s">
        <v>1069</v>
      </c>
      <c r="AD217" s="1"/>
      <c r="AE217" s="1"/>
      <c r="AF21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720 600 560 0 №3 – Без доводчиков ЛДСП БЕЛЫЙ БАЗОВЫЙ SL34</v>
      </c>
      <c r="AG217" s="1" t="str">
        <f>Корзина[[#This Row],[Соединенное название]]</f>
        <v>ETN1B 720 600 560 0 №3 – Без доводчиков ЛДСП БЕЛЫЙ БАЗОВЫЙ SL34</v>
      </c>
      <c r="AH217" s="1">
        <f>VLOOKUP(Корзина[[#This Row],[Измененное название]],Заказ_из_БЗ[],2,0)</f>
        <v>4404.74</v>
      </c>
      <c r="AI217" s="1">
        <f t="shared" si="5"/>
        <v>-1.0000000000218279E-2</v>
      </c>
    </row>
    <row r="218" spans="1:35" x14ac:dyDescent="0.25">
      <c r="A218" t="s">
        <v>192</v>
      </c>
      <c r="B218">
        <v>720</v>
      </c>
      <c r="C218">
        <v>850</v>
      </c>
      <c r="D218">
        <v>560</v>
      </c>
      <c r="E218" s="1">
        <v>1</v>
      </c>
      <c r="F218" s="1">
        <v>11307.892999999998</v>
      </c>
      <c r="G218" s="444">
        <v>0.33628999999999998</v>
      </c>
      <c r="H218">
        <v>1</v>
      </c>
      <c r="I218" s="1">
        <v>0.43709500000000001</v>
      </c>
      <c r="J218" s="28">
        <v>1273.19</v>
      </c>
      <c r="K218" s="1">
        <v>818.24184000000002</v>
      </c>
      <c r="L218" s="1"/>
      <c r="M218" s="1">
        <v>6937.8929999999982</v>
      </c>
      <c r="N218" s="1">
        <v>300</v>
      </c>
      <c r="O218" s="1"/>
      <c r="P218" t="s">
        <v>1448</v>
      </c>
      <c r="Q218" s="1"/>
      <c r="R218" s="1"/>
      <c r="S218" s="1"/>
      <c r="T218" s="1"/>
      <c r="U218" s="1"/>
      <c r="V218" s="1"/>
      <c r="W218" s="1">
        <v>1350</v>
      </c>
      <c r="X218" s="1">
        <v>3020</v>
      </c>
      <c r="Y218" s="1"/>
      <c r="Z218" s="1">
        <v>0</v>
      </c>
      <c r="AA218" t="s">
        <v>1013</v>
      </c>
      <c r="AB218" s="1">
        <v>12126.13</v>
      </c>
      <c r="AC218" t="s">
        <v>1069</v>
      </c>
      <c r="AD218" s="1"/>
      <c r="AE218" s="1"/>
      <c r="AF21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 720 850 560 1 №2 – С доводчиками ЛДСП БЕЛЫЙ БАЗОВЫЙ SL34</v>
      </c>
      <c r="AG218" s="1" t="str">
        <f>Корзина[[#This Row],[Соединенное название]]</f>
        <v>EUG1D 720 850 560 1 №2 – С доводчиками ЛДСП БЕЛЫЙ БАЗОВЫЙ SL34</v>
      </c>
      <c r="AH218" s="1">
        <f>VLOOKUP(Корзина[[#This Row],[Измененное название]],Заказ_из_БЗ[],2,0)</f>
        <v>12175.68</v>
      </c>
      <c r="AI218" s="1">
        <f t="shared" si="5"/>
        <v>-49.550000000001091</v>
      </c>
    </row>
    <row r="219" spans="1:35" x14ac:dyDescent="0.25">
      <c r="A219" t="s">
        <v>192</v>
      </c>
      <c r="B219">
        <v>720</v>
      </c>
      <c r="C219">
        <v>850</v>
      </c>
      <c r="D219">
        <v>560</v>
      </c>
      <c r="E219" s="1">
        <v>1</v>
      </c>
      <c r="F219" s="1">
        <v>11772.292999999998</v>
      </c>
      <c r="G219" s="444">
        <v>0.33628999999999998</v>
      </c>
      <c r="H219">
        <v>1</v>
      </c>
      <c r="I219" s="1">
        <v>0.43709500000000001</v>
      </c>
      <c r="J219" s="28">
        <v>1273.19</v>
      </c>
      <c r="K219" s="1">
        <v>818.24184000000002</v>
      </c>
      <c r="L219" s="1"/>
      <c r="M219" s="1">
        <v>7402.2929999999978</v>
      </c>
      <c r="N219" s="1">
        <v>300</v>
      </c>
      <c r="O219" s="1"/>
      <c r="P219" t="s">
        <v>1448</v>
      </c>
      <c r="Q219" s="1"/>
      <c r="R219" s="1"/>
      <c r="S219" s="1"/>
      <c r="T219" s="1"/>
      <c r="U219" s="1"/>
      <c r="V219" s="1"/>
      <c r="W219" s="1">
        <v>1350</v>
      </c>
      <c r="X219" s="1">
        <v>3020</v>
      </c>
      <c r="Y219" s="1"/>
      <c r="Z219" s="1">
        <v>0</v>
      </c>
      <c r="AA219" t="s">
        <v>1013</v>
      </c>
      <c r="AB219" s="1">
        <v>12590.53</v>
      </c>
      <c r="AC219" t="s">
        <v>1072</v>
      </c>
      <c r="AD219" s="1"/>
      <c r="AE219" s="1"/>
      <c r="AF21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 720 850 560 1 №2 – С доводчиками ЛДСП ДУБ СОЛСБЕРИ SL37</v>
      </c>
      <c r="AG219" s="1" t="str">
        <f>Корзина[[#This Row],[Соединенное название]]</f>
        <v>EUG1D 720 850 560 1 №2 – С доводчиками ЛДСП ДУБ СОЛСБЕРИ SL37</v>
      </c>
      <c r="AH219" s="1">
        <f>VLOOKUP(Корзина[[#This Row],[Измененное название]],Заказ_из_БЗ[],2,0)</f>
        <v>13154.4</v>
      </c>
      <c r="AI219" s="1">
        <f t="shared" si="5"/>
        <v>-563.86999999999898</v>
      </c>
    </row>
    <row r="220" spans="1:35" x14ac:dyDescent="0.25">
      <c r="A220" t="s">
        <v>191</v>
      </c>
      <c r="B220">
        <v>720</v>
      </c>
      <c r="C220">
        <v>850</v>
      </c>
      <c r="D220">
        <v>560</v>
      </c>
      <c r="E220" s="1">
        <v>1</v>
      </c>
      <c r="F220" s="1">
        <v>11307.892999999998</v>
      </c>
      <c r="G220" s="444">
        <v>0.26849000000000001</v>
      </c>
      <c r="H220">
        <v>1</v>
      </c>
      <c r="I220" s="1">
        <v>0.43709500000000001</v>
      </c>
      <c r="J220" s="28">
        <v>1016.5</v>
      </c>
      <c r="K220" s="1">
        <v>818.24184000000002</v>
      </c>
      <c r="L220" s="1"/>
      <c r="M220" s="1">
        <v>6937.8929999999982</v>
      </c>
      <c r="N220" s="1">
        <v>300</v>
      </c>
      <c r="O220" s="1"/>
      <c r="P220" t="s">
        <v>1448</v>
      </c>
      <c r="Q220" s="1"/>
      <c r="R220" s="1"/>
      <c r="S220" s="1"/>
      <c r="T220" s="1"/>
      <c r="U220" s="1"/>
      <c r="V220" s="1"/>
      <c r="W220" s="1">
        <v>1350</v>
      </c>
      <c r="X220" s="1">
        <v>3020</v>
      </c>
      <c r="Y220" s="1"/>
      <c r="Z220" s="1">
        <v>0</v>
      </c>
      <c r="AA220" t="s">
        <v>1013</v>
      </c>
      <c r="AB220" s="1">
        <v>12126.13</v>
      </c>
      <c r="AC220" t="s">
        <v>1069</v>
      </c>
      <c r="AD220" s="1"/>
      <c r="AE220" s="1"/>
      <c r="AF22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EUG1D_150 720 850 560 1 №2 – С доводчиками ЛДСП БЕЛЫЙ БАЗОВЫЙ SL34</v>
      </c>
      <c r="AG220" s="1" t="str">
        <f>Корзина[[#This Row],[Соединенное название]]</f>
        <v>EUG1D_150 720 850 560 1 №2 – С доводчиками ЛДСП БЕЛЫЙ БАЗОВЫЙ SL34</v>
      </c>
      <c r="AH220" s="1">
        <f>VLOOKUP(Корзина[[#This Row],[Измененное название]],Заказ_из_БЗ[],2,0)</f>
        <v>12195.68</v>
      </c>
      <c r="AI220" s="1">
        <f t="shared" si="5"/>
        <v>-69.550000000001091</v>
      </c>
    </row>
    <row r="221" spans="1:35" x14ac:dyDescent="0.25">
      <c r="A221" t="s">
        <v>187</v>
      </c>
      <c r="B221">
        <v>720</v>
      </c>
      <c r="C221">
        <v>850</v>
      </c>
      <c r="D221">
        <v>560</v>
      </c>
      <c r="E221" s="1">
        <v>1</v>
      </c>
      <c r="F221" s="1">
        <v>7269.5499999999993</v>
      </c>
      <c r="G221" s="444">
        <v>0.35514000000000001</v>
      </c>
      <c r="H221">
        <v>1</v>
      </c>
      <c r="I221" s="1">
        <v>0.43709500000000001</v>
      </c>
      <c r="J221" s="28">
        <v>1344.56</v>
      </c>
      <c r="K221" s="1">
        <v>818.24184000000002</v>
      </c>
      <c r="L221" s="1"/>
      <c r="M221" s="1">
        <v>3269.5499999999997</v>
      </c>
      <c r="N221" s="1">
        <v>750</v>
      </c>
      <c r="O221" s="1"/>
      <c r="P221" t="s">
        <v>1448</v>
      </c>
      <c r="Q221" s="1"/>
      <c r="R221" s="1"/>
      <c r="S221" s="1"/>
      <c r="T221" s="1"/>
      <c r="U221" s="1"/>
      <c r="V221" s="1"/>
      <c r="W221" s="1">
        <v>1350</v>
      </c>
      <c r="X221" s="1">
        <v>2650</v>
      </c>
      <c r="Y221" s="1"/>
      <c r="Z221" s="1">
        <v>0</v>
      </c>
      <c r="AA221" t="s">
        <v>1013</v>
      </c>
      <c r="AB221" s="1">
        <v>8087.79</v>
      </c>
      <c r="AC221" t="s">
        <v>1069</v>
      </c>
      <c r="AD221" s="1"/>
      <c r="AE221" s="1"/>
      <c r="AF22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720 850 560 1 №2 – С доводчиками ЛДСП БЕЛЫЙ БАЗОВЫЙ SL34</v>
      </c>
      <c r="AG221" s="1" t="str">
        <f>Корзина[[#This Row],[Соединенное название]]</f>
        <v>EUN1D 720 850 560 1 №2 – С доводчиками ЛДСП БЕЛЫЙ БАЗОВЫЙ SL34</v>
      </c>
      <c r="AH221" s="1">
        <f>VLOOKUP(Корзина[[#This Row],[Измененное название]],Заказ_из_БЗ[],2,0)</f>
        <v>8067.6</v>
      </c>
      <c r="AI221" s="1">
        <f t="shared" si="5"/>
        <v>20.1899999999996</v>
      </c>
    </row>
    <row r="222" spans="1:35" x14ac:dyDescent="0.25">
      <c r="A222" t="s">
        <v>187</v>
      </c>
      <c r="B222">
        <v>720</v>
      </c>
      <c r="C222">
        <v>850</v>
      </c>
      <c r="D222">
        <v>560</v>
      </c>
      <c r="E222" s="1">
        <v>1</v>
      </c>
      <c r="F222" s="1">
        <v>5609.5499999999993</v>
      </c>
      <c r="G222" s="444">
        <v>0.35514000000000001</v>
      </c>
      <c r="H222">
        <v>1</v>
      </c>
      <c r="I222" s="1">
        <v>0.43709500000000001</v>
      </c>
      <c r="J222" s="28">
        <v>1344.56</v>
      </c>
      <c r="K222" s="1">
        <v>818.24184000000002</v>
      </c>
      <c r="L222" s="1"/>
      <c r="M222" s="1">
        <v>3269.5499999999997</v>
      </c>
      <c r="N222" s="1">
        <v>750</v>
      </c>
      <c r="O222" s="1"/>
      <c r="P222" t="s">
        <v>1447</v>
      </c>
      <c r="Q222" s="1"/>
      <c r="R222" s="1"/>
      <c r="S222" s="1"/>
      <c r="T222" s="1"/>
      <c r="U222" s="1"/>
      <c r="V222" s="1"/>
      <c r="W222" s="1">
        <v>1350</v>
      </c>
      <c r="X222" s="1">
        <v>990</v>
      </c>
      <c r="Y222" s="1"/>
      <c r="Z222" s="1">
        <v>0</v>
      </c>
      <c r="AA222" t="s">
        <v>1013</v>
      </c>
      <c r="AB222" s="1">
        <v>6427.79</v>
      </c>
      <c r="AC222" t="s">
        <v>1069</v>
      </c>
      <c r="AD222" s="1"/>
      <c r="AE222" s="1"/>
      <c r="AF22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720 850 560 1 №3T – Открывание по нажатию ЛДСП БЕЛЫЙ БАЗОВЫЙ SL34</v>
      </c>
      <c r="AG222" s="1" t="str">
        <f>Корзина[[#This Row],[Соединенное название]]</f>
        <v>EUN1D 720 850 560 1 №3T – Открывание по нажатию ЛДСП БЕЛЫЙ БАЗОВЫЙ SL34</v>
      </c>
      <c r="AH222" s="1">
        <f>VLOOKUP(Корзина[[#This Row],[Измененное название]],Заказ_из_БЗ[],2,0)</f>
        <v>6427.6</v>
      </c>
      <c r="AI222" s="1">
        <f t="shared" si="5"/>
        <v>0.18999999999959982</v>
      </c>
    </row>
    <row r="223" spans="1:35" x14ac:dyDescent="0.25">
      <c r="A223" t="s">
        <v>187</v>
      </c>
      <c r="B223">
        <v>720</v>
      </c>
      <c r="C223">
        <v>802</v>
      </c>
      <c r="D223">
        <v>476</v>
      </c>
      <c r="E223" s="1">
        <v>1</v>
      </c>
      <c r="F223" s="1">
        <v>5943.7659999999996</v>
      </c>
      <c r="G223" s="444">
        <v>0.32077</v>
      </c>
      <c r="H223">
        <v>1</v>
      </c>
      <c r="I223" s="1">
        <v>0.34681899999999999</v>
      </c>
      <c r="J223" s="28">
        <v>1214.44</v>
      </c>
      <c r="K223" s="1">
        <v>649.24516799999992</v>
      </c>
      <c r="L223" s="1"/>
      <c r="M223" s="1">
        <v>3603.7659999999996</v>
      </c>
      <c r="N223" s="1">
        <v>750</v>
      </c>
      <c r="O223" s="1"/>
      <c r="P223" t="s">
        <v>1446</v>
      </c>
      <c r="Q223" s="1"/>
      <c r="R223" s="1"/>
      <c r="S223" s="1"/>
      <c r="T223" s="1"/>
      <c r="U223" s="1"/>
      <c r="V223" s="1"/>
      <c r="W223" s="1">
        <v>1350</v>
      </c>
      <c r="X223" s="1">
        <v>990</v>
      </c>
      <c r="Y223" s="1"/>
      <c r="Z223" s="1">
        <v>0</v>
      </c>
      <c r="AA223" t="s">
        <v>1013</v>
      </c>
      <c r="AB223" s="1">
        <v>6593.01</v>
      </c>
      <c r="AC223" t="s">
        <v>1079</v>
      </c>
      <c r="AD223" s="1"/>
      <c r="AE223" s="1"/>
      <c r="AF22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720 802 476 1 №3 – Без доводчиков ЛДСП СЕРАЯ ГАЛЬКА SL44</v>
      </c>
      <c r="AG223" s="1" t="str">
        <f>Корзина[[#This Row],[Соединенное название]]</f>
        <v>EUN1D 720 802 476 1 №3 – Без доводчиков ЛДСП СЕРАЯ ГАЛЬКА SL44</v>
      </c>
      <c r="AH223" s="1">
        <f>VLOOKUP(Корзина[[#This Row],[Измененное название]],Заказ_из_БЗ[],2,0)</f>
        <v>6602.8</v>
      </c>
      <c r="AI223" s="1">
        <f t="shared" si="5"/>
        <v>-9.7899999999999636</v>
      </c>
    </row>
    <row r="224" spans="1:35" x14ac:dyDescent="0.25">
      <c r="A224" t="s">
        <v>187</v>
      </c>
      <c r="B224">
        <v>720</v>
      </c>
      <c r="C224">
        <v>802</v>
      </c>
      <c r="D224">
        <v>476</v>
      </c>
      <c r="E224" s="1">
        <v>1</v>
      </c>
      <c r="F224" s="1">
        <v>5943.7659999999996</v>
      </c>
      <c r="G224" s="444">
        <v>0.32077</v>
      </c>
      <c r="H224">
        <v>1</v>
      </c>
      <c r="I224" s="1">
        <v>0.34681899999999999</v>
      </c>
      <c r="J224" s="28">
        <v>1214.44</v>
      </c>
      <c r="K224" s="1">
        <v>649.24516799999992</v>
      </c>
      <c r="L224" s="1"/>
      <c r="M224" s="1">
        <v>3603.7659999999996</v>
      </c>
      <c r="N224" s="1">
        <v>750</v>
      </c>
      <c r="O224" s="1"/>
      <c r="P224" t="s">
        <v>1447</v>
      </c>
      <c r="Q224" s="1"/>
      <c r="R224" s="1"/>
      <c r="S224" s="1"/>
      <c r="T224" s="1"/>
      <c r="U224" s="1"/>
      <c r="V224" s="1"/>
      <c r="W224" s="1">
        <v>1350</v>
      </c>
      <c r="X224" s="1">
        <v>990</v>
      </c>
      <c r="Y224" s="1"/>
      <c r="Z224" s="1">
        <v>0</v>
      </c>
      <c r="AA224" t="s">
        <v>1013</v>
      </c>
      <c r="AB224" s="1">
        <v>6593.01</v>
      </c>
      <c r="AC224" t="s">
        <v>1079</v>
      </c>
      <c r="AD224" s="1"/>
      <c r="AE224" s="1"/>
      <c r="AF22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720 802 476 1 №3T – Открывание по нажатию ЛДСП СЕРАЯ ГАЛЬКА SL44</v>
      </c>
      <c r="AG224" s="1" t="str">
        <f>Корзина[[#This Row],[Соединенное название]]</f>
        <v>EUN1D 720 802 476 1 №3T – Открывание по нажатию ЛДСП СЕРАЯ ГАЛЬКА SL44</v>
      </c>
      <c r="AH224" s="1">
        <f>VLOOKUP(Корзина[[#This Row],[Измененное название]],Заказ_из_БЗ[],2,0)</f>
        <v>6602.8</v>
      </c>
      <c r="AI224" s="1">
        <f t="shared" si="5"/>
        <v>-9.7899999999999636</v>
      </c>
    </row>
    <row r="225" spans="1:35" x14ac:dyDescent="0.25">
      <c r="A225" t="s">
        <v>186</v>
      </c>
      <c r="B225">
        <v>720</v>
      </c>
      <c r="C225">
        <v>850</v>
      </c>
      <c r="D225">
        <v>560</v>
      </c>
      <c r="E225" s="1">
        <v>1</v>
      </c>
      <c r="F225" s="1">
        <v>7269.5499999999993</v>
      </c>
      <c r="G225" s="444">
        <v>0.28354000000000001</v>
      </c>
      <c r="H225">
        <v>1</v>
      </c>
      <c r="I225" s="1">
        <v>0.43709500000000001</v>
      </c>
      <c r="J225" s="28">
        <v>1073.48</v>
      </c>
      <c r="K225" s="1">
        <v>818.24184000000002</v>
      </c>
      <c r="L225" s="1"/>
      <c r="M225" s="1">
        <v>3269.5499999999997</v>
      </c>
      <c r="N225" s="1">
        <v>750</v>
      </c>
      <c r="O225" s="1"/>
      <c r="P225" t="s">
        <v>1448</v>
      </c>
      <c r="Q225" s="1"/>
      <c r="R225" s="1"/>
      <c r="S225" s="1"/>
      <c r="T225" s="1"/>
      <c r="U225" s="1"/>
      <c r="V225" s="1"/>
      <c r="W225" s="1">
        <v>1350</v>
      </c>
      <c r="X225" s="1">
        <v>2650</v>
      </c>
      <c r="Y225" s="1"/>
      <c r="Z225" s="1">
        <v>0</v>
      </c>
      <c r="AA225" t="s">
        <v>1013</v>
      </c>
      <c r="AB225" s="1">
        <v>8087.79</v>
      </c>
      <c r="AC225" t="s">
        <v>1069</v>
      </c>
      <c r="AD225" s="1"/>
      <c r="AE225" s="1"/>
      <c r="AF22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EUN1D_150 720 850 560 1 №2 – С доводчиками ЛДСП БЕЛЫЙ БАЗОВЫЙ SL34</v>
      </c>
      <c r="AG225" s="1" t="str">
        <f>Корзина[[#This Row],[Соединенное название]]</f>
        <v>EUN1D_150 720 850 560 1 №2 – С доводчиками ЛДСП БЕЛЫЙ БАЗОВЫЙ SL34</v>
      </c>
      <c r="AH225" s="1">
        <f>VLOOKUP(Корзина[[#This Row],[Измененное название]],Заказ_из_БЗ[],2,0)</f>
        <v>8087.62</v>
      </c>
      <c r="AI225" s="1">
        <f t="shared" si="5"/>
        <v>0.17000000000007276</v>
      </c>
    </row>
    <row r="226" spans="1:35" x14ac:dyDescent="0.25">
      <c r="A226" t="s">
        <v>186</v>
      </c>
      <c r="B226">
        <v>720</v>
      </c>
      <c r="C226">
        <v>850</v>
      </c>
      <c r="D226">
        <v>560</v>
      </c>
      <c r="E226" s="1">
        <v>1</v>
      </c>
      <c r="F226" s="1">
        <v>7699.5499999999993</v>
      </c>
      <c r="G226" s="444">
        <v>0.28354000000000001</v>
      </c>
      <c r="H226">
        <v>1</v>
      </c>
      <c r="I226" s="1">
        <v>0.43709500000000001</v>
      </c>
      <c r="J226" s="28">
        <v>1073.48</v>
      </c>
      <c r="K226" s="1">
        <v>818.24184000000002</v>
      </c>
      <c r="L226" s="1"/>
      <c r="M226" s="1">
        <v>3699.5499999999997</v>
      </c>
      <c r="N226" s="1">
        <v>750</v>
      </c>
      <c r="O226" s="1"/>
      <c r="P226" t="s">
        <v>1448</v>
      </c>
      <c r="Q226" s="1"/>
      <c r="R226" s="1"/>
      <c r="S226" s="1"/>
      <c r="T226" s="1"/>
      <c r="U226" s="1"/>
      <c r="V226" s="1"/>
      <c r="W226" s="1">
        <v>1350</v>
      </c>
      <c r="X226" s="1">
        <v>2650</v>
      </c>
      <c r="Y226" s="1"/>
      <c r="Z226" s="1">
        <v>0</v>
      </c>
      <c r="AA226" t="s">
        <v>1013</v>
      </c>
      <c r="AB226" s="1">
        <v>8517.7900000000009</v>
      </c>
      <c r="AC226" t="s">
        <v>1074</v>
      </c>
      <c r="AD226" s="1"/>
      <c r="AE226" s="1"/>
      <c r="AF22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EUN1D_150 720 850 560 1 №2 – С доводчиками ЛДСП ОНИКС СЕРЫЙ SL39</v>
      </c>
      <c r="AG226" s="1" t="str">
        <f>Корзина[[#This Row],[Соединенное название]]</f>
        <v>EUN1D_150 720 850 560 1 №2 – С доводчиками ЛДСП ОНИКС СЕРЫЙ SL39</v>
      </c>
      <c r="AH226" s="1">
        <f>VLOOKUP(Корзина[[#This Row],[Измененное название]],Заказ_из_БЗ[],2,0)</f>
        <v>8545.57</v>
      </c>
      <c r="AI226" s="1">
        <f t="shared" si="5"/>
        <v>-27.779999999998836</v>
      </c>
    </row>
    <row r="227" spans="1:35" x14ac:dyDescent="0.25">
      <c r="A227" t="s">
        <v>186</v>
      </c>
      <c r="B227">
        <v>720</v>
      </c>
      <c r="C227">
        <v>850</v>
      </c>
      <c r="D227">
        <v>560</v>
      </c>
      <c r="E227" s="1">
        <v>1</v>
      </c>
      <c r="F227" s="1">
        <v>6039.5499999999993</v>
      </c>
      <c r="G227" s="444">
        <v>0.28354000000000001</v>
      </c>
      <c r="H227">
        <v>1</v>
      </c>
      <c r="I227" s="1">
        <v>0.43709500000000001</v>
      </c>
      <c r="J227" s="28">
        <v>1073.48</v>
      </c>
      <c r="K227" s="1">
        <v>818.24184000000002</v>
      </c>
      <c r="L227" s="1"/>
      <c r="M227" s="1">
        <v>3699.5499999999997</v>
      </c>
      <c r="N227" s="1">
        <v>750</v>
      </c>
      <c r="O227" s="1"/>
      <c r="P227" t="s">
        <v>1446</v>
      </c>
      <c r="Q227" s="1"/>
      <c r="R227" s="1"/>
      <c r="S227" s="1"/>
      <c r="T227" s="1"/>
      <c r="U227" s="1"/>
      <c r="V227" s="1"/>
      <c r="W227" s="1">
        <v>1350</v>
      </c>
      <c r="X227" s="1">
        <v>990</v>
      </c>
      <c r="Y227" s="1"/>
      <c r="Z227" s="1">
        <v>0</v>
      </c>
      <c r="AA227" t="s">
        <v>1013</v>
      </c>
      <c r="AB227" s="1">
        <v>6857.79</v>
      </c>
      <c r="AC227" t="s">
        <v>1074</v>
      </c>
      <c r="AD227" s="1"/>
      <c r="AE227" s="1"/>
      <c r="AF22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EUN1D_150 720 850 560 1 №3 – Без доводчиков ЛДСП ОНИКС СЕРЫЙ SL39</v>
      </c>
      <c r="AG227" s="1" t="str">
        <f>Корзина[[#This Row],[Соединенное название]]</f>
        <v>EUN1D_150 720 850 560 1 №3 – Без доводчиков ЛДСП ОНИКС СЕРЫЙ SL39</v>
      </c>
      <c r="AH227" s="1">
        <f>VLOOKUP(Корзина[[#This Row],[Измененное название]],Заказ_из_БЗ[],2,0)</f>
        <v>6905.57</v>
      </c>
      <c r="AI227" s="1">
        <f t="shared" si="5"/>
        <v>-47.779999999999745</v>
      </c>
    </row>
    <row r="228" spans="1:35" x14ac:dyDescent="0.25">
      <c r="A228" t="s">
        <v>186</v>
      </c>
      <c r="B228">
        <v>720</v>
      </c>
      <c r="C228">
        <v>900</v>
      </c>
      <c r="D228">
        <v>560</v>
      </c>
      <c r="E228" s="1">
        <v>1</v>
      </c>
      <c r="F228" s="1">
        <v>6139.3249999999998</v>
      </c>
      <c r="G228" s="444">
        <v>0.31934000000000001</v>
      </c>
      <c r="H228">
        <v>1</v>
      </c>
      <c r="I228" s="1">
        <v>0.46384500000000001</v>
      </c>
      <c r="J228" s="28">
        <v>1209.02</v>
      </c>
      <c r="K228" s="1">
        <v>868.31784000000005</v>
      </c>
      <c r="L228" s="1"/>
      <c r="M228" s="1">
        <v>3799.3249999999998</v>
      </c>
      <c r="N228" s="1">
        <v>750</v>
      </c>
      <c r="O228" s="1"/>
      <c r="P228" t="s">
        <v>1447</v>
      </c>
      <c r="Q228" s="1"/>
      <c r="R228" s="1"/>
      <c r="S228" s="1"/>
      <c r="T228" s="1"/>
      <c r="U228" s="1"/>
      <c r="V228" s="1"/>
      <c r="W228" s="1">
        <v>1350</v>
      </c>
      <c r="X228" s="1">
        <v>990</v>
      </c>
      <c r="Y228" s="1"/>
      <c r="Z228" s="1">
        <v>0</v>
      </c>
      <c r="AA228" t="s">
        <v>1013</v>
      </c>
      <c r="AB228" s="1">
        <v>7007.64</v>
      </c>
      <c r="AC228" t="s">
        <v>1074</v>
      </c>
      <c r="AD228" s="1"/>
      <c r="AE228" s="1"/>
      <c r="AF22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EUN1D_150 720 900 560 1 №3T – Открывание по нажатию ЛДСП ОНИКС СЕРЫЙ SL39</v>
      </c>
      <c r="AG228" s="1" t="str">
        <f>Корзина[[#This Row],[Соединенное название]]</f>
        <v>EUN1D_150 720 900 560 1 №3T – Открывание по нажатию ЛДСП ОНИКС СЕРЫЙ SL39</v>
      </c>
      <c r="AH228" s="1">
        <f>VLOOKUP(Корзина[[#This Row],[Измененное название]],Заказ_из_БЗ[],2,0)</f>
        <v>7069.32</v>
      </c>
      <c r="AI228" s="1">
        <f t="shared" si="5"/>
        <v>-61.679999999999382</v>
      </c>
    </row>
    <row r="229" spans="1:35" x14ac:dyDescent="0.25">
      <c r="A229" t="s">
        <v>43</v>
      </c>
      <c r="B229">
        <v>720</v>
      </c>
      <c r="C229">
        <v>600</v>
      </c>
      <c r="D229">
        <v>315</v>
      </c>
      <c r="E229" s="1">
        <v>1</v>
      </c>
      <c r="F229" s="1">
        <v>6570</v>
      </c>
      <c r="G229" s="444">
        <v>0.17613999999999999</v>
      </c>
      <c r="H229">
        <v>1</v>
      </c>
      <c r="I229" s="1">
        <v>0.16442999999999999</v>
      </c>
      <c r="J229" s="28">
        <v>666.87</v>
      </c>
      <c r="K229" s="1">
        <v>307.81295999999998</v>
      </c>
      <c r="L229" s="1">
        <v>212.01</v>
      </c>
      <c r="M229" s="1">
        <v>2580</v>
      </c>
      <c r="N229" s="1">
        <v>600</v>
      </c>
      <c r="O229" s="1"/>
      <c r="P229" t="s">
        <v>1448</v>
      </c>
      <c r="Q229" s="1"/>
      <c r="R229" s="1"/>
      <c r="S229" s="1"/>
      <c r="T229" s="1"/>
      <c r="U229" s="1"/>
      <c r="V229" s="1"/>
      <c r="W229" s="1">
        <v>1360</v>
      </c>
      <c r="X229" s="1">
        <v>2630</v>
      </c>
      <c r="Y229" s="1"/>
      <c r="Z229" s="1">
        <v>0</v>
      </c>
      <c r="AA229" t="s">
        <v>1013</v>
      </c>
      <c r="AB229" s="1">
        <v>7089.82</v>
      </c>
      <c r="AC229" t="s">
        <v>1069</v>
      </c>
      <c r="AD229" s="1"/>
      <c r="AE229" s="1"/>
      <c r="AF22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EUVG1D 720 600 315 1 №2 – С доводчиками ЛДСП БЕЛЫЙ БАЗОВЫЙ SL34</v>
      </c>
      <c r="AG229" s="1" t="str">
        <f>Корзина[[#This Row],[Соединенное название]]</f>
        <v>EUVG1D 720 600 315 1 №2 – С доводчиками ЛДСП БЕЛЫЙ БАЗОВЫЙ SL34</v>
      </c>
      <c r="AH229" s="1">
        <f>VLOOKUP(Корзина[[#This Row],[Измененное название]],Заказ_из_БЗ[],2,0)</f>
        <v>7110.11</v>
      </c>
      <c r="AI229" s="1">
        <f t="shared" si="5"/>
        <v>-20.289999999999964</v>
      </c>
    </row>
    <row r="230" spans="1:35" x14ac:dyDescent="0.25">
      <c r="A230" t="s">
        <v>43</v>
      </c>
      <c r="B230">
        <v>720</v>
      </c>
      <c r="C230">
        <v>600</v>
      </c>
      <c r="D230">
        <v>315</v>
      </c>
      <c r="E230" s="1">
        <v>1</v>
      </c>
      <c r="F230" s="1">
        <v>6890</v>
      </c>
      <c r="G230" s="444">
        <v>0.17613999999999999</v>
      </c>
      <c r="H230">
        <v>1</v>
      </c>
      <c r="I230" s="1">
        <v>0.16442999999999999</v>
      </c>
      <c r="J230" s="28">
        <v>666.87</v>
      </c>
      <c r="K230" s="1">
        <v>307.81295999999998</v>
      </c>
      <c r="L230" s="1">
        <v>212.01</v>
      </c>
      <c r="M230" s="1">
        <v>2900</v>
      </c>
      <c r="N230" s="1">
        <v>600</v>
      </c>
      <c r="O230" s="1"/>
      <c r="P230" t="s">
        <v>1448</v>
      </c>
      <c r="Q230" s="1"/>
      <c r="R230" s="1"/>
      <c r="S230" s="1"/>
      <c r="T230" s="1"/>
      <c r="U230" s="1"/>
      <c r="V230" s="1"/>
      <c r="W230" s="1">
        <v>1360</v>
      </c>
      <c r="X230" s="1">
        <v>2630</v>
      </c>
      <c r="Y230" s="1"/>
      <c r="Z230" s="1">
        <v>0</v>
      </c>
      <c r="AA230" t="s">
        <v>1013</v>
      </c>
      <c r="AB230" s="1">
        <v>7409.82</v>
      </c>
      <c r="AC230" t="s">
        <v>1075</v>
      </c>
      <c r="AD230" s="1"/>
      <c r="AE230" s="1"/>
      <c r="AF23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EUVG1D 720 600 315 1 №2 – С доводчиками ЛДСП МАРЕНГО SL40</v>
      </c>
      <c r="AG230" s="1" t="str">
        <f>Корзина[[#This Row],[Соединенное название]]</f>
        <v>EUVG1D 720 600 315 1 №2 – С доводчиками ЛДСП МАРЕНГО SL40</v>
      </c>
      <c r="AH230" s="1">
        <f>VLOOKUP(Корзина[[#This Row],[Измененное название]],Заказ_из_БЗ[],2,0)</f>
        <v>7430.11</v>
      </c>
      <c r="AI230" s="1">
        <f t="shared" si="5"/>
        <v>-20.289999999999964</v>
      </c>
    </row>
    <row r="231" spans="1:35" x14ac:dyDescent="0.25">
      <c r="A231" t="s">
        <v>138</v>
      </c>
      <c r="B231">
        <v>720</v>
      </c>
      <c r="C231">
        <v>600</v>
      </c>
      <c r="D231">
        <v>315</v>
      </c>
      <c r="E231" s="1">
        <v>1</v>
      </c>
      <c r="F231" s="1">
        <v>3994.45</v>
      </c>
      <c r="G231" s="444">
        <v>0.42674000000000001</v>
      </c>
      <c r="H231">
        <v>1</v>
      </c>
      <c r="I231" s="1">
        <v>0.16442999999999999</v>
      </c>
      <c r="J231" s="28">
        <v>1615.64</v>
      </c>
      <c r="K231" s="1">
        <v>307.81295999999998</v>
      </c>
      <c r="L231" s="1">
        <v>630.4799999999999</v>
      </c>
      <c r="M231" s="1">
        <v>1984.4499999999996</v>
      </c>
      <c r="N231" s="1">
        <v>300</v>
      </c>
      <c r="O231" s="1"/>
      <c r="P231" t="s">
        <v>1448</v>
      </c>
      <c r="Q231" s="1"/>
      <c r="R231" s="1"/>
      <c r="S231" s="1"/>
      <c r="T231" s="1"/>
      <c r="U231" s="1"/>
      <c r="V231" s="1"/>
      <c r="W231" s="1">
        <v>770</v>
      </c>
      <c r="X231" s="1">
        <v>1240</v>
      </c>
      <c r="Y231" s="1"/>
      <c r="Z231" s="1">
        <v>0</v>
      </c>
      <c r="AA231" t="s">
        <v>1669</v>
      </c>
      <c r="AB231" s="1">
        <v>4932.74</v>
      </c>
      <c r="AC231" t="s">
        <v>1070</v>
      </c>
      <c r="AD231" s="1"/>
      <c r="AE231" s="1"/>
      <c r="AF23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1 №2 – С доводчиками ЛДСПнн ДУБ КЕНДАЛ НАТУРАЛЬНЫЙ SL35</v>
      </c>
      <c r="AG231" s="1" t="str">
        <f>Корзина[[#This Row],[Соединенное название]]</f>
        <v>EVG1D 720 600 315 1 №2 – С доводчиками ЛДСПнн ДУБ КЕНДАЛ НАТУРАЛЬНЫЙ SL35</v>
      </c>
      <c r="AH231" s="1">
        <f>VLOOKUP(Корзина[[#This Row],[Измененное название]],Заказ_из_БЗ[],2,0)</f>
        <v>4968.08</v>
      </c>
      <c r="AI231" s="1">
        <f t="shared" si="5"/>
        <v>-35.340000000000146</v>
      </c>
    </row>
    <row r="232" spans="1:35" x14ac:dyDescent="0.25">
      <c r="A232" t="s">
        <v>138</v>
      </c>
      <c r="B232">
        <v>720</v>
      </c>
      <c r="C232">
        <v>600</v>
      </c>
      <c r="D232">
        <v>315</v>
      </c>
      <c r="E232" s="1">
        <v>1</v>
      </c>
      <c r="F232" s="1">
        <v>3014.45</v>
      </c>
      <c r="G232" s="444">
        <v>0.42674000000000001</v>
      </c>
      <c r="H232">
        <v>1</v>
      </c>
      <c r="I232" s="1">
        <v>0.16414000000000001</v>
      </c>
      <c r="J232" s="28">
        <v>1615.64</v>
      </c>
      <c r="K232" s="1">
        <v>477.97568000000001</v>
      </c>
      <c r="L232" s="1">
        <v>630.4799999999999</v>
      </c>
      <c r="M232" s="1">
        <v>1984.4499999999996</v>
      </c>
      <c r="N232" s="1">
        <v>300</v>
      </c>
      <c r="O232" s="1"/>
      <c r="P232" t="s">
        <v>1446</v>
      </c>
      <c r="Q232" s="1"/>
      <c r="R232" s="1"/>
      <c r="S232" s="1"/>
      <c r="T232" s="1"/>
      <c r="U232" s="1"/>
      <c r="V232" s="1"/>
      <c r="W232" s="1">
        <v>770</v>
      </c>
      <c r="X232" s="1">
        <v>260</v>
      </c>
      <c r="Y232" s="1"/>
      <c r="Z232" s="1">
        <v>0</v>
      </c>
      <c r="AA232" t="s">
        <v>1142</v>
      </c>
      <c r="AB232" s="1">
        <v>4122.91</v>
      </c>
      <c r="AC232" t="s">
        <v>1070</v>
      </c>
      <c r="AD232" s="1"/>
      <c r="AE232" s="1"/>
      <c r="AF23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1 №3 – Без доводчиков Стекло ДУБ КЕНДАЛ НАТУРАЛЬНЫЙ SL35</v>
      </c>
      <c r="AG232" s="1" t="str">
        <f>Корзина[[#This Row],[Соединенное название]]</f>
        <v>EVG1D 720 600 315 1 №3 – Без доводчиков Стекло ДУБ КЕНДАЛ НАТУРАЛЬНЫЙ SL35</v>
      </c>
      <c r="AH232" s="1">
        <f>VLOOKUP(Корзина[[#This Row],[Измененное название]],Заказ_из_БЗ[],2,0)</f>
        <v>4158.0600000000004</v>
      </c>
      <c r="AI232" s="1">
        <f t="shared" si="5"/>
        <v>-35.150000000000546</v>
      </c>
    </row>
    <row r="233" spans="1:35" x14ac:dyDescent="0.25">
      <c r="A233" t="s">
        <v>138</v>
      </c>
      <c r="B233">
        <v>960</v>
      </c>
      <c r="C233">
        <v>150</v>
      </c>
      <c r="D233">
        <v>315</v>
      </c>
      <c r="E233" s="1">
        <v>1</v>
      </c>
      <c r="F233" s="1">
        <v>2862.6950000000006</v>
      </c>
      <c r="G233" s="444">
        <v>0.13958000000000001</v>
      </c>
      <c r="H233">
        <v>1</v>
      </c>
      <c r="I233" s="1">
        <v>3.3930000000000002E-2</v>
      </c>
      <c r="J233" s="28">
        <v>528.45000000000005</v>
      </c>
      <c r="K233" s="1">
        <v>98.80416000000001</v>
      </c>
      <c r="L233" s="1">
        <v>130.97999999999999</v>
      </c>
      <c r="M233" s="1">
        <v>1832.6950000000006</v>
      </c>
      <c r="N233" s="1">
        <v>300</v>
      </c>
      <c r="O233" s="1"/>
      <c r="P233" t="s">
        <v>1446</v>
      </c>
      <c r="Q233" s="1"/>
      <c r="R233" s="1"/>
      <c r="S233" s="1"/>
      <c r="T233" s="1"/>
      <c r="U233" s="1"/>
      <c r="V233" s="1"/>
      <c r="W233" s="1">
        <v>770</v>
      </c>
      <c r="X233" s="1">
        <v>260</v>
      </c>
      <c r="Y233" s="1"/>
      <c r="Z233" s="1">
        <v>0</v>
      </c>
      <c r="AA233" t="s">
        <v>1669</v>
      </c>
      <c r="AB233" s="1">
        <v>3092.48</v>
      </c>
      <c r="AC233" t="s">
        <v>1070</v>
      </c>
      <c r="AD233" s="1"/>
      <c r="AE233" s="1"/>
      <c r="AF23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960 150 315 1 №3 – Без доводчиков ЛДСПнн ДУБ КЕНДАЛ НАТУРАЛЬНЫЙ SL35</v>
      </c>
      <c r="AG233" s="1" t="str">
        <f>Корзина[[#This Row],[Соединенное название]]</f>
        <v>EVG1D 960 150 315 1 №3 – Без доводчиков ЛДСПнн ДУБ КЕНДАЛ НАТУРАЛЬНЫЙ SL35</v>
      </c>
      <c r="AH233" s="1">
        <f>VLOOKUP(Корзина[[#This Row],[Измененное название]],Заказ_из_БЗ[],2,0)</f>
        <v>3074.74</v>
      </c>
      <c r="AI233" s="1">
        <f t="shared" ref="AI233:AI264" si="6">AB233-AH233</f>
        <v>17.740000000000236</v>
      </c>
    </row>
    <row r="234" spans="1:35" x14ac:dyDescent="0.25">
      <c r="A234" t="s">
        <v>138</v>
      </c>
      <c r="B234">
        <v>960</v>
      </c>
      <c r="C234">
        <v>150</v>
      </c>
      <c r="D234">
        <v>315</v>
      </c>
      <c r="E234" s="1">
        <v>1</v>
      </c>
      <c r="F234" s="1">
        <v>2862.6950000000006</v>
      </c>
      <c r="G234" s="444">
        <v>0.13958000000000001</v>
      </c>
      <c r="H234">
        <v>1</v>
      </c>
      <c r="I234" s="1">
        <v>3.3640000000000003E-2</v>
      </c>
      <c r="J234" s="28">
        <v>528.45000000000005</v>
      </c>
      <c r="K234" s="1">
        <v>97.959680000000006</v>
      </c>
      <c r="L234" s="1">
        <v>130.97999999999999</v>
      </c>
      <c r="M234" s="1">
        <v>1832.6950000000006</v>
      </c>
      <c r="N234" s="1">
        <v>300</v>
      </c>
      <c r="O234" s="1"/>
      <c r="P234" t="s">
        <v>1446</v>
      </c>
      <c r="Q234" s="1"/>
      <c r="R234" s="1"/>
      <c r="S234" s="1"/>
      <c r="T234" s="1"/>
      <c r="U234" s="1"/>
      <c r="V234" s="1"/>
      <c r="W234" s="1">
        <v>770</v>
      </c>
      <c r="X234" s="1">
        <v>260</v>
      </c>
      <c r="Y234" s="1"/>
      <c r="Z234" s="1">
        <v>0</v>
      </c>
      <c r="AA234" t="s">
        <v>1142</v>
      </c>
      <c r="AB234" s="1">
        <v>3091.63</v>
      </c>
      <c r="AC234" t="s">
        <v>1070</v>
      </c>
      <c r="AD234" s="1"/>
      <c r="AE234" s="1"/>
      <c r="AF23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960 150 315 1 №3 – Без доводчиков Стекло ДУБ КЕНДАЛ НАТУРАЛЬНЫЙ SL35</v>
      </c>
      <c r="AG234" s="1" t="str">
        <f>Корзина[[#This Row],[Соединенное название]]</f>
        <v>EVG1D 960 150 315 1 №3 – Без доводчиков Стекло ДУБ КЕНДАЛ НАТУРАЛЬНЫЙ SL35</v>
      </c>
      <c r="AH234" s="1">
        <f>VLOOKUP(Корзина[[#This Row],[Измененное название]],Заказ_из_БЗ[],2,0)</f>
        <v>3108.7</v>
      </c>
      <c r="AI234" s="1">
        <f t="shared" si="6"/>
        <v>-17.069999999999709</v>
      </c>
    </row>
    <row r="235" spans="1:35" x14ac:dyDescent="0.25">
      <c r="A235" t="s">
        <v>41</v>
      </c>
      <c r="B235">
        <v>720</v>
      </c>
      <c r="C235">
        <v>600</v>
      </c>
      <c r="D235">
        <v>315</v>
      </c>
      <c r="E235" s="1">
        <v>1</v>
      </c>
      <c r="F235" s="1">
        <v>5054.45</v>
      </c>
      <c r="G235" s="444">
        <v>0.42387000000000002</v>
      </c>
      <c r="H235">
        <v>1</v>
      </c>
      <c r="I235" s="1">
        <v>0.16442999999999999</v>
      </c>
      <c r="J235" s="28">
        <v>1604.77</v>
      </c>
      <c r="K235" s="1">
        <v>307.81295999999998</v>
      </c>
      <c r="L235" s="1">
        <v>630.4799999999999</v>
      </c>
      <c r="M235" s="1">
        <v>1804.4499999999996</v>
      </c>
      <c r="N235" s="1">
        <v>300</v>
      </c>
      <c r="O235" s="1"/>
      <c r="P235" t="s">
        <v>1448</v>
      </c>
      <c r="Q235" s="1"/>
      <c r="R235" s="1"/>
      <c r="S235" s="1"/>
      <c r="T235" s="1"/>
      <c r="U235" s="1"/>
      <c r="V235" s="1"/>
      <c r="W235" s="1">
        <v>770</v>
      </c>
      <c r="X235" s="1">
        <v>2480</v>
      </c>
      <c r="Y235" s="1"/>
      <c r="Z235" s="1">
        <v>0</v>
      </c>
      <c r="AA235" t="s">
        <v>1013</v>
      </c>
      <c r="AB235" s="1">
        <v>5992.74</v>
      </c>
      <c r="AC235" t="s">
        <v>1069</v>
      </c>
      <c r="AD235" s="1"/>
      <c r="AE235" s="1"/>
      <c r="AF23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EVG2D 720 600 315 1 №2 – С доводчиками ЛДСП БЕЛЫЙ БАЗОВЫЙ SL34</v>
      </c>
      <c r="AG235" s="1" t="str">
        <f>Корзина[[#This Row],[Соединенное название]]</f>
        <v>EVG2D 720 600 315 1 №2 – С доводчиками ЛДСП БЕЛЫЙ БАЗОВЫЙ SL34</v>
      </c>
      <c r="AH235" s="1">
        <f>VLOOKUP(Корзина[[#This Row],[Измененное название]],Заказ_из_БЗ[],2,0)</f>
        <v>5992.97</v>
      </c>
      <c r="AI235" s="1">
        <f t="shared" si="6"/>
        <v>-0.23000000000047294</v>
      </c>
    </row>
    <row r="236" spans="1:35" x14ac:dyDescent="0.25">
      <c r="A236" t="s">
        <v>41</v>
      </c>
      <c r="B236">
        <v>960</v>
      </c>
      <c r="C236">
        <v>800</v>
      </c>
      <c r="D236">
        <v>315</v>
      </c>
      <c r="E236" s="1">
        <v>1</v>
      </c>
      <c r="F236" s="1">
        <v>3580.6699999999996</v>
      </c>
      <c r="G236" s="444">
        <v>0.75714999999999999</v>
      </c>
      <c r="H236">
        <v>1</v>
      </c>
      <c r="I236" s="1">
        <v>0.22242999999999999</v>
      </c>
      <c r="J236" s="28">
        <v>2866.57</v>
      </c>
      <c r="K236" s="1">
        <v>416.38896</v>
      </c>
      <c r="L236" s="1">
        <v>852.48</v>
      </c>
      <c r="M236" s="1">
        <v>2290.6699999999996</v>
      </c>
      <c r="N236" s="1">
        <v>300</v>
      </c>
      <c r="O236" s="1"/>
      <c r="P236" t="s">
        <v>1446</v>
      </c>
      <c r="Q236" s="1"/>
      <c r="R236" s="1"/>
      <c r="S236" s="1"/>
      <c r="T236" s="1"/>
      <c r="U236" s="1"/>
      <c r="V236" s="1"/>
      <c r="W236" s="1">
        <v>770</v>
      </c>
      <c r="X236" s="1">
        <v>520</v>
      </c>
      <c r="Y236" s="1"/>
      <c r="Z236" s="1">
        <v>0</v>
      </c>
      <c r="AA236" t="s">
        <v>1013</v>
      </c>
      <c r="AB236" s="1">
        <v>4849.54</v>
      </c>
      <c r="AC236" t="s">
        <v>1069</v>
      </c>
      <c r="AD236" s="1"/>
      <c r="AE236" s="1"/>
      <c r="AF23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EVG2D 960 800 315 1 №3 – Без доводчиков ЛДСП БЕЛЫЙ БАЗОВЫЙ SL34</v>
      </c>
      <c r="AG236" s="1" t="str">
        <f>Корзина[[#This Row],[Соединенное название]]</f>
        <v>EVG2D 960 800 315 1 №3 – Без доводчиков ЛДСП БЕЛЫЙ БАЗОВЫЙ SL34</v>
      </c>
      <c r="AH236" s="1">
        <f>VLOOKUP(Корзина[[#This Row],[Измененное название]],Заказ_из_БЗ[],2,0)</f>
        <v>4849.1899999999996</v>
      </c>
      <c r="AI236" s="1">
        <f t="shared" si="6"/>
        <v>0.3500000000003638</v>
      </c>
    </row>
    <row r="237" spans="1:35" x14ac:dyDescent="0.25">
      <c r="A237" t="s">
        <v>42</v>
      </c>
      <c r="B237">
        <v>720</v>
      </c>
      <c r="C237">
        <v>487</v>
      </c>
      <c r="D237">
        <v>346</v>
      </c>
      <c r="E237" s="1">
        <v>1</v>
      </c>
      <c r="F237" s="1">
        <v>16593.970499999999</v>
      </c>
      <c r="G237" s="444">
        <v>0.34389999999999998</v>
      </c>
      <c r="H237">
        <v>1</v>
      </c>
      <c r="I237" s="1">
        <v>0</v>
      </c>
      <c r="J237" s="28">
        <v>1302.01</v>
      </c>
      <c r="K237" s="1">
        <v>0</v>
      </c>
      <c r="L237" s="1">
        <v>505.05</v>
      </c>
      <c r="M237" s="1">
        <v>1833.9704999999997</v>
      </c>
      <c r="N237" s="1">
        <v>300</v>
      </c>
      <c r="O237" s="1"/>
      <c r="P237" t="s">
        <v>1448</v>
      </c>
      <c r="Q237" s="1"/>
      <c r="R237" s="1"/>
      <c r="S237" s="1"/>
      <c r="T237" s="1"/>
      <c r="U237" s="1"/>
      <c r="V237" s="1"/>
      <c r="W237" s="1">
        <v>770</v>
      </c>
      <c r="X237" s="1">
        <v>13990</v>
      </c>
      <c r="Y237" s="1"/>
      <c r="Z237" s="1">
        <v>0</v>
      </c>
      <c r="AA237" t="s">
        <v>1013</v>
      </c>
      <c r="AB237" s="1">
        <v>17099.02</v>
      </c>
      <c r="AC237" t="s">
        <v>1069</v>
      </c>
      <c r="AD237" s="1"/>
      <c r="AE237" s="1"/>
      <c r="AF23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EVG2V 720 487 346 1 №2 – С доводчиками ЛДСП БЕЛЫЙ БАЗОВЫЙ SL34</v>
      </c>
      <c r="AG237" s="1" t="str">
        <f>Корзина[[#This Row],[Соединенное название]]</f>
        <v>EVG2V 720 487 346 1 №2 – С доводчиками ЛДСП БЕЛЫЙ БАЗОВЫЙ SL34</v>
      </c>
      <c r="AH237" s="1">
        <f>VLOOKUP(Корзина[[#This Row],[Измененное название]],Заказ_из_БЗ[],2,0)</f>
        <v>17347.5</v>
      </c>
      <c r="AI237" s="1">
        <f t="shared" si="6"/>
        <v>-248.47999999999956</v>
      </c>
    </row>
    <row r="238" spans="1:35" x14ac:dyDescent="0.25">
      <c r="A238" t="s">
        <v>42</v>
      </c>
      <c r="B238">
        <v>720</v>
      </c>
      <c r="C238">
        <v>600</v>
      </c>
      <c r="D238">
        <v>315</v>
      </c>
      <c r="E238" s="1">
        <v>1</v>
      </c>
      <c r="F238" s="1">
        <v>16564.45</v>
      </c>
      <c r="G238" s="444">
        <v>0.42435</v>
      </c>
      <c r="H238">
        <v>1</v>
      </c>
      <c r="I238" s="1">
        <v>0</v>
      </c>
      <c r="J238" s="28">
        <v>1606.59</v>
      </c>
      <c r="K238" s="1">
        <v>0</v>
      </c>
      <c r="L238" s="1">
        <v>630.4799999999999</v>
      </c>
      <c r="M238" s="1">
        <v>1804.4499999999996</v>
      </c>
      <c r="N238" s="1">
        <v>300</v>
      </c>
      <c r="O238" s="1"/>
      <c r="P238" t="s">
        <v>1448</v>
      </c>
      <c r="Q238" s="1"/>
      <c r="R238" s="1"/>
      <c r="S238" s="1"/>
      <c r="T238" s="1"/>
      <c r="U238" s="1"/>
      <c r="V238" s="1"/>
      <c r="W238" s="1">
        <v>770</v>
      </c>
      <c r="X238" s="1">
        <v>13990</v>
      </c>
      <c r="Y238" s="1"/>
      <c r="Z238" s="1">
        <v>0</v>
      </c>
      <c r="AA238" t="s">
        <v>1013</v>
      </c>
      <c r="AB238" s="1">
        <v>17194.93</v>
      </c>
      <c r="AC238" t="s">
        <v>1069</v>
      </c>
      <c r="AD238" s="1"/>
      <c r="AE238" s="1"/>
      <c r="AF23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EVG2V 720 600 315 1 №2 – С доводчиками ЛДСП БЕЛЫЙ БАЗОВЫЙ SL34</v>
      </c>
      <c r="AG238" s="1" t="str">
        <f>Корзина[[#This Row],[Соединенное название]]</f>
        <v>EVG2V 720 600 315 1 №2 – С доводчиками ЛДСП БЕЛЫЙ БАЗОВЫЙ SL34</v>
      </c>
      <c r="AH238" s="1">
        <f>VLOOKUP(Корзина[[#This Row],[Измененное название]],Заказ_из_БЗ[],2,0)</f>
        <v>17473.990000000002</v>
      </c>
      <c r="AI238" s="1">
        <f t="shared" si="6"/>
        <v>-279.06000000000131</v>
      </c>
    </row>
    <row r="239" spans="1:35" x14ac:dyDescent="0.25">
      <c r="A239" t="s">
        <v>2</v>
      </c>
      <c r="B239">
        <v>720</v>
      </c>
      <c r="C239">
        <v>600</v>
      </c>
      <c r="D239">
        <v>315</v>
      </c>
      <c r="E239" s="1">
        <v>1</v>
      </c>
      <c r="F239" s="1">
        <v>2574.4499999999998</v>
      </c>
      <c r="G239" s="444">
        <v>0</v>
      </c>
      <c r="H239">
        <v>0</v>
      </c>
      <c r="I239" s="1">
        <v>0.16442999999999999</v>
      </c>
      <c r="J239" s="28">
        <v>0</v>
      </c>
      <c r="K239" s="1">
        <v>0</v>
      </c>
      <c r="L239" s="1"/>
      <c r="M239" s="1">
        <v>1804.4499999999996</v>
      </c>
      <c r="N239" s="1">
        <v>300</v>
      </c>
      <c r="O239" s="1"/>
      <c r="P239" t="s">
        <v>1448</v>
      </c>
      <c r="Q239" s="1"/>
      <c r="R239" s="1"/>
      <c r="S239" s="1"/>
      <c r="T239" s="1"/>
      <c r="U239" s="1"/>
      <c r="V239" s="1"/>
      <c r="W239" s="1">
        <v>770</v>
      </c>
      <c r="X239" s="1">
        <v>0</v>
      </c>
      <c r="Y239" s="1"/>
      <c r="Z239" s="1">
        <v>0</v>
      </c>
      <c r="AA239" t="s">
        <v>1013</v>
      </c>
      <c r="AB239" s="1">
        <v>2574.4499999999998</v>
      </c>
      <c r="AC239" t="s">
        <v>1069</v>
      </c>
      <c r="AD239" s="1"/>
      <c r="AE239" s="1"/>
      <c r="AF23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720 600 315 0 №2 – С доводчиками ЛДСП БЕЛЫЙ БАЗОВЫЙ SL34</v>
      </c>
      <c r="AG239" s="1" t="str">
        <f>Корзина[[#This Row],[Соединенное название]]</f>
        <v>EVO 720 600 315 0 №2 – С доводчиками ЛДСП БЕЛЫЙ БАЗОВЫЙ SL34</v>
      </c>
      <c r="AH239" s="1">
        <f>VLOOKUP(Корзина[[#This Row],[Измененное название]],Заказ_из_БЗ[],2,0)</f>
        <v>2574.46</v>
      </c>
      <c r="AI239" s="1">
        <f t="shared" si="6"/>
        <v>-1.0000000000218279E-2</v>
      </c>
    </row>
    <row r="240" spans="1:35" x14ac:dyDescent="0.25">
      <c r="A240" t="s">
        <v>2</v>
      </c>
      <c r="B240">
        <v>720</v>
      </c>
      <c r="C240">
        <v>600</v>
      </c>
      <c r="D240">
        <v>315</v>
      </c>
      <c r="E240" s="1">
        <v>1</v>
      </c>
      <c r="F240" s="1">
        <v>2574.4499999999998</v>
      </c>
      <c r="G240" s="444">
        <v>0</v>
      </c>
      <c r="H240">
        <v>1</v>
      </c>
      <c r="I240" s="1">
        <v>0.16442999999999999</v>
      </c>
      <c r="J240" s="28">
        <v>0</v>
      </c>
      <c r="K240" s="1">
        <v>307.81295999999998</v>
      </c>
      <c r="L240" s="1"/>
      <c r="M240" s="1">
        <v>1804.4499999999996</v>
      </c>
      <c r="N240" s="1">
        <v>300</v>
      </c>
      <c r="O240" s="1"/>
      <c r="P240" t="s">
        <v>1448</v>
      </c>
      <c r="Q240" s="1"/>
      <c r="R240" s="1"/>
      <c r="S240" s="1"/>
      <c r="T240" s="1"/>
      <c r="U240" s="1"/>
      <c r="V240" s="1"/>
      <c r="W240" s="1">
        <v>770</v>
      </c>
      <c r="X240" s="1">
        <v>0</v>
      </c>
      <c r="Y240" s="1"/>
      <c r="Z240" s="1">
        <v>0</v>
      </c>
      <c r="AA240" t="s">
        <v>1013</v>
      </c>
      <c r="AB240" s="1">
        <v>2882.26</v>
      </c>
      <c r="AC240" t="s">
        <v>1069</v>
      </c>
      <c r="AD240" s="1"/>
      <c r="AE240" s="1"/>
      <c r="AF24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720 600 315 1 №2 – С доводчиками ЛДСП БЕЛЫЙ БАЗОВЫЙ SL34</v>
      </c>
      <c r="AG240" s="1" t="str">
        <f>Корзина[[#This Row],[Соединенное название]]</f>
        <v>EVO 720 600 315 1 №2 – С доводчиками ЛДСП БЕЛЫЙ БАЗОВЫЙ SL34</v>
      </c>
      <c r="AH240" s="1">
        <f>VLOOKUP(Корзина[[#This Row],[Измененное название]],Заказ_из_БЗ[],2,0)</f>
        <v>2882.47</v>
      </c>
      <c r="AI240" s="1">
        <f t="shared" si="6"/>
        <v>-0.20999999999958163</v>
      </c>
    </row>
    <row r="241" spans="1:35" x14ac:dyDescent="0.25">
      <c r="A241" t="s">
        <v>2</v>
      </c>
      <c r="B241">
        <v>960</v>
      </c>
      <c r="C241">
        <v>600</v>
      </c>
      <c r="D241">
        <v>315</v>
      </c>
      <c r="E241" s="1">
        <v>1</v>
      </c>
      <c r="F241" s="1">
        <v>2864.37</v>
      </c>
      <c r="G241" s="444">
        <v>0</v>
      </c>
      <c r="H241">
        <v>1</v>
      </c>
      <c r="I241" s="1">
        <v>0.16442999999999999</v>
      </c>
      <c r="J241" s="28">
        <v>0</v>
      </c>
      <c r="K241" s="1">
        <v>307.81295999999998</v>
      </c>
      <c r="L241" s="1"/>
      <c r="M241" s="1">
        <v>2094.37</v>
      </c>
      <c r="N241" s="1">
        <v>300</v>
      </c>
      <c r="O241" s="1"/>
      <c r="P241" t="s">
        <v>1448</v>
      </c>
      <c r="Q241" s="1"/>
      <c r="R241" s="1"/>
      <c r="S241" s="1"/>
      <c r="T241" s="1"/>
      <c r="U241" s="1"/>
      <c r="V241" s="1"/>
      <c r="W241" s="1">
        <v>770</v>
      </c>
      <c r="X241" s="1">
        <v>0</v>
      </c>
      <c r="Y241" s="1"/>
      <c r="Z241" s="1">
        <v>0</v>
      </c>
      <c r="AA241" t="s">
        <v>1013</v>
      </c>
      <c r="AB241" s="1">
        <v>3172.18</v>
      </c>
      <c r="AC241" t="s">
        <v>1069</v>
      </c>
      <c r="AD241" s="1"/>
      <c r="AE241" s="1"/>
      <c r="AF24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960 600 315 1 №2 – С доводчиками ЛДСП БЕЛЫЙ БАЗОВЫЙ SL34</v>
      </c>
      <c r="AG241" s="1" t="str">
        <f>Корзина[[#This Row],[Соединенное название]]</f>
        <v>EVO 960 600 315 1 №2 – С доводчиками ЛДСП БЕЛЫЙ БАЗОВЫЙ SL34</v>
      </c>
      <c r="AH241" s="1">
        <f>VLOOKUP(Корзина[[#This Row],[Измененное название]],Заказ_из_БЗ[],2,0)</f>
        <v>3172.39</v>
      </c>
      <c r="AI241" s="1">
        <f t="shared" si="6"/>
        <v>-0.21000000000003638</v>
      </c>
    </row>
    <row r="242" spans="1:35" x14ac:dyDescent="0.25">
      <c r="A242" t="s">
        <v>777</v>
      </c>
      <c r="B242" s="469">
        <v>1250</v>
      </c>
      <c r="C242">
        <v>850</v>
      </c>
      <c r="D242">
        <v>315</v>
      </c>
      <c r="E242" s="1">
        <v>1</v>
      </c>
      <c r="F242" s="1">
        <v>9403.17</v>
      </c>
      <c r="G242" s="444">
        <v>0.61802000000000001</v>
      </c>
      <c r="H242">
        <v>2</v>
      </c>
      <c r="I242" s="1">
        <v>0.23693</v>
      </c>
      <c r="J242" s="28">
        <v>2339.8200000000002</v>
      </c>
      <c r="K242" s="1">
        <v>887.06592000000001</v>
      </c>
      <c r="L242" s="1"/>
      <c r="M242" s="1">
        <v>4093.17</v>
      </c>
      <c r="N242" s="1">
        <v>600</v>
      </c>
      <c r="O242" s="1"/>
      <c r="P242" t="s">
        <v>1448</v>
      </c>
      <c r="Q242" s="1"/>
      <c r="R242" s="1"/>
      <c r="S242" s="1"/>
      <c r="T242" s="1"/>
      <c r="U242" s="1"/>
      <c r="V242" s="1"/>
      <c r="W242" s="1">
        <v>1360</v>
      </c>
      <c r="X242" s="1">
        <v>3950</v>
      </c>
      <c r="Y242" s="1"/>
      <c r="Z242" s="1">
        <v>0</v>
      </c>
      <c r="AA242" t="s">
        <v>1013</v>
      </c>
      <c r="AB242" s="1">
        <v>10290.24</v>
      </c>
      <c r="AC242" t="s">
        <v>1069</v>
      </c>
      <c r="AD242" s="1"/>
      <c r="AE242" s="1"/>
      <c r="AF24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1250 850 315 2 №2 – С доводчиками ЛДСП БЕЛЫЙ БАЗОВЫЙ SL34</v>
      </c>
      <c r="AG242" s="1" t="str">
        <f>Корзина[[#This Row],[Соединенное название]]</f>
        <v>EVU1D 1250 850 315 2 №2 – С доводчиками ЛДСП БЕЛЫЙ БАЗОВЫЙ SL34</v>
      </c>
      <c r="AH242" s="1">
        <f>VLOOKUP(Корзина[[#This Row],[Измененное название]],Заказ_из_БЗ[],2,0)</f>
        <v>10290.25</v>
      </c>
      <c r="AI242" s="1">
        <f t="shared" si="6"/>
        <v>-1.0000000000218279E-2</v>
      </c>
    </row>
    <row r="243" spans="1:35" x14ac:dyDescent="0.25">
      <c r="A243" t="s">
        <v>777</v>
      </c>
      <c r="B243">
        <v>720</v>
      </c>
      <c r="C243">
        <v>850</v>
      </c>
      <c r="D243">
        <v>315</v>
      </c>
      <c r="E243" s="1">
        <v>1</v>
      </c>
      <c r="F243" s="1">
        <v>7009.25</v>
      </c>
      <c r="G243" s="444">
        <v>0.35514000000000001</v>
      </c>
      <c r="H243">
        <v>0</v>
      </c>
      <c r="I243" s="1">
        <v>0.23693</v>
      </c>
      <c r="J243" s="28">
        <v>1344.56</v>
      </c>
      <c r="K243" s="1">
        <v>0</v>
      </c>
      <c r="L243" s="1"/>
      <c r="M243" s="1">
        <v>2999.2499999999995</v>
      </c>
      <c r="N243" s="1">
        <v>600</v>
      </c>
      <c r="O243" s="1"/>
      <c r="P243" t="s">
        <v>1448</v>
      </c>
      <c r="Q243" s="1"/>
      <c r="R243" s="1"/>
      <c r="S243" s="1"/>
      <c r="T243" s="1"/>
      <c r="U243" s="1"/>
      <c r="V243" s="1"/>
      <c r="W243" s="1">
        <v>1360</v>
      </c>
      <c r="X243" s="1">
        <v>2650</v>
      </c>
      <c r="Y243" s="1"/>
      <c r="Z243" s="1">
        <v>0</v>
      </c>
      <c r="AA243" t="s">
        <v>1013</v>
      </c>
      <c r="AB243" s="1">
        <v>7009.25</v>
      </c>
      <c r="AC243" t="s">
        <v>1069</v>
      </c>
      <c r="AD243" s="1"/>
      <c r="AE243" s="1"/>
      <c r="AF24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720 850 315 0 №2 – С доводчиками ЛДСП БЕЛЫЙ БАЗОВЫЙ SL34</v>
      </c>
      <c r="AG243" s="1" t="str">
        <f>Корзина[[#This Row],[Соединенное название]]</f>
        <v>EVU1D 720 850 315 0 №2 – С доводчиками ЛДСП БЕЛЫЙ БАЗОВЫЙ SL34</v>
      </c>
      <c r="AH243" s="1">
        <f>VLOOKUP(Корзина[[#This Row],[Измененное название]],Заказ_из_БЗ[],2,0)</f>
        <v>7009.31</v>
      </c>
      <c r="AI243" s="1">
        <f t="shared" si="6"/>
        <v>-6.0000000000400178E-2</v>
      </c>
    </row>
    <row r="244" spans="1:35" x14ac:dyDescent="0.25">
      <c r="A244" t="s">
        <v>777</v>
      </c>
      <c r="B244">
        <v>720</v>
      </c>
      <c r="C244">
        <v>850</v>
      </c>
      <c r="D244">
        <v>560</v>
      </c>
      <c r="E244" s="1">
        <v>1</v>
      </c>
      <c r="F244" s="1">
        <v>7009.25</v>
      </c>
      <c r="G244" s="444">
        <v>0.35514000000000001</v>
      </c>
      <c r="H244">
        <v>0</v>
      </c>
      <c r="I244" s="1">
        <v>0.43709500000000001</v>
      </c>
      <c r="J244" s="28">
        <v>1344.56</v>
      </c>
      <c r="K244" s="1">
        <v>0</v>
      </c>
      <c r="L244" s="1"/>
      <c r="M244" s="1">
        <v>2999.2499999999995</v>
      </c>
      <c r="N244" s="1">
        <v>600</v>
      </c>
      <c r="O244" s="1"/>
      <c r="P244" t="s">
        <v>1448</v>
      </c>
      <c r="Q244" s="1"/>
      <c r="R244" s="1"/>
      <c r="S244" s="1"/>
      <c r="T244" s="1"/>
      <c r="U244" s="1"/>
      <c r="V244" s="1"/>
      <c r="W244" s="1">
        <v>1360</v>
      </c>
      <c r="X244" s="1">
        <v>2650</v>
      </c>
      <c r="Y244" s="1"/>
      <c r="Z244" s="1">
        <v>0</v>
      </c>
      <c r="AA244" t="s">
        <v>1013</v>
      </c>
      <c r="AB244" s="1">
        <v>7009.25</v>
      </c>
      <c r="AC244" t="s">
        <v>1069</v>
      </c>
      <c r="AD244" s="1"/>
      <c r="AE244" s="1"/>
      <c r="AF24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720 850 560 0 №2 – С доводчиками ЛДСП БЕЛЫЙ БАЗОВЫЙ SL34</v>
      </c>
      <c r="AG244" s="1" t="str">
        <f>Корзина[[#This Row],[Соединенное название]]</f>
        <v>EVU1D 720 850 560 0 №2 – С доводчиками ЛДСП БЕЛЫЙ БАЗОВЫЙ SL34</v>
      </c>
      <c r="AH244" s="1">
        <f>VLOOKUP(Корзина[[#This Row],[Измененное название]],Заказ_из_БЗ[],2,0)</f>
        <v>7009.31</v>
      </c>
      <c r="AI244" s="1">
        <f t="shared" si="6"/>
        <v>-6.0000000000400178E-2</v>
      </c>
    </row>
    <row r="245" spans="1:35" x14ac:dyDescent="0.25">
      <c r="A245" t="s">
        <v>777</v>
      </c>
      <c r="B245">
        <v>960</v>
      </c>
      <c r="C245">
        <v>850</v>
      </c>
      <c r="D245">
        <v>315</v>
      </c>
      <c r="E245" s="1">
        <v>1</v>
      </c>
      <c r="F245" s="1">
        <v>7504.61</v>
      </c>
      <c r="G245" s="444">
        <v>0.47417999999999999</v>
      </c>
      <c r="H245">
        <v>0</v>
      </c>
      <c r="I245" s="1">
        <v>0.23693</v>
      </c>
      <c r="J245" s="28">
        <v>1795.25</v>
      </c>
      <c r="K245" s="1">
        <v>0</v>
      </c>
      <c r="L245" s="1"/>
      <c r="M245" s="1">
        <v>3494.6099999999997</v>
      </c>
      <c r="N245" s="1">
        <v>600</v>
      </c>
      <c r="O245" s="1"/>
      <c r="P245" t="s">
        <v>1448</v>
      </c>
      <c r="Q245" s="1"/>
      <c r="R245" s="1"/>
      <c r="S245" s="1"/>
      <c r="T245" s="1"/>
      <c r="U245" s="1"/>
      <c r="V245" s="1"/>
      <c r="W245" s="1">
        <v>1360</v>
      </c>
      <c r="X245" s="1">
        <v>2650</v>
      </c>
      <c r="Y245" s="1"/>
      <c r="Z245" s="1">
        <v>0</v>
      </c>
      <c r="AA245" t="s">
        <v>1013</v>
      </c>
      <c r="AB245" s="1">
        <v>7504.61</v>
      </c>
      <c r="AC245" t="s">
        <v>1069</v>
      </c>
      <c r="AD245" s="1"/>
      <c r="AE245" s="1"/>
      <c r="AF24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960 850 315 0 №2 – С доводчиками ЛДСП БЕЛЫЙ БАЗОВЫЙ SL34</v>
      </c>
      <c r="AG245" s="1" t="str">
        <f>Корзина[[#This Row],[Соединенное название]]</f>
        <v>EVU1D 960 850 315 0 №2 – С доводчиками ЛДСП БЕЛЫЙ БАЗОВЫЙ SL34</v>
      </c>
      <c r="AH245" s="1">
        <f>VLOOKUP(Корзина[[#This Row],[Измененное название]],Заказ_из_БЗ[],2,0)</f>
        <v>7504.67</v>
      </c>
      <c r="AI245" s="1">
        <f t="shared" si="6"/>
        <v>-6.0000000000400178E-2</v>
      </c>
    </row>
    <row r="246" spans="1:35" x14ac:dyDescent="0.25">
      <c r="A246" t="s">
        <v>29</v>
      </c>
      <c r="B246">
        <v>720</v>
      </c>
      <c r="C246">
        <v>600</v>
      </c>
      <c r="D246">
        <v>560</v>
      </c>
      <c r="E246" s="1">
        <v>1</v>
      </c>
      <c r="F246" s="1">
        <v>5368.6360000000004</v>
      </c>
      <c r="G246" s="444">
        <v>0.40409</v>
      </c>
      <c r="H246">
        <v>0</v>
      </c>
      <c r="I246" s="1">
        <v>0</v>
      </c>
      <c r="J246" s="28">
        <v>1529.88</v>
      </c>
      <c r="K246" s="1">
        <v>0</v>
      </c>
      <c r="L246" s="1"/>
      <c r="M246" s="1">
        <v>2658.6360000000004</v>
      </c>
      <c r="N246" s="1">
        <v>300</v>
      </c>
      <c r="O246" s="1"/>
      <c r="P246" t="s">
        <v>1448</v>
      </c>
      <c r="Q246" s="1"/>
      <c r="R246" s="1"/>
      <c r="S246" s="1"/>
      <c r="T246" s="1"/>
      <c r="U246" s="1"/>
      <c r="V246" s="1"/>
      <c r="W246" s="1">
        <v>1080</v>
      </c>
      <c r="X246" s="1">
        <v>1630</v>
      </c>
      <c r="Y246" s="1"/>
      <c r="Z246" s="1">
        <v>0</v>
      </c>
      <c r="AA246" t="s">
        <v>1013</v>
      </c>
      <c r="AB246" s="1">
        <v>5368.64</v>
      </c>
      <c r="AC246" t="s">
        <v>1069</v>
      </c>
      <c r="AD246" s="1"/>
      <c r="AE246" s="1"/>
      <c r="AF24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EWG1D 720 600 560 0 №2 – С доводчиками ЛДСП БЕЛЫЙ БАЗОВЫЙ SL34</v>
      </c>
      <c r="AG246" s="1" t="str">
        <f>Корзина[[#This Row],[Соединенное название]]</f>
        <v>EWG1D 720 600 560 0 №2 – С доводчиками ЛДСП БЕЛЫЙ БАЗОВЫЙ SL34</v>
      </c>
      <c r="AH246" s="1">
        <f>VLOOKUP(Корзина[[#This Row],[Измененное название]],Заказ_из_БЗ[],2,0)</f>
        <v>5368.67</v>
      </c>
      <c r="AI246" s="1">
        <f t="shared" si="6"/>
        <v>-2.9999999999745341E-2</v>
      </c>
    </row>
    <row r="247" spans="1:35" x14ac:dyDescent="0.25">
      <c r="A247" t="s">
        <v>29</v>
      </c>
      <c r="B247">
        <v>720</v>
      </c>
      <c r="C247">
        <v>347</v>
      </c>
      <c r="D247">
        <v>481</v>
      </c>
      <c r="E247" s="1">
        <v>1</v>
      </c>
      <c r="F247" s="1">
        <v>5305.1676399999997</v>
      </c>
      <c r="G247" s="444">
        <v>0.23255000000000001</v>
      </c>
      <c r="H247">
        <v>0</v>
      </c>
      <c r="I247" s="1">
        <v>0</v>
      </c>
      <c r="J247" s="28">
        <v>880.43</v>
      </c>
      <c r="K247" s="1">
        <v>0</v>
      </c>
      <c r="L247" s="1"/>
      <c r="M247" s="1">
        <v>2595.1676399999997</v>
      </c>
      <c r="N247" s="1">
        <v>300</v>
      </c>
      <c r="O247" s="1"/>
      <c r="P247" t="s">
        <v>1448</v>
      </c>
      <c r="Q247" s="1"/>
      <c r="R247" s="1"/>
      <c r="S247" s="1"/>
      <c r="T247" s="1"/>
      <c r="U247" s="1"/>
      <c r="V247" s="1"/>
      <c r="W247" s="1">
        <v>1080</v>
      </c>
      <c r="X247" s="1">
        <v>1630</v>
      </c>
      <c r="Y247" s="1"/>
      <c r="Z247" s="1">
        <v>0</v>
      </c>
      <c r="AA247" t="s">
        <v>1013</v>
      </c>
      <c r="AB247" s="1">
        <v>5305.17</v>
      </c>
      <c r="AC247" t="s">
        <v>1072</v>
      </c>
      <c r="AD247" s="1"/>
      <c r="AE247" s="1"/>
      <c r="AF24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EWG1D 720 347 481 0 №2 – С доводчиками ЛДСП ДУБ СОЛСБЕРИ SL37</v>
      </c>
      <c r="AG247" s="1" t="str">
        <f>Корзина[[#This Row],[Соединенное название]]</f>
        <v>EWG1D 720 347 481 0 №2 – С доводчиками ЛДСП ДУБ СОЛСБЕРИ SL37</v>
      </c>
      <c r="AH247" s="1">
        <f>VLOOKUP(Корзина[[#This Row],[Измененное название]],Заказ_из_БЗ[],2,0)</f>
        <v>5319.36</v>
      </c>
      <c r="AI247" s="1">
        <f t="shared" si="6"/>
        <v>-14.1899999999996</v>
      </c>
    </row>
    <row r="248" spans="1:35" x14ac:dyDescent="0.25">
      <c r="A248" t="s">
        <v>29</v>
      </c>
      <c r="B248">
        <v>720</v>
      </c>
      <c r="C248">
        <v>600</v>
      </c>
      <c r="D248">
        <v>560</v>
      </c>
      <c r="E248" s="1">
        <v>1</v>
      </c>
      <c r="F248" s="1">
        <v>5671.0360000000001</v>
      </c>
      <c r="G248" s="444">
        <v>0.40409</v>
      </c>
      <c r="H248">
        <v>0</v>
      </c>
      <c r="I248" s="1">
        <v>0</v>
      </c>
      <c r="J248" s="28">
        <v>1529.88</v>
      </c>
      <c r="K248" s="1">
        <v>0</v>
      </c>
      <c r="L248" s="1"/>
      <c r="M248" s="1">
        <v>2961.0360000000001</v>
      </c>
      <c r="N248" s="1">
        <v>300</v>
      </c>
      <c r="O248" s="1"/>
      <c r="P248" t="s">
        <v>1448</v>
      </c>
      <c r="Q248" s="1"/>
      <c r="R248" s="1"/>
      <c r="S248" s="1"/>
      <c r="T248" s="1"/>
      <c r="U248" s="1"/>
      <c r="V248" s="1"/>
      <c r="W248" s="1">
        <v>1080</v>
      </c>
      <c r="X248" s="1">
        <v>1630</v>
      </c>
      <c r="Y248" s="1"/>
      <c r="Z248" s="1">
        <v>0</v>
      </c>
      <c r="AA248" t="s">
        <v>1013</v>
      </c>
      <c r="AB248" s="1">
        <v>5671.04</v>
      </c>
      <c r="AC248" t="s">
        <v>1072</v>
      </c>
      <c r="AD248" s="1"/>
      <c r="AE248" s="1"/>
      <c r="AF24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EWG1D 720 600 560 0 №2 – С доводчиками ЛДСП ДУБ СОЛСБЕРИ SL37</v>
      </c>
      <c r="AG248" s="1" t="str">
        <f>Корзина[[#This Row],[Соединенное название]]</f>
        <v>EWG1D 720 600 560 0 №2 – С доводчиками ЛДСП ДУБ СОЛСБЕРИ SL37</v>
      </c>
      <c r="AH248" s="1">
        <f>VLOOKUP(Корзина[[#This Row],[Измененное название]],Заказ_из_БЗ[],2,0)</f>
        <v>5730.03</v>
      </c>
      <c r="AI248" s="1">
        <f t="shared" si="6"/>
        <v>-58.989999999999782</v>
      </c>
    </row>
    <row r="249" spans="1:35" x14ac:dyDescent="0.25">
      <c r="A249" t="s">
        <v>30</v>
      </c>
      <c r="B249">
        <v>720</v>
      </c>
      <c r="C249">
        <v>600</v>
      </c>
      <c r="D249">
        <v>560</v>
      </c>
      <c r="E249" s="1">
        <v>1</v>
      </c>
      <c r="F249" s="1">
        <v>6608.6360000000004</v>
      </c>
      <c r="G249" s="444">
        <v>0.40138000000000001</v>
      </c>
      <c r="H249">
        <v>0</v>
      </c>
      <c r="I249" s="1">
        <v>0</v>
      </c>
      <c r="J249" s="28">
        <v>1519.62</v>
      </c>
      <c r="K249" s="1">
        <v>0</v>
      </c>
      <c r="L249" s="1"/>
      <c r="M249" s="1">
        <v>2658.6360000000004</v>
      </c>
      <c r="N249" s="1">
        <v>300</v>
      </c>
      <c r="O249" s="1"/>
      <c r="P249" t="s">
        <v>1448</v>
      </c>
      <c r="Q249" s="1"/>
      <c r="R249" s="1"/>
      <c r="S249" s="1"/>
      <c r="T249" s="1"/>
      <c r="U249" s="1"/>
      <c r="V249" s="1"/>
      <c r="W249" s="1">
        <v>1080</v>
      </c>
      <c r="X249" s="1">
        <v>2870</v>
      </c>
      <c r="Y249" s="1"/>
      <c r="Z249" s="1">
        <v>0</v>
      </c>
      <c r="AA249" t="s">
        <v>1013</v>
      </c>
      <c r="AB249" s="1">
        <v>6608.64</v>
      </c>
      <c r="AC249" t="s">
        <v>1069</v>
      </c>
      <c r="AD249" s="1"/>
      <c r="AE249" s="1"/>
      <c r="AF24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EWG2D 720 600 560 0 №2 – С доводчиками ЛДСП БЕЛЫЙ БАЗОВЫЙ SL34</v>
      </c>
      <c r="AG249" s="1" t="str">
        <f>Корзина[[#This Row],[Соединенное название]]</f>
        <v>EWG2D 720 600 560 0 №2 – С доводчиками ЛДСП БЕЛЫЙ БАЗОВЫЙ SL34</v>
      </c>
      <c r="AH249" s="1">
        <f>VLOOKUP(Корзина[[#This Row],[Измененное название]],Заказ_из_БЗ[],2,0)</f>
        <v>6608.65</v>
      </c>
      <c r="AI249" s="1">
        <f t="shared" si="6"/>
        <v>-9.999999999308784E-3</v>
      </c>
    </row>
    <row r="250" spans="1:35" x14ac:dyDescent="0.25">
      <c r="A250" t="s">
        <v>13</v>
      </c>
      <c r="B250">
        <v>720</v>
      </c>
      <c r="C250">
        <v>600</v>
      </c>
      <c r="D250">
        <v>560</v>
      </c>
      <c r="E250" s="1">
        <v>1</v>
      </c>
      <c r="F250" s="1">
        <v>4544.75</v>
      </c>
      <c r="G250" s="444">
        <v>0.42674000000000001</v>
      </c>
      <c r="H250">
        <v>0</v>
      </c>
      <c r="I250" s="1">
        <v>0.30334499999999998</v>
      </c>
      <c r="J250" s="28">
        <v>1615.64</v>
      </c>
      <c r="K250" s="1">
        <v>0</v>
      </c>
      <c r="L250" s="1"/>
      <c r="M250" s="1">
        <v>2304.75</v>
      </c>
      <c r="N250" s="1">
        <v>450</v>
      </c>
      <c r="O250" s="1"/>
      <c r="P250" t="s">
        <v>1448</v>
      </c>
      <c r="Q250" s="1"/>
      <c r="R250" s="1"/>
      <c r="S250" s="1"/>
      <c r="T250" s="1"/>
      <c r="U250" s="1"/>
      <c r="V250" s="1"/>
      <c r="W250" s="1">
        <v>1000</v>
      </c>
      <c r="X250" s="1">
        <v>1240</v>
      </c>
      <c r="Y250" s="1"/>
      <c r="Z250" s="1">
        <v>0</v>
      </c>
      <c r="AA250" t="s">
        <v>1013</v>
      </c>
      <c r="AB250" s="1">
        <v>4544.75</v>
      </c>
      <c r="AC250" t="s">
        <v>1069</v>
      </c>
      <c r="AD250" s="1"/>
      <c r="AE250" s="1"/>
      <c r="AF25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720 600 560 0 №2 – С доводчиками ЛДСП БЕЛЫЙ БАЗОВЫЙ SL34</v>
      </c>
      <c r="AG250" s="1" t="str">
        <f>Корзина[[#This Row],[Соединенное название]]</f>
        <v>EWN1D 720 600 560 0 №2 – С доводчиками ЛДСП БЕЛЫЙ БАЗОВЫЙ SL34</v>
      </c>
      <c r="AH250" s="1">
        <f>VLOOKUP(Корзина[[#This Row],[Измененное название]],Заказ_из_БЗ[],2,0)</f>
        <v>4544.7700000000004</v>
      </c>
      <c r="AI250" s="1">
        <f t="shared" si="6"/>
        <v>-2.0000000000436557E-2</v>
      </c>
    </row>
    <row r="251" spans="1:35" x14ac:dyDescent="0.25">
      <c r="A251" t="s">
        <v>13</v>
      </c>
      <c r="B251">
        <v>720</v>
      </c>
      <c r="C251">
        <v>600</v>
      </c>
      <c r="D251">
        <v>560</v>
      </c>
      <c r="E251" s="1">
        <v>1</v>
      </c>
      <c r="F251" s="1">
        <v>3564.75</v>
      </c>
      <c r="G251" s="444">
        <v>0.42674000000000001</v>
      </c>
      <c r="H251">
        <v>0</v>
      </c>
      <c r="I251" s="1">
        <v>0.30334499999999998</v>
      </c>
      <c r="J251" s="28">
        <v>1615.64</v>
      </c>
      <c r="K251" s="1">
        <v>0</v>
      </c>
      <c r="L251" s="1"/>
      <c r="M251" s="1">
        <v>2304.75</v>
      </c>
      <c r="N251" s="1">
        <v>450</v>
      </c>
      <c r="O251" s="1"/>
      <c r="P251" t="s">
        <v>1446</v>
      </c>
      <c r="Q251" s="1"/>
      <c r="R251" s="1"/>
      <c r="S251" s="1"/>
      <c r="T251" s="1"/>
      <c r="U251" s="1"/>
      <c r="V251" s="1"/>
      <c r="W251" s="1">
        <v>1000</v>
      </c>
      <c r="X251" s="1">
        <v>260</v>
      </c>
      <c r="Y251" s="1"/>
      <c r="Z251" s="1">
        <v>0</v>
      </c>
      <c r="AA251" t="s">
        <v>1013</v>
      </c>
      <c r="AB251" s="1">
        <v>3564.75</v>
      </c>
      <c r="AC251" t="s">
        <v>1069</v>
      </c>
      <c r="AD251" s="1"/>
      <c r="AE251" s="1"/>
      <c r="AF25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720 600 560 0 №3 – Без доводчиков ЛДСП БЕЛЫЙ БАЗОВЫЙ SL34</v>
      </c>
      <c r="AG251" s="1" t="str">
        <f>Корзина[[#This Row],[Соединенное название]]</f>
        <v>EWN1D 720 600 560 0 №3 – Без доводчиков ЛДСП БЕЛЫЙ БАЗОВЫЙ SL34</v>
      </c>
      <c r="AH251" s="1">
        <f>VLOOKUP(Корзина[[#This Row],[Измененное название]],Заказ_из_БЗ[],2,0)</f>
        <v>3564.77</v>
      </c>
      <c r="AI251" s="1">
        <f t="shared" si="6"/>
        <v>-1.999999999998181E-2</v>
      </c>
    </row>
    <row r="252" spans="1:35" x14ac:dyDescent="0.25">
      <c r="A252" t="s">
        <v>13</v>
      </c>
      <c r="B252">
        <v>720</v>
      </c>
      <c r="C252">
        <v>600</v>
      </c>
      <c r="D252">
        <v>560</v>
      </c>
      <c r="E252" s="1">
        <v>1</v>
      </c>
      <c r="F252" s="1">
        <v>3564.75</v>
      </c>
      <c r="G252" s="444">
        <v>0.42674000000000001</v>
      </c>
      <c r="H252">
        <v>0</v>
      </c>
      <c r="I252" s="1">
        <v>0.30334499999999998</v>
      </c>
      <c r="J252" s="28">
        <v>1615.64</v>
      </c>
      <c r="K252" s="1">
        <v>0</v>
      </c>
      <c r="L252" s="1"/>
      <c r="M252" s="1">
        <v>2304.75</v>
      </c>
      <c r="N252" s="1">
        <v>450</v>
      </c>
      <c r="O252" s="1"/>
      <c r="P252" t="s">
        <v>1447</v>
      </c>
      <c r="Q252" s="1"/>
      <c r="R252" s="1"/>
      <c r="S252" s="1"/>
      <c r="T252" s="1"/>
      <c r="U252" s="1"/>
      <c r="V252" s="1"/>
      <c r="W252" s="1">
        <v>1000</v>
      </c>
      <c r="X252" s="1">
        <v>260</v>
      </c>
      <c r="Y252" s="1"/>
      <c r="Z252" s="1">
        <v>0</v>
      </c>
      <c r="AA252" t="s">
        <v>1013</v>
      </c>
      <c r="AB252" s="1">
        <v>3564.75</v>
      </c>
      <c r="AC252" t="s">
        <v>1069</v>
      </c>
      <c r="AD252" s="1"/>
      <c r="AE252" s="1"/>
      <c r="AF25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720 600 560 0 №3T – Открывание по нажатию ЛДСП БЕЛЫЙ БАЗОВЫЙ SL34</v>
      </c>
      <c r="AG252" s="1" t="str">
        <f>Корзина[[#This Row],[Соединенное название]]</f>
        <v>EWN1D 720 600 560 0 №3T – Открывание по нажатию ЛДСП БЕЛЫЙ БАЗОВЫЙ SL34</v>
      </c>
      <c r="AH252" s="1">
        <f>VLOOKUP(Корзина[[#This Row],[Измененное название]],Заказ_из_БЗ[],2,0)</f>
        <v>3564.77</v>
      </c>
      <c r="AI252" s="1">
        <f t="shared" si="6"/>
        <v>-1.999999999998181E-2</v>
      </c>
    </row>
    <row r="253" spans="1:35" x14ac:dyDescent="0.25">
      <c r="A253" t="s">
        <v>13</v>
      </c>
      <c r="B253">
        <v>720</v>
      </c>
      <c r="C253">
        <v>600</v>
      </c>
      <c r="D253">
        <v>315</v>
      </c>
      <c r="E253" s="1">
        <v>1</v>
      </c>
      <c r="F253" s="1">
        <v>4854.75</v>
      </c>
      <c r="G253" s="444">
        <v>0.42674000000000001</v>
      </c>
      <c r="H253">
        <v>0</v>
      </c>
      <c r="I253" s="1">
        <v>0.16442999999999999</v>
      </c>
      <c r="J253" s="28">
        <v>1615.64</v>
      </c>
      <c r="K253" s="1">
        <v>0</v>
      </c>
      <c r="L253" s="1"/>
      <c r="M253" s="1">
        <v>2614.75</v>
      </c>
      <c r="N253" s="1">
        <v>450</v>
      </c>
      <c r="O253" s="1"/>
      <c r="P253" t="s">
        <v>1448</v>
      </c>
      <c r="Q253" s="1"/>
      <c r="R253" s="1"/>
      <c r="S253" s="1"/>
      <c r="T253" s="1"/>
      <c r="U253" s="1"/>
      <c r="V253" s="1"/>
      <c r="W253" s="1">
        <v>1000</v>
      </c>
      <c r="X253" s="1">
        <v>1240</v>
      </c>
      <c r="Y253" s="1"/>
      <c r="Z253" s="1">
        <v>0</v>
      </c>
      <c r="AA253" t="s">
        <v>1013</v>
      </c>
      <c r="AB253" s="1">
        <v>4854.75</v>
      </c>
      <c r="AC253" t="s">
        <v>1071</v>
      </c>
      <c r="AD253" s="1"/>
      <c r="AE253" s="1"/>
      <c r="AF25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720 600 315 0 №2 – С доводчиками ЛДСП ДУБ КЕНДАЛ КОНЬЯК SL36</v>
      </c>
      <c r="AG253" s="1" t="str">
        <f>Корзина[[#This Row],[Соединенное название]]</f>
        <v>EWN1D 720 600 315 0 №2 – С доводчиками ЛДСП ДУБ КЕНДАЛ КОНЬЯК SL36</v>
      </c>
      <c r="AH253" s="1">
        <f>VLOOKUP(Корзина[[#This Row],[Измененное название]],Заказ_из_БЗ[],2,0)</f>
        <v>4885</v>
      </c>
      <c r="AI253" s="1">
        <f t="shared" si="6"/>
        <v>-30.25</v>
      </c>
    </row>
    <row r="254" spans="1:35" x14ac:dyDescent="0.25">
      <c r="A254" t="s">
        <v>13</v>
      </c>
      <c r="B254">
        <v>720</v>
      </c>
      <c r="C254">
        <v>600</v>
      </c>
      <c r="D254">
        <v>315</v>
      </c>
      <c r="E254" s="1">
        <v>1</v>
      </c>
      <c r="F254" s="1">
        <v>3874.75</v>
      </c>
      <c r="G254" s="444">
        <v>0.42674000000000001</v>
      </c>
      <c r="H254">
        <v>0</v>
      </c>
      <c r="I254" s="1">
        <v>0.16442999999999999</v>
      </c>
      <c r="J254" s="28">
        <v>1615.64</v>
      </c>
      <c r="K254" s="1">
        <v>0</v>
      </c>
      <c r="L254" s="1"/>
      <c r="M254" s="1">
        <v>2614.75</v>
      </c>
      <c r="N254" s="1">
        <v>450</v>
      </c>
      <c r="O254" s="1"/>
      <c r="P254" t="s">
        <v>1446</v>
      </c>
      <c r="Q254" s="1"/>
      <c r="R254" s="1"/>
      <c r="S254" s="1"/>
      <c r="T254" s="1"/>
      <c r="U254" s="1"/>
      <c r="V254" s="1"/>
      <c r="W254" s="1">
        <v>1000</v>
      </c>
      <c r="X254" s="1">
        <v>260</v>
      </c>
      <c r="Y254" s="1"/>
      <c r="Z254" s="1">
        <v>0</v>
      </c>
      <c r="AA254" t="s">
        <v>1013</v>
      </c>
      <c r="AB254" s="1">
        <v>3874.75</v>
      </c>
      <c r="AC254" t="s">
        <v>1071</v>
      </c>
      <c r="AD254" s="1"/>
      <c r="AE254" s="1"/>
      <c r="AF25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720 600 315 0 №3 – Без доводчиков ЛДСП ДУБ КЕНДАЛ КОНЬЯК SL36</v>
      </c>
      <c r="AG254" s="1" t="str">
        <f>Корзина[[#This Row],[Соединенное название]]</f>
        <v>EWN1D 720 600 315 0 №3 – Без доводчиков ЛДСП ДУБ КЕНДАЛ КОНЬЯК SL36</v>
      </c>
      <c r="AH254" s="1">
        <f>VLOOKUP(Корзина[[#This Row],[Измененное название]],Заказ_из_БЗ[],2,0)</f>
        <v>3905</v>
      </c>
      <c r="AI254" s="1">
        <f t="shared" si="6"/>
        <v>-30.25</v>
      </c>
    </row>
    <row r="255" spans="1:35" x14ac:dyDescent="0.25">
      <c r="A255" t="s">
        <v>13</v>
      </c>
      <c r="B255">
        <v>720</v>
      </c>
      <c r="C255">
        <v>600</v>
      </c>
      <c r="D255">
        <v>315</v>
      </c>
      <c r="E255" s="1">
        <v>1</v>
      </c>
      <c r="F255" s="1">
        <v>3874.75</v>
      </c>
      <c r="G255" s="444">
        <v>0.42674000000000001</v>
      </c>
      <c r="H255">
        <v>0</v>
      </c>
      <c r="I255" s="1">
        <v>0.16442999999999999</v>
      </c>
      <c r="J255" s="28">
        <v>1615.64</v>
      </c>
      <c r="K255" s="1">
        <v>0</v>
      </c>
      <c r="L255" s="1"/>
      <c r="M255" s="1">
        <v>2614.75</v>
      </c>
      <c r="N255" s="1">
        <v>450</v>
      </c>
      <c r="O255" s="1"/>
      <c r="P255" t="s">
        <v>1447</v>
      </c>
      <c r="Q255" s="1"/>
      <c r="R255" s="1"/>
      <c r="S255" s="1"/>
      <c r="T255" s="1"/>
      <c r="U255" s="1"/>
      <c r="V255" s="1"/>
      <c r="W255" s="1">
        <v>1000</v>
      </c>
      <c r="X255" s="1">
        <v>260</v>
      </c>
      <c r="Y255" s="1"/>
      <c r="Z255" s="1">
        <v>0</v>
      </c>
      <c r="AA255" t="s">
        <v>1013</v>
      </c>
      <c r="AB255" s="1">
        <v>3874.75</v>
      </c>
      <c r="AC255" t="s">
        <v>1071</v>
      </c>
      <c r="AD255" s="1"/>
      <c r="AE255" s="1"/>
      <c r="AF25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720 600 315 0 №3T – Открывание по нажатию ЛДСП ДУБ КЕНДАЛ КОНЬЯК SL36</v>
      </c>
      <c r="AG255" s="1" t="str">
        <f>Корзина[[#This Row],[Соединенное название]]</f>
        <v>EWN1D 720 600 315 0 №3T – Открывание по нажатию ЛДСП ДУБ КЕНДАЛ КОНЬЯК SL36</v>
      </c>
      <c r="AH255" s="1">
        <f>VLOOKUP(Корзина[[#This Row],[Измененное название]],Заказ_из_БЗ[],2,0)</f>
        <v>3905</v>
      </c>
      <c r="AI255" s="1">
        <f t="shared" si="6"/>
        <v>-30.25</v>
      </c>
    </row>
    <row r="256" spans="1:35" x14ac:dyDescent="0.25">
      <c r="A256" t="s">
        <v>14</v>
      </c>
      <c r="B256">
        <v>720</v>
      </c>
      <c r="C256">
        <v>600</v>
      </c>
      <c r="D256">
        <v>315</v>
      </c>
      <c r="E256" s="1">
        <v>1</v>
      </c>
      <c r="F256" s="1">
        <v>5784.75</v>
      </c>
      <c r="G256" s="444">
        <v>0.42387000000000002</v>
      </c>
      <c r="H256">
        <v>0</v>
      </c>
      <c r="I256" s="1">
        <v>0.16442999999999999</v>
      </c>
      <c r="J256" s="28">
        <v>1604.77</v>
      </c>
      <c r="K256" s="1">
        <v>0</v>
      </c>
      <c r="L256" s="1"/>
      <c r="M256" s="1">
        <v>2304.75</v>
      </c>
      <c r="N256" s="1">
        <v>450</v>
      </c>
      <c r="O256" s="1"/>
      <c r="P256" t="s">
        <v>1448</v>
      </c>
      <c r="Q256" s="1"/>
      <c r="R256" s="1"/>
      <c r="S256" s="1"/>
      <c r="T256" s="1"/>
      <c r="U256" s="1"/>
      <c r="V256" s="1"/>
      <c r="W256" s="1">
        <v>1000</v>
      </c>
      <c r="X256" s="1">
        <v>2480</v>
      </c>
      <c r="Y256" s="1"/>
      <c r="Z256" s="1">
        <v>0</v>
      </c>
      <c r="AA256" t="s">
        <v>1013</v>
      </c>
      <c r="AB256" s="1">
        <v>5784.75</v>
      </c>
      <c r="AC256" t="s">
        <v>1069</v>
      </c>
      <c r="AD256" s="1"/>
      <c r="AE256" s="1"/>
      <c r="AF25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EWN2D 720 600 315 0 №2 – С доводчиками ЛДСП БЕЛЫЙ БАЗОВЫЙ SL34</v>
      </c>
      <c r="AG256" s="1" t="str">
        <f>Корзина[[#This Row],[Соединенное название]]</f>
        <v>EWN2D 720 600 315 0 №2 – С доводчиками ЛДСП БЕЛЫЙ БАЗОВЫЙ SL34</v>
      </c>
      <c r="AH256" s="1">
        <f>VLOOKUP(Корзина[[#This Row],[Измененное название]],Заказ_из_БЗ[],2,0)</f>
        <v>5784.77</v>
      </c>
      <c r="AI256" s="1">
        <f t="shared" si="6"/>
        <v>-2.0000000000436557E-2</v>
      </c>
    </row>
    <row r="257" spans="1:35" x14ac:dyDescent="0.25">
      <c r="A257" t="s">
        <v>14</v>
      </c>
      <c r="B257">
        <v>720</v>
      </c>
      <c r="C257">
        <v>583</v>
      </c>
      <c r="D257">
        <v>451</v>
      </c>
      <c r="E257" s="1">
        <v>1</v>
      </c>
      <c r="F257" s="1">
        <v>6071.5450000000001</v>
      </c>
      <c r="G257" s="444">
        <v>0.41170000000000001</v>
      </c>
      <c r="H257">
        <v>0</v>
      </c>
      <c r="I257" s="1">
        <v>0.23430000000000001</v>
      </c>
      <c r="J257" s="28">
        <v>1558.7</v>
      </c>
      <c r="K257" s="1">
        <v>0</v>
      </c>
      <c r="L257" s="1"/>
      <c r="M257" s="1">
        <v>2591.5450000000001</v>
      </c>
      <c r="N257" s="1">
        <v>450</v>
      </c>
      <c r="O257" s="1"/>
      <c r="P257" t="s">
        <v>1448</v>
      </c>
      <c r="Q257" s="1"/>
      <c r="R257" s="1"/>
      <c r="S257" s="1"/>
      <c r="T257" s="1"/>
      <c r="U257" s="1"/>
      <c r="V257" s="1"/>
      <c r="W257" s="1">
        <v>1000</v>
      </c>
      <c r="X257" s="1">
        <v>2480</v>
      </c>
      <c r="Y257" s="1"/>
      <c r="Z257" s="1">
        <v>0</v>
      </c>
      <c r="AA257" t="s">
        <v>1013</v>
      </c>
      <c r="AB257" s="1">
        <v>6071.54</v>
      </c>
      <c r="AC257" t="s">
        <v>1072</v>
      </c>
      <c r="AD257" s="1"/>
      <c r="AE257" s="1"/>
      <c r="AF25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EWN2D 720 583 451 0 №2 – С доводчиками ЛДСП ДУБ СОЛСБЕРИ SL37</v>
      </c>
      <c r="AG257" s="1" t="str">
        <f>Корзина[[#This Row],[Соединенное название]]</f>
        <v>EWN2D 720 583 451 0 №2 – С доводчиками ЛДСП ДУБ СОЛСБЕРИ SL37</v>
      </c>
      <c r="AH257" s="1">
        <f>VLOOKUP(Корзина[[#This Row],[Измененное название]],Заказ_из_БЗ[],2,0)</f>
        <v>6093.67</v>
      </c>
      <c r="AI257" s="1">
        <f t="shared" si="6"/>
        <v>-22.130000000000109</v>
      </c>
    </row>
    <row r="258" spans="1:35" x14ac:dyDescent="0.25">
      <c r="A258" t="s">
        <v>14</v>
      </c>
      <c r="B258">
        <v>720</v>
      </c>
      <c r="C258">
        <v>583</v>
      </c>
      <c r="D258">
        <v>451</v>
      </c>
      <c r="E258" s="1">
        <v>1</v>
      </c>
      <c r="F258" s="1">
        <v>4111.5450000000001</v>
      </c>
      <c r="G258" s="444">
        <v>0.41170000000000001</v>
      </c>
      <c r="H258">
        <v>0</v>
      </c>
      <c r="I258" s="1">
        <v>0.23430000000000001</v>
      </c>
      <c r="J258" s="28">
        <v>1558.7</v>
      </c>
      <c r="K258" s="1">
        <v>0</v>
      </c>
      <c r="L258" s="1"/>
      <c r="M258" s="1">
        <v>2591.5450000000001</v>
      </c>
      <c r="N258" s="1">
        <v>450</v>
      </c>
      <c r="O258" s="1"/>
      <c r="P258" t="s">
        <v>1446</v>
      </c>
      <c r="Q258" s="1"/>
      <c r="R258" s="1"/>
      <c r="S258" s="1"/>
      <c r="T258" s="1"/>
      <c r="U258" s="1"/>
      <c r="V258" s="1"/>
      <c r="W258" s="1">
        <v>1000</v>
      </c>
      <c r="X258" s="1">
        <v>520</v>
      </c>
      <c r="Y258" s="1"/>
      <c r="Z258" s="1">
        <v>0</v>
      </c>
      <c r="AA258" t="s">
        <v>1013</v>
      </c>
      <c r="AB258" s="1">
        <v>4111.54</v>
      </c>
      <c r="AC258" t="s">
        <v>1072</v>
      </c>
      <c r="AD258" s="1"/>
      <c r="AE258" s="1"/>
      <c r="AF25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EWN2D 720 583 451 0 №3 – Без доводчиков ЛДСП ДУБ СОЛСБЕРИ SL37</v>
      </c>
      <c r="AG258" s="1" t="str">
        <f>Корзина[[#This Row],[Соединенное название]]</f>
        <v>EWN2D 720 583 451 0 №3 – Без доводчиков ЛДСП ДУБ СОЛСБЕРИ SL37</v>
      </c>
      <c r="AH258" s="1">
        <f>VLOOKUP(Корзина[[#This Row],[Измененное название]],Заказ_из_БЗ[],2,0)</f>
        <v>4133.67</v>
      </c>
      <c r="AI258" s="1">
        <f t="shared" si="6"/>
        <v>-22.130000000000109</v>
      </c>
    </row>
    <row r="259" spans="1:35" x14ac:dyDescent="0.25">
      <c r="A259" t="s">
        <v>189</v>
      </c>
      <c r="B259">
        <v>720</v>
      </c>
      <c r="C259">
        <v>850</v>
      </c>
      <c r="D259">
        <v>560</v>
      </c>
      <c r="E259" s="1">
        <v>1</v>
      </c>
      <c r="F259" s="1">
        <v>6945.25</v>
      </c>
      <c r="G259" s="444">
        <v>0.35514000000000001</v>
      </c>
      <c r="H259">
        <v>0</v>
      </c>
      <c r="I259" s="1">
        <v>0</v>
      </c>
      <c r="J259" s="28">
        <v>1344.56</v>
      </c>
      <c r="K259" s="1">
        <v>0</v>
      </c>
      <c r="L259" s="1"/>
      <c r="M259" s="1">
        <v>3035.25</v>
      </c>
      <c r="N259" s="1">
        <v>750</v>
      </c>
      <c r="O259" s="1"/>
      <c r="P259" t="s">
        <v>1448</v>
      </c>
      <c r="Q259" s="1"/>
      <c r="R259" s="1"/>
      <c r="S259" s="1"/>
      <c r="T259" s="1"/>
      <c r="U259" s="1"/>
      <c r="V259" s="1"/>
      <c r="W259" s="1">
        <v>1280</v>
      </c>
      <c r="X259" s="1">
        <v>2630</v>
      </c>
      <c r="Y259" s="1"/>
      <c r="Z259" s="1">
        <v>0</v>
      </c>
      <c r="AA259" t="s">
        <v>1013</v>
      </c>
      <c r="AB259" s="1">
        <v>6945.25</v>
      </c>
      <c r="AC259" t="s">
        <v>1069</v>
      </c>
      <c r="AD259" s="1"/>
      <c r="AE259" s="1"/>
      <c r="AF25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720 850 560 0 №2 – С доводчиками ЛДСП БЕЛЫЙ БАЗОВЫЙ SL34</v>
      </c>
      <c r="AG259" s="1" t="str">
        <f>Корзина[[#This Row],[Соединенное название]]</f>
        <v>EWU1D 720 850 560 0 №2 – С доводчиками ЛДСП БЕЛЫЙ БАЗОВЫЙ SL34</v>
      </c>
      <c r="AH259" s="1">
        <f>VLOOKUP(Корзина[[#This Row],[Измененное название]],Заказ_из_БЗ[],2,0)</f>
        <v>6945.28</v>
      </c>
      <c r="AI259" s="1">
        <f t="shared" si="6"/>
        <v>-2.9999999999745341E-2</v>
      </c>
    </row>
    <row r="260" spans="1:35" x14ac:dyDescent="0.25">
      <c r="A260" t="s">
        <v>189</v>
      </c>
      <c r="B260">
        <v>720</v>
      </c>
      <c r="C260">
        <v>750</v>
      </c>
      <c r="D260">
        <v>448</v>
      </c>
      <c r="E260" s="1">
        <v>1</v>
      </c>
      <c r="F260" s="1">
        <v>7200</v>
      </c>
      <c r="G260" s="444">
        <v>0.28354000000000001</v>
      </c>
      <c r="H260">
        <v>0</v>
      </c>
      <c r="I260" s="1">
        <v>0</v>
      </c>
      <c r="J260" s="28">
        <v>1073.48</v>
      </c>
      <c r="K260" s="1">
        <v>0</v>
      </c>
      <c r="L260" s="1"/>
      <c r="M260" s="1">
        <v>3290</v>
      </c>
      <c r="N260" s="1">
        <v>750</v>
      </c>
      <c r="O260" s="1"/>
      <c r="P260" t="s">
        <v>1448</v>
      </c>
      <c r="Q260" s="1"/>
      <c r="R260" s="1"/>
      <c r="S260" s="1"/>
      <c r="T260" s="1"/>
      <c r="U260" s="1"/>
      <c r="V260" s="1"/>
      <c r="W260" s="1">
        <v>1280</v>
      </c>
      <c r="X260" s="1">
        <v>2630</v>
      </c>
      <c r="Y260" s="1"/>
      <c r="Z260" s="1">
        <v>0</v>
      </c>
      <c r="AA260" t="s">
        <v>1013</v>
      </c>
      <c r="AB260" s="1">
        <v>7200</v>
      </c>
      <c r="AC260" t="s">
        <v>1071</v>
      </c>
      <c r="AD260" s="1"/>
      <c r="AE260" s="1"/>
      <c r="AF26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720 750 448 0 №2 – С доводчиками ЛДСП ДУБ КЕНДАЛ КОНЬЯК SL36</v>
      </c>
      <c r="AG260" s="1" t="str">
        <f>Корзина[[#This Row],[Соединенное название]]</f>
        <v>EWU1D 720 750 448 0 №2 – С доводчиками ЛДСП ДУБ КЕНДАЛ КОНЬЯК SL36</v>
      </c>
      <c r="AH260" s="1">
        <f>VLOOKUP(Корзина[[#This Row],[Измененное название]],Заказ_из_БЗ[],2,0)</f>
        <v>7200.03</v>
      </c>
      <c r="AI260" s="1">
        <f t="shared" si="6"/>
        <v>-2.9999999999745341E-2</v>
      </c>
    </row>
    <row r="261" spans="1:35" x14ac:dyDescent="0.25">
      <c r="A261" t="s">
        <v>189</v>
      </c>
      <c r="B261">
        <v>720</v>
      </c>
      <c r="C261">
        <v>750</v>
      </c>
      <c r="D261">
        <v>448</v>
      </c>
      <c r="E261" s="1">
        <v>1</v>
      </c>
      <c r="F261" s="1">
        <v>5560</v>
      </c>
      <c r="G261" s="444">
        <v>0.28354000000000001</v>
      </c>
      <c r="H261">
        <v>0</v>
      </c>
      <c r="I261" s="1">
        <v>0</v>
      </c>
      <c r="J261" s="28">
        <v>1073.48</v>
      </c>
      <c r="K261" s="1">
        <v>0</v>
      </c>
      <c r="L261" s="1"/>
      <c r="M261" s="1">
        <v>3290</v>
      </c>
      <c r="N261" s="1">
        <v>750</v>
      </c>
      <c r="O261" s="1"/>
      <c r="P261" t="s">
        <v>1446</v>
      </c>
      <c r="Q261" s="1"/>
      <c r="R261" s="1"/>
      <c r="S261" s="1"/>
      <c r="T261" s="1"/>
      <c r="U261" s="1"/>
      <c r="V261" s="1"/>
      <c r="W261" s="1">
        <v>1280</v>
      </c>
      <c r="X261" s="1">
        <v>990</v>
      </c>
      <c r="Y261" s="1"/>
      <c r="Z261" s="1">
        <v>0</v>
      </c>
      <c r="AA261" t="s">
        <v>1013</v>
      </c>
      <c r="AB261" s="1">
        <v>5560</v>
      </c>
      <c r="AC261" t="s">
        <v>1071</v>
      </c>
      <c r="AD261" s="1"/>
      <c r="AE261" s="1"/>
      <c r="AF26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720 750 448 0 №3 – Без доводчиков ЛДСП ДУБ КЕНДАЛ КОНЬЯК SL36</v>
      </c>
      <c r="AG261" s="1" t="str">
        <f>Корзина[[#This Row],[Соединенное название]]</f>
        <v>EWU1D 720 750 448 0 №3 – Без доводчиков ЛДСП ДУБ КЕНДАЛ КОНЬЯК SL36</v>
      </c>
      <c r="AH261" s="1">
        <f>VLOOKUP(Корзина[[#This Row],[Измененное название]],Заказ_из_БЗ[],2,0)</f>
        <v>5560.03</v>
      </c>
      <c r="AI261" s="1">
        <f t="shared" si="6"/>
        <v>-2.9999999999745341E-2</v>
      </c>
    </row>
    <row r="262" spans="1:35" x14ac:dyDescent="0.25">
      <c r="A262" t="s">
        <v>189</v>
      </c>
      <c r="B262">
        <v>720</v>
      </c>
      <c r="C262">
        <v>864</v>
      </c>
      <c r="D262">
        <v>448</v>
      </c>
      <c r="E262" s="1">
        <v>1</v>
      </c>
      <c r="F262" s="1">
        <v>5771.1849999999995</v>
      </c>
      <c r="G262" s="444">
        <v>0.36515999999999998</v>
      </c>
      <c r="H262">
        <v>0</v>
      </c>
      <c r="I262" s="1">
        <v>0</v>
      </c>
      <c r="J262" s="28">
        <v>1382.5</v>
      </c>
      <c r="K262" s="1">
        <v>0</v>
      </c>
      <c r="L262" s="1"/>
      <c r="M262" s="1">
        <v>3501.1849999999999</v>
      </c>
      <c r="N262" s="1">
        <v>750</v>
      </c>
      <c r="O262" s="1"/>
      <c r="P262" t="s">
        <v>1447</v>
      </c>
      <c r="Q262" s="1"/>
      <c r="R262" s="1"/>
      <c r="S262" s="1"/>
      <c r="T262" s="1"/>
      <c r="U262" s="1"/>
      <c r="V262" s="1"/>
      <c r="W262" s="1">
        <v>1280</v>
      </c>
      <c r="X262" s="1">
        <v>990</v>
      </c>
      <c r="Y262" s="1"/>
      <c r="Z262" s="1">
        <v>0</v>
      </c>
      <c r="AA262" t="s">
        <v>1013</v>
      </c>
      <c r="AB262" s="1">
        <v>5771.18</v>
      </c>
      <c r="AC262" t="s">
        <v>1071</v>
      </c>
      <c r="AD262" s="1"/>
      <c r="AE262" s="1"/>
      <c r="AF26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720 864 448 0 №3T – Открывание по нажатию ЛДСП ДУБ КЕНДАЛ КОНЬЯК SL36</v>
      </c>
      <c r="AG262" s="1" t="str">
        <f>Корзина[[#This Row],[Соединенное название]]</f>
        <v>EWU1D 720 864 448 0 №3T – Открывание по нажатию ЛДСП ДУБ КЕНДАЛ КОНЬЯК SL36</v>
      </c>
      <c r="AH262" s="1">
        <f>VLOOKUP(Корзина[[#This Row],[Измененное название]],Заказ_из_БЗ[],2,0)</f>
        <v>5795.27</v>
      </c>
      <c r="AI262" s="1">
        <f t="shared" si="6"/>
        <v>-24.090000000000146</v>
      </c>
    </row>
    <row r="263" spans="1:35" x14ac:dyDescent="0.25">
      <c r="A263" t="s">
        <v>188</v>
      </c>
      <c r="B263">
        <v>720</v>
      </c>
      <c r="C263">
        <v>850</v>
      </c>
      <c r="D263">
        <v>560</v>
      </c>
      <c r="E263" s="1">
        <v>1</v>
      </c>
      <c r="F263" s="1">
        <v>6945.25</v>
      </c>
      <c r="G263" s="444">
        <v>0.28354000000000001</v>
      </c>
      <c r="H263">
        <v>0</v>
      </c>
      <c r="I263" s="1">
        <v>0</v>
      </c>
      <c r="J263" s="28">
        <v>1073.48</v>
      </c>
      <c r="K263" s="1">
        <v>0</v>
      </c>
      <c r="L263" s="1"/>
      <c r="M263" s="1">
        <v>3035.25</v>
      </c>
      <c r="N263" s="1">
        <v>750</v>
      </c>
      <c r="O263" s="1"/>
      <c r="P263" t="s">
        <v>1448</v>
      </c>
      <c r="Q263" s="1"/>
      <c r="R263" s="1"/>
      <c r="S263" s="1"/>
      <c r="T263" s="1"/>
      <c r="U263" s="1"/>
      <c r="V263" s="1"/>
      <c r="W263" s="1">
        <v>1280</v>
      </c>
      <c r="X263" s="1">
        <v>2630</v>
      </c>
      <c r="Y263" s="1"/>
      <c r="Z263" s="1">
        <v>0</v>
      </c>
      <c r="AA263" t="s">
        <v>1013</v>
      </c>
      <c r="AB263" s="1">
        <v>6945.25</v>
      </c>
      <c r="AC263" t="s">
        <v>1069</v>
      </c>
      <c r="AD263" s="1"/>
      <c r="AE263" s="1"/>
      <c r="AF26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EWU1D_150 720 850 560 0 №2 – С доводчиками ЛДСП БЕЛЫЙ БАЗОВЫЙ SL34</v>
      </c>
      <c r="AG263" s="1" t="str">
        <f>Корзина[[#This Row],[Соединенное название]]</f>
        <v>EWU1D_150 720 850 560 0 №2 – С доводчиками ЛДСП БЕЛЫЙ БАЗОВЫЙ SL34</v>
      </c>
      <c r="AH263" s="1">
        <f>VLOOKUP(Корзина[[#This Row],[Измененное название]],Заказ_из_БЗ[],2,0)</f>
        <v>6965.3</v>
      </c>
      <c r="AI263" s="1">
        <f t="shared" si="6"/>
        <v>-20.050000000000182</v>
      </c>
    </row>
    <row r="264" spans="1:35" x14ac:dyDescent="0.25">
      <c r="A264" t="s">
        <v>188</v>
      </c>
      <c r="B264">
        <v>720</v>
      </c>
      <c r="C264">
        <v>954</v>
      </c>
      <c r="D264">
        <v>481</v>
      </c>
      <c r="E264" s="1">
        <v>1</v>
      </c>
      <c r="F264" s="1">
        <v>7577.91</v>
      </c>
      <c r="G264" s="444">
        <v>0.35799999999999998</v>
      </c>
      <c r="H264">
        <v>0</v>
      </c>
      <c r="I264" s="1">
        <v>0</v>
      </c>
      <c r="J264" s="28">
        <v>1355.39</v>
      </c>
      <c r="K264" s="1">
        <v>0</v>
      </c>
      <c r="L264" s="1"/>
      <c r="M264" s="1">
        <v>3667.91</v>
      </c>
      <c r="N264" s="1">
        <v>750</v>
      </c>
      <c r="O264" s="1"/>
      <c r="P264" t="s">
        <v>1448</v>
      </c>
      <c r="Q264" s="1"/>
      <c r="R264" s="1"/>
      <c r="S264" s="1"/>
      <c r="T264" s="1"/>
      <c r="U264" s="1"/>
      <c r="V264" s="1"/>
      <c r="W264" s="1">
        <v>1280</v>
      </c>
      <c r="X264" s="1">
        <v>2630</v>
      </c>
      <c r="Y264" s="1"/>
      <c r="Z264" s="1">
        <v>0</v>
      </c>
      <c r="AA264" t="s">
        <v>1013</v>
      </c>
      <c r="AB264" s="1">
        <v>7577.91</v>
      </c>
      <c r="AC264" t="s">
        <v>1074</v>
      </c>
      <c r="AD264" s="1"/>
      <c r="AE264" s="1"/>
      <c r="AF26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EWU1D_150 720 954 481 0 №2 – С доводчиками ЛДСП ОНИКС СЕРЫЙ SL39</v>
      </c>
      <c r="AG264" s="1" t="str">
        <f>Корзина[[#This Row],[Соединенное название]]</f>
        <v>EWU1D_150 720 954 481 0 №2 – С доводчиками ЛДСП ОНИКС СЕРЫЙ SL39</v>
      </c>
      <c r="AH264" s="1">
        <f>VLOOKUP(Корзина[[#This Row],[Измененное название]],Заказ_из_БЗ[],2,0)</f>
        <v>7917.75</v>
      </c>
      <c r="AI264" s="1">
        <f t="shared" si="6"/>
        <v>-339.84000000000015</v>
      </c>
    </row>
    <row r="265" spans="1:35" x14ac:dyDescent="0.25">
      <c r="A265" t="s">
        <v>188</v>
      </c>
      <c r="B265">
        <v>720</v>
      </c>
      <c r="C265">
        <v>954</v>
      </c>
      <c r="D265">
        <v>481</v>
      </c>
      <c r="E265" s="1">
        <v>1</v>
      </c>
      <c r="F265" s="1">
        <v>5937.91</v>
      </c>
      <c r="G265" s="444">
        <v>0.35799999999999998</v>
      </c>
      <c r="H265">
        <v>0</v>
      </c>
      <c r="I265" s="1">
        <v>0</v>
      </c>
      <c r="J265" s="28">
        <v>1355.39</v>
      </c>
      <c r="K265" s="1">
        <v>0</v>
      </c>
      <c r="L265" s="1"/>
      <c r="M265" s="1">
        <v>3667.91</v>
      </c>
      <c r="N265" s="1">
        <v>750</v>
      </c>
      <c r="O265" s="1"/>
      <c r="P265" t="s">
        <v>1446</v>
      </c>
      <c r="Q265" s="1"/>
      <c r="R265" s="1"/>
      <c r="S265" s="1"/>
      <c r="T265" s="1"/>
      <c r="U265" s="1"/>
      <c r="V265" s="1"/>
      <c r="W265" s="1">
        <v>1280</v>
      </c>
      <c r="X265" s="1">
        <v>990</v>
      </c>
      <c r="Y265" s="1"/>
      <c r="Z265" s="1">
        <v>0</v>
      </c>
      <c r="AA265" t="s">
        <v>1013</v>
      </c>
      <c r="AB265" s="1">
        <v>5937.91</v>
      </c>
      <c r="AC265" t="s">
        <v>1074</v>
      </c>
      <c r="AD265" s="1"/>
      <c r="AE265" s="1"/>
      <c r="AF26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EWU1D_150 720 954 481 0 №3 – Без доводчиков ЛДСП ОНИКС СЕРЫЙ SL39</v>
      </c>
      <c r="AG265" s="1" t="str">
        <f>Корзина[[#This Row],[Соединенное название]]</f>
        <v>EWU1D_150 720 954 481 0 №3 – Без доводчиков ЛДСП ОНИКС СЕРЫЙ SL39</v>
      </c>
      <c r="AH265" s="1">
        <f>VLOOKUP(Корзина[[#This Row],[Измененное название]],Заказ_из_БЗ[],2,0)</f>
        <v>6277.75</v>
      </c>
      <c r="AI265" s="1">
        <f t="shared" ref="AI265:AI282" si="7">AB265-AH265</f>
        <v>-339.84000000000015</v>
      </c>
    </row>
    <row r="266" spans="1:35" x14ac:dyDescent="0.25">
      <c r="A266" t="s">
        <v>188</v>
      </c>
      <c r="B266">
        <v>720</v>
      </c>
      <c r="C266">
        <v>954</v>
      </c>
      <c r="D266">
        <v>481</v>
      </c>
      <c r="E266" s="1">
        <v>1</v>
      </c>
      <c r="F266" s="1">
        <v>5937.91</v>
      </c>
      <c r="G266" s="444">
        <v>0.35799999999999998</v>
      </c>
      <c r="H266">
        <v>0</v>
      </c>
      <c r="I266" s="1">
        <v>0</v>
      </c>
      <c r="J266" s="28">
        <v>1355.39</v>
      </c>
      <c r="K266" s="1">
        <v>0</v>
      </c>
      <c r="L266" s="1"/>
      <c r="M266" s="1">
        <v>3667.91</v>
      </c>
      <c r="N266" s="1">
        <v>750</v>
      </c>
      <c r="O266" s="1"/>
      <c r="P266" t="s">
        <v>1447</v>
      </c>
      <c r="Q266" s="1"/>
      <c r="R266" s="1"/>
      <c r="S266" s="1"/>
      <c r="T266" s="1"/>
      <c r="U266" s="1"/>
      <c r="V266" s="1"/>
      <c r="W266" s="1">
        <v>1280</v>
      </c>
      <c r="X266" s="1">
        <v>990</v>
      </c>
      <c r="Y266" s="1"/>
      <c r="Z266" s="1">
        <v>0</v>
      </c>
      <c r="AA266" t="s">
        <v>1013</v>
      </c>
      <c r="AB266" s="1">
        <v>5937.91</v>
      </c>
      <c r="AC266" t="s">
        <v>1074</v>
      </c>
      <c r="AD266" s="1"/>
      <c r="AE266" s="1"/>
      <c r="AF26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EWU1D_150 720 954 481 0 №3T – Открывание по нажатию ЛДСП ОНИКС СЕРЫЙ SL39</v>
      </c>
      <c r="AG266" s="1" t="str">
        <f>Корзина[[#This Row],[Соединенное название]]</f>
        <v>EWU1D_150 720 954 481 0 №3T – Открывание по нажатию ЛДСП ОНИКС СЕРЫЙ SL39</v>
      </c>
      <c r="AH266" s="1">
        <f>VLOOKUP(Корзина[[#This Row],[Измененное название]],Заказ_из_БЗ[],2,0)</f>
        <v>6277.75</v>
      </c>
      <c r="AI266" s="1">
        <f t="shared" si="7"/>
        <v>-339.84000000000015</v>
      </c>
    </row>
    <row r="267" spans="1:35" x14ac:dyDescent="0.25">
      <c r="A267" t="s">
        <v>677</v>
      </c>
      <c r="B267" s="469">
        <v>1250</v>
      </c>
      <c r="C267">
        <v>596</v>
      </c>
      <c r="D267">
        <v>315</v>
      </c>
      <c r="E267" s="1">
        <v>1</v>
      </c>
      <c r="F267" s="1">
        <v>9683.6640000000007</v>
      </c>
      <c r="G267" s="444">
        <v>0.73763000000000001</v>
      </c>
      <c r="H267">
        <v>2</v>
      </c>
      <c r="I267" s="1">
        <v>0.16327</v>
      </c>
      <c r="J267" s="28">
        <v>2792.67</v>
      </c>
      <c r="K267" s="1">
        <v>611.28287999999998</v>
      </c>
      <c r="L267" s="1"/>
      <c r="M267" s="1">
        <v>2333.6639999999998</v>
      </c>
      <c r="N267" s="1">
        <v>450</v>
      </c>
      <c r="O267" s="1"/>
      <c r="P267" t="s">
        <v>1448</v>
      </c>
      <c r="Q267" s="1"/>
      <c r="R267" s="1"/>
      <c r="S267" s="1"/>
      <c r="T267" s="1"/>
      <c r="U267" s="1"/>
      <c r="V267" s="1"/>
      <c r="W267" s="1">
        <v>570</v>
      </c>
      <c r="X267" s="1">
        <v>6780</v>
      </c>
      <c r="Y267" s="1"/>
      <c r="Z267" s="1">
        <v>0</v>
      </c>
      <c r="AA267" t="s">
        <v>1013</v>
      </c>
      <c r="AB267" s="1">
        <v>10294.950000000001</v>
      </c>
      <c r="AC267" t="s">
        <v>1069</v>
      </c>
      <c r="AD267" s="1"/>
      <c r="AE267" s="1"/>
      <c r="AF26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1250 596 315 2 №2 – С доводчиками ЛДСП БЕЛЫЙ БАЗОВЫЙ SL34</v>
      </c>
      <c r="AG267" s="1" t="str">
        <f>Корзина[[#This Row],[Соединенное название]]</f>
        <v>EWV1D_600 1250 596 315 2 №2 – С доводчиками ЛДСП БЕЛЫЙ БАЗОВЫЙ SL34</v>
      </c>
      <c r="AH267" s="1">
        <f>VLOOKUP(Корзина[[#This Row],[Измененное название]],Заказ_из_БЗ[],2,0)</f>
        <v>10298.49</v>
      </c>
      <c r="AI267" s="1">
        <f t="shared" si="7"/>
        <v>-3.5399999999990541</v>
      </c>
    </row>
    <row r="268" spans="1:35" x14ac:dyDescent="0.25">
      <c r="A268" t="s">
        <v>677</v>
      </c>
      <c r="B268" s="469">
        <v>1250</v>
      </c>
      <c r="C268">
        <v>596</v>
      </c>
      <c r="D268">
        <v>315</v>
      </c>
      <c r="E268" s="1">
        <v>1</v>
      </c>
      <c r="F268" s="1">
        <v>9683.6640000000007</v>
      </c>
      <c r="G268" s="444">
        <v>0.73763000000000001</v>
      </c>
      <c r="H268">
        <v>2</v>
      </c>
      <c r="I268" s="1">
        <v>0.16298000000000001</v>
      </c>
      <c r="J268" s="28">
        <v>2792.67</v>
      </c>
      <c r="K268" s="1">
        <v>949.1955200000001</v>
      </c>
      <c r="L268" s="1"/>
      <c r="M268" s="1">
        <v>2333.6639999999998</v>
      </c>
      <c r="N268" s="1">
        <v>450</v>
      </c>
      <c r="O268" s="1"/>
      <c r="P268" t="s">
        <v>1448</v>
      </c>
      <c r="Q268" s="1"/>
      <c r="R268" s="1"/>
      <c r="S268" s="1"/>
      <c r="T268" s="1"/>
      <c r="U268" s="1"/>
      <c r="V268" s="1"/>
      <c r="W268" s="1">
        <v>570</v>
      </c>
      <c r="X268" s="1">
        <v>6780</v>
      </c>
      <c r="Y268" s="1"/>
      <c r="Z268" s="1">
        <v>0</v>
      </c>
      <c r="AA268" t="s">
        <v>1142</v>
      </c>
      <c r="AB268" s="1">
        <v>10632.86</v>
      </c>
      <c r="AC268" t="s">
        <v>1069</v>
      </c>
      <c r="AD268" s="1"/>
      <c r="AE268" s="1"/>
      <c r="AF26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1250 596 315 2 №2 – С доводчиками Стекло БЕЛЫЙ БАЗОВЫЙ SL34</v>
      </c>
      <c r="AG268" s="1" t="str">
        <f>Корзина[[#This Row],[Соединенное название]]</f>
        <v>EWV1D_600 1250 596 315 2 №2 – С доводчиками Стекло БЕЛЫЙ БАЗОВЫЙ SL34</v>
      </c>
      <c r="AH268" s="1">
        <f>VLOOKUP(Корзина[[#This Row],[Измененное название]],Заказ_из_БЗ[],2,0)</f>
        <v>10636.69</v>
      </c>
      <c r="AI268" s="1">
        <f t="shared" si="7"/>
        <v>-3.8299999999999272</v>
      </c>
    </row>
    <row r="269" spans="1:35" x14ac:dyDescent="0.25">
      <c r="A269" t="s">
        <v>677</v>
      </c>
      <c r="B269" s="469">
        <v>1250</v>
      </c>
      <c r="C269">
        <v>596</v>
      </c>
      <c r="D269">
        <v>315</v>
      </c>
      <c r="E269" s="1">
        <v>1</v>
      </c>
      <c r="F269" s="1">
        <v>9683.6640000000007</v>
      </c>
      <c r="G269" s="444">
        <v>0.73763000000000001</v>
      </c>
      <c r="H269">
        <v>2</v>
      </c>
      <c r="I269" s="1">
        <v>0.16298000000000001</v>
      </c>
      <c r="J269" s="28">
        <v>2792.67</v>
      </c>
      <c r="K269" s="1">
        <v>949.1955200000001</v>
      </c>
      <c r="L269" s="1"/>
      <c r="M269" s="1">
        <v>2333.6639999999998</v>
      </c>
      <c r="N269" s="1">
        <v>450</v>
      </c>
      <c r="O269" s="1"/>
      <c r="P269" t="s">
        <v>1448</v>
      </c>
      <c r="Q269" s="1"/>
      <c r="R269" s="1"/>
      <c r="S269" s="1"/>
      <c r="T269" s="1"/>
      <c r="U269" s="1"/>
      <c r="V269" s="1"/>
      <c r="W269" s="1">
        <v>570</v>
      </c>
      <c r="X269" s="1">
        <v>6780</v>
      </c>
      <c r="Y269" s="1"/>
      <c r="Z269" s="1">
        <v>0</v>
      </c>
      <c r="AA269" t="s">
        <v>1142</v>
      </c>
      <c r="AB269" s="1">
        <v>10632.86</v>
      </c>
      <c r="AC269" t="s">
        <v>1069</v>
      </c>
      <c r="AD269" s="1"/>
      <c r="AE269" s="1"/>
      <c r="AF26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1250 596 315 2 №2 – С доводчиками Стекло БЕЛЫЙ БАЗОВЫЙ SL34</v>
      </c>
      <c r="AG269" s="1" t="str">
        <f>Корзина[[#This Row],[Соединенное название]]</f>
        <v>EWV1D_600 1250 596 315 2 №2 – С доводчиками Стекло БЕЛЫЙ БАЗОВЫЙ SL34</v>
      </c>
      <c r="AH269" s="1">
        <f>VLOOKUP(Корзина[[#This Row],[Измененное название]],Заказ_из_БЗ[],2,0)</f>
        <v>10636.69</v>
      </c>
      <c r="AI269" s="1">
        <f t="shared" si="7"/>
        <v>-3.8299999999999272</v>
      </c>
    </row>
    <row r="270" spans="1:35" x14ac:dyDescent="0.25">
      <c r="A270" t="s">
        <v>677</v>
      </c>
      <c r="B270">
        <v>720</v>
      </c>
      <c r="C270">
        <v>596</v>
      </c>
      <c r="D270">
        <v>315</v>
      </c>
      <c r="E270" s="1">
        <v>1</v>
      </c>
      <c r="F270" s="1">
        <v>8328.5540000000001</v>
      </c>
      <c r="G270" s="444">
        <v>0.42387000000000002</v>
      </c>
      <c r="H270">
        <v>0</v>
      </c>
      <c r="I270" s="1">
        <v>0.16327</v>
      </c>
      <c r="J270" s="28">
        <v>1604.77</v>
      </c>
      <c r="K270" s="1">
        <v>0</v>
      </c>
      <c r="L270" s="1"/>
      <c r="M270" s="1">
        <v>1598.5539999999999</v>
      </c>
      <c r="N270" s="1">
        <v>450</v>
      </c>
      <c r="O270" s="1"/>
      <c r="P270" t="s">
        <v>1448</v>
      </c>
      <c r="Q270" s="1"/>
      <c r="R270" s="1"/>
      <c r="S270" s="1"/>
      <c r="T270" s="1"/>
      <c r="U270" s="1"/>
      <c r="V270" s="1"/>
      <c r="W270" s="1">
        <v>570</v>
      </c>
      <c r="X270" s="1">
        <v>6160</v>
      </c>
      <c r="Y270" s="1"/>
      <c r="Z270" s="1">
        <v>0</v>
      </c>
      <c r="AA270" t="s">
        <v>1013</v>
      </c>
      <c r="AB270" s="1">
        <v>8328.5499999999993</v>
      </c>
      <c r="AC270" t="s">
        <v>1069</v>
      </c>
      <c r="AD270" s="1"/>
      <c r="AE270" s="1"/>
      <c r="AF27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EWV1D_600 720 596 315 0 №2 – С доводчиками ЛДСП БЕЛЫЙ БАЗОВЫЙ SL34</v>
      </c>
      <c r="AG270" s="1" t="str">
        <f>Корзина[[#This Row],[Соединенное название]]</f>
        <v>EWV1D_600 720 596 315 0 №2 – С доводчиками ЛДСП БЕЛЫЙ БАЗОВЫЙ SL34</v>
      </c>
      <c r="AH270" s="1">
        <f>VLOOKUP(Корзина[[#This Row],[Измененное название]],Заказ_из_БЗ[],2,0)</f>
        <v>8332.3799999999992</v>
      </c>
      <c r="AI270" s="1">
        <f t="shared" si="7"/>
        <v>-3.8299999999999272</v>
      </c>
    </row>
    <row r="271" spans="1:35" x14ac:dyDescent="0.25">
      <c r="A271" t="s">
        <v>676</v>
      </c>
      <c r="B271">
        <v>960</v>
      </c>
      <c r="C271">
        <v>450</v>
      </c>
      <c r="D271">
        <v>315</v>
      </c>
      <c r="E271" s="1">
        <v>1</v>
      </c>
      <c r="F271" s="1">
        <v>5192.88</v>
      </c>
      <c r="G271" s="444">
        <v>0.42637999999999998</v>
      </c>
      <c r="H271">
        <v>1</v>
      </c>
      <c r="I271" s="1">
        <v>0.12093</v>
      </c>
      <c r="J271" s="28">
        <v>1614.27</v>
      </c>
      <c r="K271" s="1">
        <v>226.38095999999999</v>
      </c>
      <c r="L271" s="1"/>
      <c r="M271" s="1">
        <v>1792.88</v>
      </c>
      <c r="N271" s="1">
        <v>450</v>
      </c>
      <c r="O271" s="1"/>
      <c r="P271" t="s">
        <v>1448</v>
      </c>
      <c r="Q271" s="1"/>
      <c r="R271" s="1"/>
      <c r="S271" s="1"/>
      <c r="T271" s="1"/>
      <c r="U271" s="1"/>
      <c r="V271" s="1"/>
      <c r="W271" s="1">
        <v>570</v>
      </c>
      <c r="X271" s="1">
        <v>2830</v>
      </c>
      <c r="Y271" s="1"/>
      <c r="Z271" s="1">
        <v>0</v>
      </c>
      <c r="AA271" t="s">
        <v>1013</v>
      </c>
      <c r="AB271" s="1">
        <v>5419.26</v>
      </c>
      <c r="AC271" t="s">
        <v>1069</v>
      </c>
      <c r="AD271" s="1"/>
      <c r="AE271" s="1"/>
      <c r="AF27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EWV1D_450 960 450 315 1 №2 – С доводчиками ЛДСП БЕЛЫЙ БАЗОВЫЙ SL34</v>
      </c>
      <c r="AG271" s="1" t="str">
        <f>Корзина[[#This Row],[Соединенное название]]</f>
        <v>EWV1D_450 960 450 315 1 №2 – С доводчиками ЛДСП БЕЛЫЙ БАЗОВЫЙ SL34</v>
      </c>
      <c r="AH271" s="1">
        <f>VLOOKUP(Корзина[[#This Row],[Измененное название]],Заказ_из_БЗ[],2,0)</f>
        <v>5418.92</v>
      </c>
      <c r="AI271" s="1">
        <f t="shared" si="7"/>
        <v>0.34000000000014552</v>
      </c>
    </row>
    <row r="272" spans="1:35" x14ac:dyDescent="0.25">
      <c r="A272" t="s">
        <v>682</v>
      </c>
      <c r="B272">
        <v>480</v>
      </c>
      <c r="C272">
        <v>446</v>
      </c>
      <c r="D272">
        <v>315</v>
      </c>
      <c r="E272" s="1">
        <v>1</v>
      </c>
      <c r="F272" s="1">
        <v>9013.378999999999</v>
      </c>
      <c r="G272" s="444">
        <v>0.21038999999999999</v>
      </c>
      <c r="H272">
        <v>0</v>
      </c>
      <c r="I272" s="1">
        <v>0.11977</v>
      </c>
      <c r="J272" s="28">
        <v>796.54</v>
      </c>
      <c r="K272" s="1">
        <v>0</v>
      </c>
      <c r="L272" s="1"/>
      <c r="M272" s="1">
        <v>1363.3789999999995</v>
      </c>
      <c r="N272" s="1">
        <v>300</v>
      </c>
      <c r="O272" s="1"/>
      <c r="P272" t="s">
        <v>1448</v>
      </c>
      <c r="Q272" s="1"/>
      <c r="R272" s="1"/>
      <c r="S272" s="1"/>
      <c r="T272" s="1"/>
      <c r="U272" s="1"/>
      <c r="V272" s="1"/>
      <c r="W272" s="1">
        <v>570</v>
      </c>
      <c r="X272" s="1">
        <v>7080</v>
      </c>
      <c r="Y272" s="1"/>
      <c r="Z272" s="1">
        <v>0</v>
      </c>
      <c r="AA272" t="s">
        <v>1013</v>
      </c>
      <c r="AB272" s="1">
        <v>9013.3799999999992</v>
      </c>
      <c r="AC272" t="s">
        <v>1069</v>
      </c>
      <c r="AD272" s="1"/>
      <c r="AE272" s="1"/>
      <c r="AF27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EWV1V_450 480 446 315 0 №2 – С доводчиками ЛДСП БЕЛЫЙ БАЗОВЫЙ SL34</v>
      </c>
      <c r="AG272" s="1" t="str">
        <f>Корзина[[#This Row],[Соединенное название]]</f>
        <v>EWV1V_450 480 446 315 0 №2 – С доводчиками ЛДСП БЕЛЫЙ БАЗОВЫЙ SL34</v>
      </c>
      <c r="AH272" s="1">
        <f>VLOOKUP(Корзина[[#This Row],[Измененное название]],Заказ_из_БЗ[],2,0)</f>
        <v>9017.32</v>
      </c>
      <c r="AI272" s="1">
        <f t="shared" si="7"/>
        <v>-3.9400000000005093</v>
      </c>
    </row>
    <row r="273" spans="1:35" x14ac:dyDescent="0.25">
      <c r="A273" t="s">
        <v>830</v>
      </c>
      <c r="B273">
        <v>480</v>
      </c>
      <c r="C273">
        <v>896</v>
      </c>
      <c r="D273">
        <v>315</v>
      </c>
      <c r="E273" s="1">
        <v>1</v>
      </c>
      <c r="F273" s="1">
        <v>9455.0539999999983</v>
      </c>
      <c r="G273" s="444">
        <v>0</v>
      </c>
      <c r="H273">
        <v>0</v>
      </c>
      <c r="I273" s="1">
        <v>0</v>
      </c>
      <c r="J273" s="28">
        <v>0</v>
      </c>
      <c r="K273" s="1">
        <v>0</v>
      </c>
      <c r="L273" s="1"/>
      <c r="M273" s="1">
        <v>1805.0539999999987</v>
      </c>
      <c r="N273" s="1">
        <v>300</v>
      </c>
      <c r="O273" s="1"/>
      <c r="P273" t="s">
        <v>1448</v>
      </c>
      <c r="Q273" s="1"/>
      <c r="R273" s="1"/>
      <c r="S273" s="1"/>
      <c r="T273" s="1"/>
      <c r="U273" s="1"/>
      <c r="V273" s="1"/>
      <c r="W273" s="1">
        <v>570</v>
      </c>
      <c r="X273" s="1">
        <v>7080</v>
      </c>
      <c r="Y273" s="1"/>
      <c r="Z273" s="1">
        <v>0</v>
      </c>
      <c r="AA273" t="s">
        <v>1013</v>
      </c>
      <c r="AB273" s="1">
        <v>9455.0499999999993</v>
      </c>
      <c r="AC273" t="s">
        <v>1069</v>
      </c>
      <c r="AD273" s="1"/>
      <c r="AE273" s="1"/>
      <c r="AF27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EWV1V_900 480 896 315 0 №2 – С доводчиками ЛДСП БЕЛЫЙ БАЗОВЫЙ SL34</v>
      </c>
      <c r="AG273" s="1" t="str">
        <f>Корзина[[#This Row],[Соединенное название]]</f>
        <v>EWV1V_900 480 896 315 0 №2 – С доводчиками ЛДСП БЕЛЫЙ БАЗОВЫЙ SL34</v>
      </c>
      <c r="AH273" s="1">
        <f>VLOOKUP(Корзина[[#This Row],[Измененное название]],Заказ_из_БЗ[],2,0)</f>
        <v>9458.99</v>
      </c>
      <c r="AI273" s="1">
        <f t="shared" si="7"/>
        <v>-3.9400000000005093</v>
      </c>
    </row>
    <row r="274" spans="1:35" x14ac:dyDescent="0.25">
      <c r="A274" t="s">
        <v>682</v>
      </c>
      <c r="B274">
        <v>600</v>
      </c>
      <c r="C274">
        <v>446</v>
      </c>
      <c r="D274">
        <v>315</v>
      </c>
      <c r="E274" s="1">
        <v>1</v>
      </c>
      <c r="F274" s="1">
        <v>10018.339</v>
      </c>
      <c r="G274" s="444">
        <v>0.26343</v>
      </c>
      <c r="H274">
        <v>0</v>
      </c>
      <c r="I274" s="1">
        <v>0.11977</v>
      </c>
      <c r="J274" s="28">
        <v>997.35</v>
      </c>
      <c r="K274" s="1">
        <v>0</v>
      </c>
      <c r="L274" s="1"/>
      <c r="M274" s="1">
        <v>1508.3389999999995</v>
      </c>
      <c r="N274" s="1">
        <v>300</v>
      </c>
      <c r="O274" s="1"/>
      <c r="P274" t="s">
        <v>1448</v>
      </c>
      <c r="Q274" s="1"/>
      <c r="R274" s="1"/>
      <c r="S274" s="1"/>
      <c r="T274" s="1"/>
      <c r="U274" s="1"/>
      <c r="V274" s="1"/>
      <c r="W274" s="1">
        <v>570</v>
      </c>
      <c r="X274" s="1">
        <v>7940</v>
      </c>
      <c r="Y274" s="1"/>
      <c r="Z274" s="1">
        <v>0</v>
      </c>
      <c r="AA274" t="s">
        <v>1013</v>
      </c>
      <c r="AB274" s="1">
        <v>10018.34</v>
      </c>
      <c r="AC274" t="s">
        <v>1069</v>
      </c>
      <c r="AD274" s="1"/>
      <c r="AE274" s="1"/>
      <c r="AF27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EWV1V_450 600 446 315 0 №2 – С доводчиками ЛДСП БЕЛЫЙ БАЗОВЫЙ SL34</v>
      </c>
      <c r="AG274" s="1" t="str">
        <f>Корзина[[#This Row],[Соединенное название]]</f>
        <v>EWV1V_450 600 446 315 0 №2 – С доводчиками ЛДСП БЕЛЫЙ БАЗОВЫЙ SL34</v>
      </c>
      <c r="AH274" s="1">
        <f>VLOOKUP(Корзина[[#This Row],[Измененное название]],Заказ_из_БЗ[],2,0)</f>
        <v>10022.280000000001</v>
      </c>
      <c r="AI274" s="1">
        <f t="shared" si="7"/>
        <v>-3.9400000000005093</v>
      </c>
    </row>
    <row r="275" spans="1:35" x14ac:dyDescent="0.25">
      <c r="A275" t="s">
        <v>683</v>
      </c>
      <c r="B275">
        <v>600</v>
      </c>
      <c r="C275">
        <v>596</v>
      </c>
      <c r="D275">
        <v>315</v>
      </c>
      <c r="E275" s="1">
        <v>1</v>
      </c>
      <c r="F275" s="1">
        <v>10165.563999999998</v>
      </c>
      <c r="G275" s="444">
        <v>0.35282999999999998</v>
      </c>
      <c r="H275">
        <v>0</v>
      </c>
      <c r="I275" s="1">
        <v>0.16327</v>
      </c>
      <c r="J275" s="28">
        <v>1335.81</v>
      </c>
      <c r="K275" s="1">
        <v>0</v>
      </c>
      <c r="L275" s="1"/>
      <c r="M275" s="1">
        <v>1655.5639999999994</v>
      </c>
      <c r="N275" s="1">
        <v>300</v>
      </c>
      <c r="O275" s="1"/>
      <c r="P275" t="s">
        <v>1448</v>
      </c>
      <c r="Q275" s="1"/>
      <c r="R275" s="1"/>
      <c r="S275" s="1"/>
      <c r="T275" s="1"/>
      <c r="U275" s="1"/>
      <c r="V275" s="1"/>
      <c r="W275" s="1">
        <v>570</v>
      </c>
      <c r="X275" s="1">
        <v>7940</v>
      </c>
      <c r="Y275" s="1"/>
      <c r="Z275" s="1">
        <v>0</v>
      </c>
      <c r="AA275" t="s">
        <v>1013</v>
      </c>
      <c r="AB275" s="1">
        <v>10165.56</v>
      </c>
      <c r="AC275" t="s">
        <v>1069</v>
      </c>
      <c r="AD275" s="1"/>
      <c r="AE275" s="1"/>
      <c r="AF27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EWV1V_600 600 596 315 0 №2 – С доводчиками ЛДСП БЕЛЫЙ БАЗОВЫЙ SL34</v>
      </c>
      <c r="AG275" s="1" t="str">
        <f>Корзина[[#This Row],[Соединенное название]]</f>
        <v>EWV1V_600 600 596 315 0 №2 – С доводчиками ЛДСП БЕЛЫЙ БАЗОВЫЙ SL34</v>
      </c>
      <c r="AH275" s="1">
        <f>VLOOKUP(Корзина[[#This Row],[Измененное название]],Заказ_из_БЗ[],2,0)</f>
        <v>10169.5</v>
      </c>
      <c r="AI275" s="1">
        <f t="shared" si="7"/>
        <v>-3.9400000000005093</v>
      </c>
    </row>
    <row r="276" spans="1:35" x14ac:dyDescent="0.25">
      <c r="A276" t="s">
        <v>678</v>
      </c>
      <c r="B276">
        <v>720</v>
      </c>
      <c r="C276">
        <v>596</v>
      </c>
      <c r="D276">
        <v>315</v>
      </c>
      <c r="E276" s="1">
        <v>1</v>
      </c>
      <c r="F276" s="1">
        <v>9568.5540000000001</v>
      </c>
      <c r="G276" s="444">
        <v>0.42101</v>
      </c>
      <c r="H276">
        <v>0</v>
      </c>
      <c r="I276" s="1">
        <v>0.16327</v>
      </c>
      <c r="J276" s="28">
        <v>1593.94</v>
      </c>
      <c r="K276" s="1">
        <v>0</v>
      </c>
      <c r="L276" s="1"/>
      <c r="M276" s="1">
        <v>1598.5539999999999</v>
      </c>
      <c r="N276" s="1">
        <v>450</v>
      </c>
      <c r="O276" s="1"/>
      <c r="P276" t="s">
        <v>1448</v>
      </c>
      <c r="Q276" s="1"/>
      <c r="R276" s="1"/>
      <c r="S276" s="1"/>
      <c r="T276" s="1"/>
      <c r="U276" s="1"/>
      <c r="V276" s="1"/>
      <c r="W276" s="1">
        <v>570</v>
      </c>
      <c r="X276" s="1">
        <v>7400</v>
      </c>
      <c r="Y276" s="1"/>
      <c r="Z276" s="1">
        <v>0</v>
      </c>
      <c r="AA276" t="s">
        <v>1013</v>
      </c>
      <c r="AB276" s="1">
        <v>9568.5499999999993</v>
      </c>
      <c r="AC276" t="s">
        <v>1069</v>
      </c>
      <c r="AD276" s="1"/>
      <c r="AE276" s="1"/>
      <c r="AF27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EWV2D_600 720 596 315 0 №2 – С доводчиками ЛДСП БЕЛЫЙ БАЗОВЫЙ SL34</v>
      </c>
      <c r="AG276" s="1" t="str">
        <f>Корзина[[#This Row],[Соединенное название]]</f>
        <v>EWV2D_600 720 596 315 0 №2 – С доводчиками ЛДСП БЕЛЫЙ БАЗОВЫЙ SL34</v>
      </c>
      <c r="AH276" s="1">
        <f>VLOOKUP(Корзина[[#This Row],[Измененное название]],Заказ_из_БЗ[],2,0)</f>
        <v>9572.3799999999992</v>
      </c>
      <c r="AI276" s="1">
        <f t="shared" si="7"/>
        <v>-3.8299999999999272</v>
      </c>
    </row>
    <row r="277" spans="1:35" x14ac:dyDescent="0.25">
      <c r="A277" t="s">
        <v>678</v>
      </c>
      <c r="B277">
        <v>867</v>
      </c>
      <c r="C277">
        <v>596</v>
      </c>
      <c r="D277">
        <v>333</v>
      </c>
      <c r="E277" s="1">
        <v>1</v>
      </c>
      <c r="F277" s="1">
        <v>9851.2829999999994</v>
      </c>
      <c r="G277" s="444">
        <v>0.50744</v>
      </c>
      <c r="H277">
        <v>1</v>
      </c>
      <c r="I277" s="1">
        <v>0.173404</v>
      </c>
      <c r="J277" s="28">
        <v>1921.17</v>
      </c>
      <c r="K277" s="1">
        <v>324.61228799999998</v>
      </c>
      <c r="L277" s="1"/>
      <c r="M277" s="1">
        <v>1881.2829999999999</v>
      </c>
      <c r="N277" s="1">
        <v>450</v>
      </c>
      <c r="O277" s="1"/>
      <c r="P277" t="s">
        <v>1448</v>
      </c>
      <c r="Q277" s="1"/>
      <c r="R277" s="1"/>
      <c r="S277" s="1"/>
      <c r="T277" s="1"/>
      <c r="U277" s="1"/>
      <c r="V277" s="1"/>
      <c r="W277" s="1">
        <v>570</v>
      </c>
      <c r="X277" s="1">
        <v>7400</v>
      </c>
      <c r="Y277" s="1"/>
      <c r="Z277" s="1">
        <v>0</v>
      </c>
      <c r="AA277" t="s">
        <v>1013</v>
      </c>
      <c r="AB277" s="1">
        <v>10175.9</v>
      </c>
      <c r="AC277" t="s">
        <v>1069</v>
      </c>
      <c r="AD277" s="1"/>
      <c r="AE277" s="1"/>
      <c r="AF27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№2 – С доводчиками ЛДСП БЕЛЫЙ БАЗОВЫЙ SL34</v>
      </c>
      <c r="AG277" s="1" t="str">
        <f>Корзина[[#This Row],[Соединенное название]]</f>
        <v>EWV2D_600 867 596 333 1 №2 – С доводчиками ЛДСП БЕЛЫЙ БАЗОВЫЙ SL34</v>
      </c>
      <c r="AH277" s="1">
        <f>VLOOKUP(Корзина[[#This Row],[Измененное название]],Заказ_из_БЗ[],2,0)</f>
        <v>10193.040000000001</v>
      </c>
      <c r="AI277" s="1">
        <f t="shared" si="7"/>
        <v>-17.140000000001237</v>
      </c>
    </row>
    <row r="278" spans="1:35" x14ac:dyDescent="0.25">
      <c r="A278" t="s">
        <v>679</v>
      </c>
      <c r="B278">
        <v>867</v>
      </c>
      <c r="C278">
        <v>796</v>
      </c>
      <c r="D278">
        <v>333</v>
      </c>
      <c r="E278" s="1">
        <v>1</v>
      </c>
      <c r="F278" s="1">
        <v>10651.082999999999</v>
      </c>
      <c r="G278" s="444">
        <v>0.68003999999999998</v>
      </c>
      <c r="H278">
        <v>1</v>
      </c>
      <c r="I278" s="1">
        <v>0.23500399999999999</v>
      </c>
      <c r="J278" s="28">
        <v>2574.63</v>
      </c>
      <c r="K278" s="1">
        <v>439.92748799999998</v>
      </c>
      <c r="L278" s="1"/>
      <c r="M278" s="1">
        <v>2071.0829999999996</v>
      </c>
      <c r="N278" s="1">
        <v>450</v>
      </c>
      <c r="O278" s="1"/>
      <c r="P278" t="s">
        <v>1448</v>
      </c>
      <c r="Q278" s="1"/>
      <c r="R278" s="1"/>
      <c r="S278" s="1"/>
      <c r="T278" s="1"/>
      <c r="U278" s="1"/>
      <c r="V278" s="1"/>
      <c r="W278" s="1">
        <v>570</v>
      </c>
      <c r="X278" s="1">
        <v>8010</v>
      </c>
      <c r="Y278" s="1"/>
      <c r="Z278" s="1">
        <v>0</v>
      </c>
      <c r="AA278" t="s">
        <v>1013</v>
      </c>
      <c r="AB278" s="1">
        <v>11091.01</v>
      </c>
      <c r="AC278" t="s">
        <v>1069</v>
      </c>
      <c r="AD278" s="1"/>
      <c r="AE278" s="1"/>
      <c r="AF27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EWV2D_800 867 796 333 1 №2 – С доводчиками ЛДСП БЕЛЫЙ БАЗОВЫЙ SL34</v>
      </c>
      <c r="AG278" s="1" t="str">
        <f>Корзина[[#This Row],[Соединенное название]]</f>
        <v>EWV2D_800 867 796 333 1 №2 – С доводчиками ЛДСП БЕЛЫЙ БАЗОВЫЙ SL34</v>
      </c>
      <c r="AH278" s="1">
        <f>VLOOKUP(Корзина[[#This Row],[Измененное название]],Заказ_из_БЗ[],2,0)</f>
        <v>11107.85</v>
      </c>
      <c r="AI278" s="1">
        <f t="shared" si="7"/>
        <v>-16.840000000000146</v>
      </c>
    </row>
    <row r="279" spans="1:35" x14ac:dyDescent="0.25">
      <c r="A279" t="s">
        <v>678</v>
      </c>
      <c r="B279">
        <v>867</v>
      </c>
      <c r="C279">
        <v>596</v>
      </c>
      <c r="D279">
        <v>333</v>
      </c>
      <c r="E279" s="1">
        <v>1</v>
      </c>
      <c r="F279" s="1">
        <v>7891.2829999999994</v>
      </c>
      <c r="G279" s="444">
        <v>0.50744</v>
      </c>
      <c r="H279">
        <v>1</v>
      </c>
      <c r="I279" s="1">
        <v>0.173404</v>
      </c>
      <c r="J279" s="28">
        <v>1921.17</v>
      </c>
      <c r="K279" s="1">
        <v>324.61228799999998</v>
      </c>
      <c r="L279" s="1"/>
      <c r="M279" s="1">
        <v>1881.2829999999999</v>
      </c>
      <c r="N279" s="1">
        <v>450</v>
      </c>
      <c r="O279" s="1"/>
      <c r="P279" t="s">
        <v>1446</v>
      </c>
      <c r="Q279" s="1"/>
      <c r="R279" s="1"/>
      <c r="S279" s="1"/>
      <c r="T279" s="1"/>
      <c r="U279" s="1"/>
      <c r="V279" s="1"/>
      <c r="W279" s="1">
        <v>570</v>
      </c>
      <c r="X279" s="1">
        <v>5440</v>
      </c>
      <c r="Y279" s="1"/>
      <c r="Z279" s="1">
        <v>0</v>
      </c>
      <c r="AA279" t="s">
        <v>1013</v>
      </c>
      <c r="AB279" s="1">
        <v>8215.9</v>
      </c>
      <c r="AC279" t="s">
        <v>1069</v>
      </c>
      <c r="AD279" s="1"/>
      <c r="AE279" s="1"/>
      <c r="AF27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№3 – Без доводчиков ЛДСП БЕЛЫЙ БАЗОВЫЙ SL34</v>
      </c>
      <c r="AG279" s="1" t="str">
        <f>Корзина[[#This Row],[Соединенное название]]</f>
        <v>EWV2D_600 867 596 333 1 №3 – Без доводчиков ЛДСП БЕЛЫЙ БАЗОВЫЙ SL34</v>
      </c>
      <c r="AH279" s="1">
        <f>VLOOKUP(Корзина[[#This Row],[Измененное название]],Заказ_из_БЗ[],2,0)</f>
        <v>8233.0400000000009</v>
      </c>
      <c r="AI279" s="1">
        <f t="shared" si="7"/>
        <v>-17.140000000001237</v>
      </c>
    </row>
    <row r="280" spans="1:35" x14ac:dyDescent="0.25">
      <c r="A280" t="s">
        <v>678</v>
      </c>
      <c r="B280">
        <v>867</v>
      </c>
      <c r="C280">
        <v>596</v>
      </c>
      <c r="D280">
        <v>333</v>
      </c>
      <c r="E280" s="1">
        <v>1</v>
      </c>
      <c r="F280" s="1">
        <v>7891.2829999999994</v>
      </c>
      <c r="G280" s="444">
        <v>0.50744</v>
      </c>
      <c r="H280">
        <v>1</v>
      </c>
      <c r="I280" s="1">
        <v>0.173096</v>
      </c>
      <c r="J280" s="28">
        <v>1921.17</v>
      </c>
      <c r="K280" s="1">
        <v>504.05555199999998</v>
      </c>
      <c r="L280" s="1"/>
      <c r="M280" s="1">
        <v>1881.2829999999999</v>
      </c>
      <c r="N280" s="1">
        <v>450</v>
      </c>
      <c r="O280" s="1"/>
      <c r="P280" t="s">
        <v>1446</v>
      </c>
      <c r="Q280" s="1"/>
      <c r="R280" s="1"/>
      <c r="S280" s="1"/>
      <c r="T280" s="1"/>
      <c r="U280" s="1"/>
      <c r="V280" s="1"/>
      <c r="W280" s="1">
        <v>570</v>
      </c>
      <c r="X280" s="1">
        <v>5440</v>
      </c>
      <c r="Y280" s="1"/>
      <c r="Z280" s="1">
        <v>0</v>
      </c>
      <c r="AA280" t="s">
        <v>1142</v>
      </c>
      <c r="AB280" s="1">
        <v>8395.34</v>
      </c>
      <c r="AC280" t="s">
        <v>1069</v>
      </c>
      <c r="AD280" s="1"/>
      <c r="AE280" s="1"/>
      <c r="AF28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№3 – Без доводчиков Стекло БЕЛЫЙ БАЗОВЫЙ SL34</v>
      </c>
      <c r="AG280" s="1" t="str">
        <f>Корзина[[#This Row],[Соединенное название]]</f>
        <v>EWV2D_600 867 596 333 1 №3 – Без доводчиков Стекло БЕЛЫЙ БАЗОВЫЙ SL34</v>
      </c>
      <c r="AH280" s="1">
        <f>VLOOKUP(Корзина[[#This Row],[Измененное название]],Заказ_из_БЗ[],2,0)</f>
        <v>8412.11</v>
      </c>
      <c r="AI280" s="1">
        <f t="shared" si="7"/>
        <v>-16.770000000000437</v>
      </c>
    </row>
    <row r="281" spans="1:35" x14ac:dyDescent="0.25">
      <c r="A281" t="s">
        <v>678</v>
      </c>
      <c r="B281" s="469">
        <v>1210</v>
      </c>
      <c r="C281">
        <v>596</v>
      </c>
      <c r="D281">
        <v>333</v>
      </c>
      <c r="E281" s="1">
        <v>1</v>
      </c>
      <c r="F281" s="1">
        <v>11567.023999999999</v>
      </c>
      <c r="G281" s="444">
        <v>0.70913000000000004</v>
      </c>
      <c r="H281">
        <v>2</v>
      </c>
      <c r="I281" s="1">
        <v>0.173404</v>
      </c>
      <c r="J281" s="28">
        <v>2684.77</v>
      </c>
      <c r="K281" s="1">
        <v>649.22457599999996</v>
      </c>
      <c r="L281" s="1"/>
      <c r="M281" s="1">
        <v>2357.0239999999999</v>
      </c>
      <c r="N281" s="1">
        <v>450</v>
      </c>
      <c r="O281" s="1"/>
      <c r="P281" t="s">
        <v>1448</v>
      </c>
      <c r="Q281" s="1"/>
      <c r="R281" s="1"/>
      <c r="S281" s="1"/>
      <c r="T281" s="1"/>
      <c r="U281" s="1"/>
      <c r="V281" s="1"/>
      <c r="W281" s="1">
        <v>570</v>
      </c>
      <c r="X281" s="1">
        <v>8640</v>
      </c>
      <c r="Y281" s="1"/>
      <c r="Z281" s="1">
        <v>0</v>
      </c>
      <c r="AA281" t="s">
        <v>1013</v>
      </c>
      <c r="AB281" s="1">
        <v>12216.25</v>
      </c>
      <c r="AC281" t="s">
        <v>1073</v>
      </c>
      <c r="AD281" s="1"/>
      <c r="AE281" s="1"/>
      <c r="AF28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1210 596 333 2 №2 – С доводчиками ЛДСП СВЕТЛО-СЕРЫЙ SL38</v>
      </c>
      <c r="AG281" s="1" t="str">
        <f>Корзина[[#This Row],[Соединенное название]]</f>
        <v>EWV2D_600 1210 596 333 2 №2 – С доводчиками ЛДСП СВЕТЛО-СЕРЫЙ SL38</v>
      </c>
      <c r="AH281" s="1">
        <f>VLOOKUP(Корзина[[#This Row],[Измененное название]],Заказ_из_БЗ[],2,0)</f>
        <v>12504.55</v>
      </c>
      <c r="AI281" s="1">
        <f t="shared" si="7"/>
        <v>-288.29999999999927</v>
      </c>
    </row>
    <row r="282" spans="1:35" x14ac:dyDescent="0.25">
      <c r="A282" t="s">
        <v>678</v>
      </c>
      <c r="B282" s="469">
        <v>1210</v>
      </c>
      <c r="C282">
        <v>596</v>
      </c>
      <c r="D282">
        <v>333</v>
      </c>
      <c r="E282" s="1">
        <v>1</v>
      </c>
      <c r="F282" s="1">
        <v>11567.023999999999</v>
      </c>
      <c r="G282" s="444">
        <v>0.70913000000000004</v>
      </c>
      <c r="H282">
        <v>2</v>
      </c>
      <c r="I282" s="1">
        <v>0.173096</v>
      </c>
      <c r="J282" s="28">
        <v>2684.77</v>
      </c>
      <c r="K282" s="1">
        <v>1008.111104</v>
      </c>
      <c r="L282" s="1"/>
      <c r="M282" s="1">
        <v>2357.0239999999999</v>
      </c>
      <c r="N282" s="1">
        <v>450</v>
      </c>
      <c r="O282" s="1"/>
      <c r="P282" t="s">
        <v>1448</v>
      </c>
      <c r="Q282" s="1"/>
      <c r="R282" s="1"/>
      <c r="S282" s="1"/>
      <c r="T282" s="1"/>
      <c r="U282" s="1"/>
      <c r="V282" s="1"/>
      <c r="W282" s="1">
        <v>570</v>
      </c>
      <c r="X282" s="1">
        <v>8640</v>
      </c>
      <c r="Y282" s="1"/>
      <c r="Z282" s="1">
        <v>0</v>
      </c>
      <c r="AA282" t="s">
        <v>1142</v>
      </c>
      <c r="AB282" s="1">
        <v>12575.14</v>
      </c>
      <c r="AC282" t="s">
        <v>1073</v>
      </c>
      <c r="AD282" s="1"/>
      <c r="AE282" s="1"/>
      <c r="AF28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1210 596 333 2 №2 – С доводчиками Стекло СВЕТЛО-СЕРЫЙ SL38</v>
      </c>
      <c r="AG282" s="1" t="str">
        <f>Корзина[[#This Row],[Соединенное название]]</f>
        <v>EWV2D_600 1210 596 333 2 №2 – С доводчиками Стекло СВЕТЛО-СЕРЫЙ SL38</v>
      </c>
      <c r="AH282" s="1">
        <f>VLOOKUP(Корзина[[#This Row],[Измененное название]],Заказ_из_БЗ[],2,0)</f>
        <v>12863.69</v>
      </c>
      <c r="AI282" s="1">
        <f t="shared" si="7"/>
        <v>-288.55000000000109</v>
      </c>
    </row>
    <row r="283" spans="1:35" x14ac:dyDescent="0.25">
      <c r="A283" t="s">
        <v>681</v>
      </c>
      <c r="B283">
        <v>720</v>
      </c>
      <c r="C283">
        <v>450</v>
      </c>
      <c r="D283">
        <v>315</v>
      </c>
      <c r="E283" s="1">
        <v>1</v>
      </c>
      <c r="F283" s="1">
        <v>17610</v>
      </c>
      <c r="G283" s="444">
        <v>0.31755</v>
      </c>
      <c r="H283">
        <v>0</v>
      </c>
      <c r="I283" s="1">
        <v>0</v>
      </c>
      <c r="J283" s="28">
        <v>1202.24</v>
      </c>
      <c r="K283" s="1">
        <v>0</v>
      </c>
      <c r="L283" s="1"/>
      <c r="M283" s="1">
        <v>1460</v>
      </c>
      <c r="N283" s="1">
        <v>450</v>
      </c>
      <c r="O283" s="1"/>
      <c r="P283" t="s">
        <v>1448</v>
      </c>
      <c r="Q283" s="1"/>
      <c r="R283" s="1"/>
      <c r="S283" s="1"/>
      <c r="T283" s="1"/>
      <c r="U283" s="1"/>
      <c r="V283" s="1"/>
      <c r="W283" s="1">
        <v>570</v>
      </c>
      <c r="X283" s="1">
        <v>15580</v>
      </c>
      <c r="Y283" s="1"/>
      <c r="Z283" s="1">
        <v>0</v>
      </c>
      <c r="AA283" t="s">
        <v>1013</v>
      </c>
      <c r="AB283" s="1">
        <v>17610</v>
      </c>
      <c r="AC283" t="s">
        <v>1069</v>
      </c>
      <c r="AD283" s="1"/>
      <c r="AE283" s="1"/>
      <c r="AF28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EWV2V_450 720 450 315 0 №2 – С доводчиками ЛДСП БЕЛЫЙ БАЗОВЫЙ SL34</v>
      </c>
      <c r="AG283" s="1"/>
      <c r="AH283" s="1" t="e">
        <f>VLOOKUP(Корзина[[#This Row],[Измененное название]],Заказ_из_БЗ[],2,0)</f>
        <v>#N/A</v>
      </c>
      <c r="AI283" s="1" t="e">
        <f>AB283-AH283</f>
        <v>#N/A</v>
      </c>
    </row>
  </sheetData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2"/>
  <sheetViews>
    <sheetView topLeftCell="A40" zoomScale="115" zoomScaleNormal="115" workbookViewId="0">
      <pane xSplit="1" topLeftCell="BW1" activePane="topRight" state="frozen"/>
      <selection pane="topRight" activeCell="A60" sqref="A60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18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3" customFormat="1" ht="105" customHeight="1" x14ac:dyDescent="0.25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432</v>
      </c>
      <c r="Q1" s="2" t="s">
        <v>431</v>
      </c>
      <c r="R1" s="2" t="s">
        <v>379</v>
      </c>
      <c r="S1" s="2" t="s">
        <v>399</v>
      </c>
      <c r="T1" s="2" t="s">
        <v>400</v>
      </c>
      <c r="U1" s="2" t="s">
        <v>405</v>
      </c>
      <c r="V1" s="2" t="s">
        <v>407</v>
      </c>
      <c r="W1" s="2" t="s">
        <v>422</v>
      </c>
      <c r="X1" s="2" t="s">
        <v>453</v>
      </c>
      <c r="Y1" s="2" t="s">
        <v>420</v>
      </c>
      <c r="Z1" s="2" t="s">
        <v>479</v>
      </c>
      <c r="AA1" s="2" t="s">
        <v>438</v>
      </c>
      <c r="AB1" s="2" t="s">
        <v>441</v>
      </c>
      <c r="AC1" s="2" t="s">
        <v>440</v>
      </c>
      <c r="AD1" s="2" t="s">
        <v>428</v>
      </c>
      <c r="AE1" s="2" t="s">
        <v>391</v>
      </c>
      <c r="AF1" s="2" t="s">
        <v>429</v>
      </c>
      <c r="AG1" s="209" t="s">
        <v>430</v>
      </c>
      <c r="AH1" s="2" t="s">
        <v>624</v>
      </c>
      <c r="AI1" s="2" t="s">
        <v>684</v>
      </c>
      <c r="AJ1" s="2" t="s">
        <v>403</v>
      </c>
      <c r="AK1" s="2" t="s">
        <v>439</v>
      </c>
      <c r="AL1" s="2" t="s">
        <v>473</v>
      </c>
      <c r="AM1" s="2" t="s">
        <v>650</v>
      </c>
      <c r="AN1" s="2" t="s">
        <v>393</v>
      </c>
      <c r="AO1" s="2" t="s">
        <v>672</v>
      </c>
      <c r="AP1" s="2" t="s">
        <v>402</v>
      </c>
      <c r="AQ1" s="2" t="s">
        <v>673</v>
      </c>
      <c r="AR1" s="2" t="s">
        <v>409</v>
      </c>
      <c r="AS1" s="2" t="s">
        <v>634</v>
      </c>
      <c r="AT1" s="2" t="s">
        <v>445</v>
      </c>
      <c r="AU1" s="428" t="s">
        <v>447</v>
      </c>
      <c r="AV1" s="2" t="s">
        <v>448</v>
      </c>
      <c r="AW1" s="2" t="s">
        <v>485</v>
      </c>
      <c r="AX1" s="429" t="s">
        <v>434</v>
      </c>
      <c r="AY1" s="93" t="s">
        <v>435</v>
      </c>
      <c r="AZ1" s="429" t="s">
        <v>437</v>
      </c>
      <c r="BA1" s="2" t="s">
        <v>419</v>
      </c>
      <c r="BB1" s="2" t="s">
        <v>867</v>
      </c>
      <c r="BC1" s="2" t="s">
        <v>862</v>
      </c>
      <c r="BD1" s="2" t="s">
        <v>411</v>
      </c>
      <c r="BE1" s="2" t="s">
        <v>417</v>
      </c>
      <c r="BF1" s="2" t="s">
        <v>412</v>
      </c>
      <c r="BG1" s="2" t="s">
        <v>413</v>
      </c>
      <c r="BH1" s="2" t="s">
        <v>477</v>
      </c>
      <c r="BI1" s="2" t="s">
        <v>415</v>
      </c>
      <c r="BJ1" s="2" t="s">
        <v>418</v>
      </c>
      <c r="BK1" s="2" t="s">
        <v>638</v>
      </c>
      <c r="BL1" s="2" t="s">
        <v>396</v>
      </c>
      <c r="BM1" s="2" t="s">
        <v>397</v>
      </c>
      <c r="BN1" s="2" t="s">
        <v>427</v>
      </c>
      <c r="BO1" s="2" t="s">
        <v>661</v>
      </c>
      <c r="BP1" s="2" t="s">
        <v>668</v>
      </c>
      <c r="BQ1" s="2" t="s">
        <v>194</v>
      </c>
      <c r="BR1" s="2" t="s">
        <v>669</v>
      </c>
      <c r="BS1" s="2" t="s">
        <v>685</v>
      </c>
      <c r="BT1" s="2" t="s">
        <v>686</v>
      </c>
      <c r="BU1" s="2" t="s">
        <v>728</v>
      </c>
      <c r="BV1" s="2" t="s">
        <v>729</v>
      </c>
      <c r="BW1" s="2" t="s">
        <v>730</v>
      </c>
      <c r="BX1" s="2" t="s">
        <v>731</v>
      </c>
      <c r="BY1" s="2" t="s">
        <v>717</v>
      </c>
      <c r="BZ1" s="2" t="s">
        <v>718</v>
      </c>
      <c r="CA1" s="2" t="s">
        <v>784</v>
      </c>
      <c r="CB1" s="2" t="s">
        <v>778</v>
      </c>
      <c r="CC1" s="2" t="s">
        <v>786</v>
      </c>
      <c r="CD1" s="2" t="s">
        <v>806</v>
      </c>
      <c r="CE1" s="2" t="s">
        <v>1117</v>
      </c>
      <c r="CH1" s="33">
        <v>480</v>
      </c>
      <c r="CI1" s="33">
        <v>720</v>
      </c>
      <c r="CJ1" s="33">
        <v>960</v>
      </c>
      <c r="CK1" s="33">
        <v>1280</v>
      </c>
      <c r="CL1" s="33">
        <v>1800</v>
      </c>
    </row>
    <row r="2" spans="1:90" ht="15" customHeight="1" x14ac:dyDescent="0.25">
      <c r="A2" s="447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221">
        <v>420</v>
      </c>
      <c r="H2" s="221">
        <v>2500</v>
      </c>
      <c r="I2" s="221">
        <v>150</v>
      </c>
      <c r="J2" s="221">
        <v>900</v>
      </c>
      <c r="K2" s="221">
        <v>180</v>
      </c>
      <c r="L2" s="221">
        <v>640</v>
      </c>
      <c r="M2" s="1"/>
      <c r="N2" s="431"/>
      <c r="O2" s="207">
        <v>2060</v>
      </c>
      <c r="P2" s="207"/>
      <c r="Q2" s="207"/>
      <c r="R2" s="1">
        <f>'комплекты фурнитуры'!$C$9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фурнитуры'!$C$25*2</f>
        <v>540</v>
      </c>
      <c r="AF2" s="1"/>
      <c r="AG2" s="1"/>
      <c r="AH2" s="432">
        <f>SUM(Прайс[[#This Row],[КФ НСТ11]:[KFPr-SB-ZPG]])</f>
        <v>1080</v>
      </c>
      <c r="AI2" s="432"/>
      <c r="AJ2" s="1"/>
      <c r="AK2" s="1"/>
      <c r="AL2" s="1"/>
      <c r="AM2" s="432"/>
      <c r="AN2" s="432"/>
      <c r="AO2" s="432"/>
      <c r="AP2" s="432"/>
      <c r="AQ2" s="432"/>
      <c r="AR2" s="432"/>
      <c r="AS2" s="432"/>
      <c r="AT2" s="432"/>
      <c r="AU2" s="432"/>
      <c r="AV2" s="432"/>
      <c r="AW2" s="432"/>
      <c r="AX2" s="432"/>
      <c r="AY2" s="432"/>
      <c r="AZ2" s="432"/>
      <c r="BA2" s="432"/>
      <c r="BB2" s="432"/>
      <c r="BC2" s="432"/>
      <c r="BD2" s="432"/>
      <c r="BE2" s="432"/>
      <c r="BF2" s="432"/>
      <c r="BG2" s="432"/>
      <c r="BH2" s="432"/>
      <c r="BI2" s="432"/>
      <c r="BJ2" s="432"/>
      <c r="BK2" s="432"/>
      <c r="BL2" s="432"/>
      <c r="BM2" s="432"/>
      <c r="BN2" s="432"/>
      <c r="BO2" s="432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433">
        <v>1.095</v>
      </c>
      <c r="BW2" s="433">
        <v>1.0649999999999999</v>
      </c>
      <c r="BX2" s="28">
        <v>1.3</v>
      </c>
      <c r="BY2" s="1">
        <v>0</v>
      </c>
      <c r="BZ2" s="1">
        <v>7</v>
      </c>
      <c r="CA2" s="1" t="s">
        <v>10</v>
      </c>
      <c r="CB2" s="28" t="s">
        <v>779</v>
      </c>
      <c r="CC2" s="1">
        <v>1</v>
      </c>
      <c r="CD2" s="1" t="s">
        <v>10</v>
      </c>
      <c r="CE2" s="1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 x14ac:dyDescent="0.25">
      <c r="A3" s="448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221">
        <v>480</v>
      </c>
      <c r="H3" s="221">
        <v>960</v>
      </c>
      <c r="I3" s="221">
        <v>150</v>
      </c>
      <c r="J3" s="221">
        <v>650</v>
      </c>
      <c r="K3" s="221">
        <v>180</v>
      </c>
      <c r="L3" s="221">
        <v>640</v>
      </c>
      <c r="M3" s="1"/>
      <c r="N3" s="431"/>
      <c r="O3" s="207">
        <v>2060</v>
      </c>
      <c r="P3" s="207"/>
      <c r="Q3" s="207"/>
      <c r="R3" s="1">
        <f>'комплекты фурнитуры'!$C$9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фурнитуры'!$C$25*2</f>
        <v>540</v>
      </c>
      <c r="AF3" s="1"/>
      <c r="AG3" s="1"/>
      <c r="AH3" s="432">
        <f>SUM(Прайс[[#This Row],[КФ НСТ11]:[KFPr-SB-ZPG]])</f>
        <v>1080</v>
      </c>
      <c r="AI3" s="432"/>
      <c r="AJ3" s="1"/>
      <c r="AK3" s="1"/>
      <c r="AL3" s="1"/>
      <c r="AM3" s="432">
        <f>'комплекты фурнитуры'!$C$66</f>
        <v>620</v>
      </c>
      <c r="AN3" s="432">
        <f>'комплекты фурнитуры'!$C$67</f>
        <v>130</v>
      </c>
      <c r="AO3" s="432"/>
      <c r="AP3" s="432"/>
      <c r="AQ3" s="432"/>
      <c r="AR3" s="432"/>
      <c r="AS3" s="432"/>
      <c r="AT3" s="432"/>
      <c r="AU3" s="432"/>
      <c r="AV3" s="432"/>
      <c r="AW3" s="432"/>
      <c r="AX3" s="432"/>
      <c r="AY3" s="432"/>
      <c r="AZ3" s="432"/>
      <c r="BA3" s="432"/>
      <c r="BB3" s="432"/>
      <c r="BC3" s="432"/>
      <c r="BD3" s="432"/>
      <c r="BE3" s="432"/>
      <c r="BF3" s="432"/>
      <c r="BG3" s="432"/>
      <c r="BH3" s="432"/>
      <c r="BI3" s="432"/>
      <c r="BJ3" s="432"/>
      <c r="BK3" s="432"/>
      <c r="BL3" s="432"/>
      <c r="BM3" s="432"/>
      <c r="BN3" s="432"/>
      <c r="BO3" s="432"/>
      <c r="BP3" s="28">
        <f>Прайс[[#This Row],[КФ петли SENS накл.110 гр. с крестообр. Планкой]]*2</f>
        <v>1240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433">
        <v>1.08</v>
      </c>
      <c r="BW3" s="433">
        <v>1.0649999999999999</v>
      </c>
      <c r="BX3" s="28">
        <v>1.3</v>
      </c>
      <c r="BY3" s="1">
        <v>0</v>
      </c>
      <c r="BZ3" s="1">
        <v>2</v>
      </c>
      <c r="CA3" s="1" t="s">
        <v>87</v>
      </c>
      <c r="CB3" s="28" t="s">
        <v>779</v>
      </c>
      <c r="CC3" s="1">
        <v>1</v>
      </c>
      <c r="CD3" s="1" t="s">
        <v>10</v>
      </c>
      <c r="CE3" s="1">
        <v>2340</v>
      </c>
      <c r="CG3" t="s">
        <v>143</v>
      </c>
      <c r="CI3">
        <v>2</v>
      </c>
      <c r="CJ3">
        <v>2</v>
      </c>
    </row>
    <row r="4" spans="1:90" ht="15" customHeight="1" x14ac:dyDescent="0.25">
      <c r="A4" s="448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221">
        <v>720</v>
      </c>
      <c r="H4" s="221">
        <v>720</v>
      </c>
      <c r="I4" s="221">
        <v>400</v>
      </c>
      <c r="J4" s="221">
        <v>900</v>
      </c>
      <c r="K4" s="221">
        <v>180</v>
      </c>
      <c r="L4" s="221">
        <v>640</v>
      </c>
      <c r="M4" s="1"/>
      <c r="N4" s="431"/>
      <c r="O4" s="207">
        <v>2060</v>
      </c>
      <c r="P4" s="207"/>
      <c r="Q4" s="207"/>
      <c r="R4" s="1">
        <f>'комплекты фурнитуры'!$C$9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фурнитуры'!$C$25*2</f>
        <v>540</v>
      </c>
      <c r="AF4" s="1"/>
      <c r="AG4" s="1"/>
      <c r="AH4" s="432">
        <f>SUM(Прайс[[#This Row],[КФ НСТ11]:[KFPr-SB-ZPG]])</f>
        <v>1080</v>
      </c>
      <c r="AI4" s="432"/>
      <c r="AJ4" s="1"/>
      <c r="AK4" s="1"/>
      <c r="AL4" s="1"/>
      <c r="AM4" s="432">
        <f>'комплекты фурнитуры'!$C$66</f>
        <v>620</v>
      </c>
      <c r="AN4" s="432">
        <f>'комплекты фурнитуры'!$C$67</f>
        <v>130</v>
      </c>
      <c r="AO4" s="432"/>
      <c r="AP4" s="432"/>
      <c r="AQ4" s="432"/>
      <c r="AR4" s="432"/>
      <c r="AS4" s="432"/>
      <c r="AT4" s="432"/>
      <c r="AU4" s="432"/>
      <c r="AV4" s="432"/>
      <c r="AW4" s="432"/>
      <c r="AX4" s="432"/>
      <c r="AY4" s="432"/>
      <c r="AZ4" s="432"/>
      <c r="BA4" s="432"/>
      <c r="BB4" s="432"/>
      <c r="BC4" s="432"/>
      <c r="BD4" s="432"/>
      <c r="BE4" s="432"/>
      <c r="BF4" s="432"/>
      <c r="BG4" s="432"/>
      <c r="BH4" s="432"/>
      <c r="BI4" s="432"/>
      <c r="BJ4" s="432"/>
      <c r="BK4" s="432"/>
      <c r="BL4" s="432"/>
      <c r="BM4" s="432"/>
      <c r="BN4" s="432"/>
      <c r="BO4" s="432"/>
      <c r="BP4" s="28">
        <f>Прайс[[#This Row],[КФ петли SENS накл.110 гр. с крестообр. Планкой]]*4</f>
        <v>2480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433">
        <v>1.08</v>
      </c>
      <c r="BW4" s="433">
        <v>1.0649999999999999</v>
      </c>
      <c r="BX4" s="28">
        <v>1.3</v>
      </c>
      <c r="BY4" s="1">
        <v>0</v>
      </c>
      <c r="BZ4" s="1">
        <v>2</v>
      </c>
      <c r="CA4" s="1" t="s">
        <v>87</v>
      </c>
      <c r="CB4" s="28" t="s">
        <v>779</v>
      </c>
      <c r="CC4" s="1">
        <v>1</v>
      </c>
      <c r="CD4" s="1" t="s">
        <v>10</v>
      </c>
      <c r="CE4" s="1">
        <v>2340</v>
      </c>
    </row>
    <row r="5" spans="1:90" ht="15" customHeight="1" x14ac:dyDescent="0.25">
      <c r="A5" s="448" t="s">
        <v>670</v>
      </c>
      <c r="B5" s="1" t="s">
        <v>6</v>
      </c>
      <c r="C5" s="1" t="s">
        <v>702</v>
      </c>
      <c r="D5" s="1" t="s">
        <v>89</v>
      </c>
      <c r="E5" s="1" t="s">
        <v>10</v>
      </c>
      <c r="F5" s="1" t="s">
        <v>144</v>
      </c>
      <c r="G5" s="221">
        <v>720</v>
      </c>
      <c r="H5" s="221">
        <v>720</v>
      </c>
      <c r="I5" s="221">
        <v>150</v>
      </c>
      <c r="J5" s="221">
        <v>150</v>
      </c>
      <c r="K5" s="221">
        <v>500</v>
      </c>
      <c r="L5" s="221">
        <v>640</v>
      </c>
      <c r="M5" s="1"/>
      <c r="N5" s="431" t="s">
        <v>67</v>
      </c>
      <c r="O5" s="434">
        <v>2060</v>
      </c>
      <c r="P5" s="434"/>
      <c r="Q5" s="434"/>
      <c r="R5" s="1">
        <f>'комплекты фурнитуры'!$C$9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v>540</v>
      </c>
      <c r="AF5" s="1"/>
      <c r="AG5" s="1"/>
      <c r="AH5" s="432">
        <f>SUM(Прайс[[#This Row],[КФ НСТ11]:[KFPr-SB-ZPG]])</f>
        <v>1080</v>
      </c>
      <c r="AI5" s="432"/>
      <c r="AJ5" s="1"/>
      <c r="AK5" s="1"/>
      <c r="AL5" s="1"/>
      <c r="AM5" s="432"/>
      <c r="AN5" s="432"/>
      <c r="AO5" s="432"/>
      <c r="AP5" s="432"/>
      <c r="AQ5" s="432"/>
      <c r="AR5" s="432"/>
      <c r="AS5" s="432"/>
      <c r="AT5" s="432"/>
      <c r="AU5" s="432"/>
      <c r="AV5" s="432"/>
      <c r="AW5" s="432"/>
      <c r="AX5" s="432"/>
      <c r="AY5" s="432"/>
      <c r="AZ5" s="432"/>
      <c r="BA5" s="432"/>
      <c r="BB5" s="432"/>
      <c r="BC5" s="432"/>
      <c r="BD5" s="432"/>
      <c r="BE5" s="432"/>
      <c r="BF5" s="432"/>
      <c r="BG5" s="432"/>
      <c r="BH5" s="432"/>
      <c r="BI5" s="432"/>
      <c r="BJ5" s="432"/>
      <c r="BK5" s="432">
        <f>'комплекты фурнитуры'!$C$47</f>
        <v>11560</v>
      </c>
      <c r="BL5" s="432"/>
      <c r="BM5" s="432">
        <f>'комплекты фурнитуры'!$C$88</f>
        <v>10</v>
      </c>
      <c r="BN5" s="432"/>
      <c r="BO5" s="432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433">
        <v>1.08</v>
      </c>
      <c r="BW5" s="433">
        <v>1.0649999999999999</v>
      </c>
      <c r="BX5" s="28">
        <v>1.3</v>
      </c>
      <c r="BY5" s="1">
        <v>0</v>
      </c>
      <c r="BZ5" s="1">
        <v>0</v>
      </c>
      <c r="CA5" s="1" t="s">
        <v>10</v>
      </c>
      <c r="CB5" s="28" t="s">
        <v>780</v>
      </c>
      <c r="CC5" s="1">
        <v>0</v>
      </c>
      <c r="CD5" s="1" t="s">
        <v>10</v>
      </c>
      <c r="CE5" s="1">
        <v>2340</v>
      </c>
    </row>
    <row r="6" spans="1:90" ht="15" customHeight="1" x14ac:dyDescent="0.25">
      <c r="A6" s="448" t="s">
        <v>671</v>
      </c>
      <c r="B6" s="1" t="s">
        <v>6</v>
      </c>
      <c r="C6" s="1" t="s">
        <v>703</v>
      </c>
      <c r="D6" s="1" t="s">
        <v>89</v>
      </c>
      <c r="E6" s="1" t="s">
        <v>10</v>
      </c>
      <c r="F6" s="1" t="s">
        <v>144</v>
      </c>
      <c r="G6" s="221">
        <v>720</v>
      </c>
      <c r="H6" s="221">
        <v>720</v>
      </c>
      <c r="I6" s="221">
        <v>450</v>
      </c>
      <c r="J6" s="221">
        <v>450</v>
      </c>
      <c r="K6" s="221">
        <v>500</v>
      </c>
      <c r="L6" s="221">
        <v>640</v>
      </c>
      <c r="M6" s="1"/>
      <c r="N6" s="431" t="s">
        <v>67</v>
      </c>
      <c r="O6" s="434">
        <v>2060</v>
      </c>
      <c r="P6" s="434"/>
      <c r="Q6" s="434"/>
      <c r="R6" s="1">
        <f>'комплекты фурнитуры'!$C$9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фурнитуры'!$C$25*2</f>
        <v>540</v>
      </c>
      <c r="AF6" s="1"/>
      <c r="AG6" s="1"/>
      <c r="AH6" s="432">
        <f>SUM(Прайс[[#This Row],[КФ НСТ11]:[KFPr-SB-ZPG]])</f>
        <v>1080</v>
      </c>
      <c r="AI6" s="432"/>
      <c r="AJ6" s="1"/>
      <c r="AK6" s="1"/>
      <c r="AL6" s="1"/>
      <c r="AM6" s="432"/>
      <c r="AN6" s="432"/>
      <c r="AO6" s="432"/>
      <c r="AP6" s="432"/>
      <c r="AQ6" s="432"/>
      <c r="AR6" s="432"/>
      <c r="AS6" s="432"/>
      <c r="AT6" s="432"/>
      <c r="AU6" s="432"/>
      <c r="AV6" s="432"/>
      <c r="AW6" s="432"/>
      <c r="AX6" s="432"/>
      <c r="AY6" s="432"/>
      <c r="AZ6" s="432"/>
      <c r="BA6" s="432"/>
      <c r="BB6" s="432"/>
      <c r="BC6" s="432"/>
      <c r="BD6" s="432"/>
      <c r="BE6" s="432"/>
      <c r="BF6" s="432"/>
      <c r="BG6" s="432"/>
      <c r="BH6" s="432"/>
      <c r="BI6" s="432"/>
      <c r="BJ6" s="432"/>
      <c r="BK6" s="432"/>
      <c r="BL6" s="432">
        <f>'комплекты фурнитуры'!D49</f>
        <v>10520</v>
      </c>
      <c r="BM6" s="432">
        <f>'комплекты фурнитуры'!$C$88</f>
        <v>10</v>
      </c>
      <c r="BN6" s="432"/>
      <c r="BO6" s="432"/>
      <c r="BP6" s="28">
        <f>Прайс[[#This Row],[Корзина с держателем для бутылок 414*500*520 мм]]+Прайс[[#This Row],[КФ евровинт]]*2</f>
        <v>10540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433">
        <v>1.08</v>
      </c>
      <c r="BW6" s="433">
        <v>1.0649999999999999</v>
      </c>
      <c r="BX6" s="28">
        <v>1.3</v>
      </c>
      <c r="BY6" s="1">
        <v>0</v>
      </c>
      <c r="BZ6" s="1">
        <v>0</v>
      </c>
      <c r="CA6" s="1" t="s">
        <v>10</v>
      </c>
      <c r="CB6" s="28" t="s">
        <v>780</v>
      </c>
      <c r="CC6" s="1">
        <v>0</v>
      </c>
      <c r="CD6" s="1" t="s">
        <v>10</v>
      </c>
      <c r="CE6" s="1">
        <v>2340</v>
      </c>
    </row>
    <row r="7" spans="1:90" x14ac:dyDescent="0.25">
      <c r="A7" s="44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221">
        <v>600</v>
      </c>
      <c r="H7" s="221">
        <v>750</v>
      </c>
      <c r="I7" s="221">
        <v>300</v>
      </c>
      <c r="J7" s="221">
        <v>600</v>
      </c>
      <c r="K7" s="221">
        <v>250</v>
      </c>
      <c r="L7" s="221">
        <v>640</v>
      </c>
      <c r="M7" s="1"/>
      <c r="N7" s="431"/>
      <c r="O7" s="434">
        <v>2100</v>
      </c>
      <c r="P7" s="434"/>
      <c r="Q7" s="434"/>
      <c r="R7" s="1"/>
      <c r="S7" s="1">
        <f>'комплекты фурнитуры'!$C$10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фурнитуры'!$C$25*2</f>
        <v>540</v>
      </c>
      <c r="AF7" s="1"/>
      <c r="AG7" s="1"/>
      <c r="AH7" s="432">
        <f>SUM(Прайс[[#This Row],[КФ НСТ11]:[KFPr-SB-ZPG]])</f>
        <v>1000</v>
      </c>
      <c r="AI7" s="432"/>
      <c r="AJ7" s="1"/>
      <c r="AK7" s="1"/>
      <c r="AL7" s="1"/>
      <c r="AM7" s="432">
        <f>'комплекты фурнитуры'!$C$66</f>
        <v>620</v>
      </c>
      <c r="AN7" s="432">
        <f>'комплекты фурнитуры'!$C$67</f>
        <v>130</v>
      </c>
      <c r="AO7" s="432"/>
      <c r="AP7" s="432"/>
      <c r="AQ7" s="432"/>
      <c r="AR7" s="432"/>
      <c r="AS7" s="432"/>
      <c r="AT7" s="432"/>
      <c r="AU7" s="432"/>
      <c r="AV7" s="432"/>
      <c r="AW7" s="432"/>
      <c r="AX7" s="432"/>
      <c r="AY7" s="432"/>
      <c r="AZ7" s="432"/>
      <c r="BA7" s="432"/>
      <c r="BB7" s="432"/>
      <c r="BC7" s="432"/>
      <c r="BD7" s="432"/>
      <c r="BE7" s="432"/>
      <c r="BF7" s="432"/>
      <c r="BG7" s="432"/>
      <c r="BH7" s="432"/>
      <c r="BI7" s="432"/>
      <c r="BJ7" s="432"/>
      <c r="BK7" s="432"/>
      <c r="BL7" s="432"/>
      <c r="BM7" s="432"/>
      <c r="BN7" s="432"/>
      <c r="BO7" s="432"/>
      <c r="BP7" s="28">
        <f>Прайс[[#This Row],[КФ петли SENS накл.110 гр. с крестообр. Планкой]]*2</f>
        <v>1240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433">
        <v>1.08</v>
      </c>
      <c r="BW7" s="433">
        <v>1.0649999999999999</v>
      </c>
      <c r="BX7" s="28">
        <v>1.3</v>
      </c>
      <c r="BY7" s="1">
        <v>0</v>
      </c>
      <c r="BZ7" s="1">
        <v>0</v>
      </c>
      <c r="CA7" s="1" t="s">
        <v>87</v>
      </c>
      <c r="CB7" s="28" t="s">
        <v>779</v>
      </c>
      <c r="CC7" s="1">
        <v>0</v>
      </c>
      <c r="CD7" s="1" t="s">
        <v>10</v>
      </c>
      <c r="CE7" s="1">
        <v>2410</v>
      </c>
    </row>
    <row r="8" spans="1:90" ht="15" customHeight="1" x14ac:dyDescent="0.25">
      <c r="A8" s="44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221">
        <v>600</v>
      </c>
      <c r="H8" s="221">
        <v>750</v>
      </c>
      <c r="I8" s="221">
        <v>400</v>
      </c>
      <c r="J8" s="221">
        <v>900</v>
      </c>
      <c r="K8" s="221">
        <v>250</v>
      </c>
      <c r="L8" s="221">
        <v>640</v>
      </c>
      <c r="M8" s="1"/>
      <c r="N8" s="431"/>
      <c r="O8" s="434">
        <v>2100</v>
      </c>
      <c r="P8" s="434"/>
      <c r="Q8" s="434"/>
      <c r="R8" s="1"/>
      <c r="S8" s="1">
        <f>'комплекты фурнитуры'!$C$10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фурнитуры'!$C$25*2</f>
        <v>540</v>
      </c>
      <c r="AF8" s="1"/>
      <c r="AG8" s="1"/>
      <c r="AH8" s="432">
        <f>SUM(Прайс[[#This Row],[КФ НСТ11]:[KFPr-SB-ZPG]])</f>
        <v>1000</v>
      </c>
      <c r="AI8" s="432"/>
      <c r="AJ8" s="1"/>
      <c r="AK8" s="1"/>
      <c r="AL8" s="1"/>
      <c r="AM8" s="432">
        <f>'комплекты фурнитуры'!$C$66</f>
        <v>620</v>
      </c>
      <c r="AN8" s="432">
        <f>'комплекты фурнитуры'!$C$67</f>
        <v>130</v>
      </c>
      <c r="AO8" s="432"/>
      <c r="AP8" s="432"/>
      <c r="AQ8" s="432"/>
      <c r="AR8" s="432"/>
      <c r="AS8" s="432"/>
      <c r="AT8" s="432"/>
      <c r="AU8" s="432"/>
      <c r="AV8" s="432"/>
      <c r="AW8" s="432"/>
      <c r="AX8" s="432"/>
      <c r="AY8" s="432"/>
      <c r="AZ8" s="432"/>
      <c r="BA8" s="432"/>
      <c r="BB8" s="432"/>
      <c r="BC8" s="432"/>
      <c r="BD8" s="432"/>
      <c r="BE8" s="432"/>
      <c r="BF8" s="432"/>
      <c r="BG8" s="432"/>
      <c r="BH8" s="432"/>
      <c r="BI8" s="432"/>
      <c r="BJ8" s="432"/>
      <c r="BK8" s="432"/>
      <c r="BL8" s="432"/>
      <c r="BM8" s="432"/>
      <c r="BN8" s="432"/>
      <c r="BO8" s="432"/>
      <c r="BP8" s="28">
        <f>Прайс[[#This Row],[КФ петли SENS накл.110 гр. с крестообр. Планкой]]*4</f>
        <v>2480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433">
        <v>1.08</v>
      </c>
      <c r="BW8" s="433">
        <v>1.0649999999999999</v>
      </c>
      <c r="BX8" s="28">
        <v>1.3</v>
      </c>
      <c r="BY8" s="1">
        <v>0</v>
      </c>
      <c r="BZ8" s="1">
        <v>0</v>
      </c>
      <c r="CA8" s="1" t="s">
        <v>10</v>
      </c>
      <c r="CB8" s="28" t="s">
        <v>781</v>
      </c>
      <c r="CC8" s="1">
        <v>0</v>
      </c>
      <c r="CD8" s="1" t="s">
        <v>10</v>
      </c>
      <c r="CE8" s="1">
        <v>2410</v>
      </c>
    </row>
    <row r="9" spans="1:90" ht="15" customHeight="1" x14ac:dyDescent="0.25">
      <c r="A9" s="448" t="s">
        <v>187</v>
      </c>
      <c r="B9" s="1" t="s">
        <v>6</v>
      </c>
      <c r="C9" s="1" t="s">
        <v>689</v>
      </c>
      <c r="D9" s="1" t="s">
        <v>85</v>
      </c>
      <c r="E9" s="1" t="s">
        <v>10</v>
      </c>
      <c r="F9" s="1" t="s">
        <v>143</v>
      </c>
      <c r="G9" s="221">
        <v>720</v>
      </c>
      <c r="H9" s="221">
        <v>720</v>
      </c>
      <c r="I9" s="221">
        <v>710</v>
      </c>
      <c r="J9" s="221">
        <v>950</v>
      </c>
      <c r="K9" s="221">
        <v>360</v>
      </c>
      <c r="L9" s="221">
        <v>560</v>
      </c>
      <c r="M9" s="1"/>
      <c r="N9" s="431" t="s">
        <v>68</v>
      </c>
      <c r="O9" s="434">
        <v>3070</v>
      </c>
      <c r="P9" s="434"/>
      <c r="Q9" s="434"/>
      <c r="R9" s="1"/>
      <c r="S9" s="1"/>
      <c r="T9" s="1">
        <f>'комплекты фурнитуры'!$C$12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фурнитуры'!$C$25*2</f>
        <v>540</v>
      </c>
      <c r="AF9" s="1"/>
      <c r="AG9" s="1"/>
      <c r="AH9" s="432">
        <f>SUM(Прайс[[#This Row],[КФ НСТ11]:[KFPr-SB-ZPG]])</f>
        <v>1350</v>
      </c>
      <c r="AI9" s="432"/>
      <c r="AJ9" s="1">
        <f>'комплекты фурнитуры'!$C$82</f>
        <v>30</v>
      </c>
      <c r="AK9" s="1">
        <f>'комплекты фурнитуры'!$C$94</f>
        <v>20</v>
      </c>
      <c r="AL9" s="1"/>
      <c r="AM9" s="432"/>
      <c r="AN9" s="432"/>
      <c r="AO9" s="432">
        <f>'комплекты фурнитуры'!$C$60</f>
        <v>1300</v>
      </c>
      <c r="AP9" s="432">
        <f>'комплекты фурнитуры'!$C$62</f>
        <v>480</v>
      </c>
      <c r="AQ9" s="432"/>
      <c r="AR9" s="432"/>
      <c r="AS9" s="432"/>
      <c r="AT9" s="432"/>
      <c r="AU9" s="432"/>
      <c r="AV9" s="432"/>
      <c r="AW9" s="432"/>
      <c r="AX9" s="432"/>
      <c r="AY9" s="432"/>
      <c r="AZ9" s="432"/>
      <c r="BA9" s="432"/>
      <c r="BB9" s="432"/>
      <c r="BC9" s="432"/>
      <c r="BD9" s="432"/>
      <c r="BE9" s="432"/>
      <c r="BF9" s="432"/>
      <c r="BG9" s="432"/>
      <c r="BH9" s="432"/>
      <c r="BI9" s="432"/>
      <c r="BJ9" s="432"/>
      <c r="BK9" s="432"/>
      <c r="BL9" s="432"/>
      <c r="BM9" s="432"/>
      <c r="BN9" s="432"/>
      <c r="BO9" s="432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433">
        <v>1.08</v>
      </c>
      <c r="BW9" s="433">
        <v>1.0649999999999999</v>
      </c>
      <c r="BX9" s="28">
        <v>1.3</v>
      </c>
      <c r="BY9" s="1">
        <v>0</v>
      </c>
      <c r="BZ9" s="1">
        <v>2</v>
      </c>
      <c r="CA9" s="1" t="s">
        <v>87</v>
      </c>
      <c r="CB9" s="28" t="s">
        <v>779</v>
      </c>
      <c r="CC9" s="1">
        <v>1</v>
      </c>
      <c r="CD9" s="1" t="s">
        <v>10</v>
      </c>
      <c r="CE9" s="1">
        <v>3500</v>
      </c>
      <c r="CI9">
        <v>2</v>
      </c>
    </row>
    <row r="10" spans="1:90" ht="15" customHeight="1" x14ac:dyDescent="0.25">
      <c r="A10" s="447" t="s">
        <v>186</v>
      </c>
      <c r="B10" s="1" t="s">
        <v>6</v>
      </c>
      <c r="C10" s="1" t="s">
        <v>688</v>
      </c>
      <c r="D10" s="1" t="s">
        <v>85</v>
      </c>
      <c r="E10" s="1" t="s">
        <v>10</v>
      </c>
      <c r="F10" s="1" t="s">
        <v>143</v>
      </c>
      <c r="G10" s="221">
        <v>720</v>
      </c>
      <c r="H10" s="221">
        <v>720</v>
      </c>
      <c r="I10" s="221">
        <v>710</v>
      </c>
      <c r="J10" s="221">
        <v>950</v>
      </c>
      <c r="K10" s="221">
        <v>360</v>
      </c>
      <c r="L10" s="221">
        <v>560</v>
      </c>
      <c r="M10" s="1"/>
      <c r="N10" s="217"/>
      <c r="O10" s="434">
        <v>3070</v>
      </c>
      <c r="P10" s="434"/>
      <c r="Q10" s="434"/>
      <c r="R10" s="1"/>
      <c r="S10" s="1"/>
      <c r="T10" s="1">
        <f>'комплекты фурнитуры'!$C$12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фурнитуры'!$C$25*2</f>
        <v>540</v>
      </c>
      <c r="AF10" s="1"/>
      <c r="AG10" s="1"/>
      <c r="AH10" s="432">
        <f>SUM(Прайс[[#This Row],[КФ НСТ11]:[KFPr-SB-ZPG]])</f>
        <v>1350</v>
      </c>
      <c r="AI10" s="432"/>
      <c r="AJ10" s="1">
        <f>'комплекты фурнитуры'!$C$82</f>
        <v>30</v>
      </c>
      <c r="AK10" s="1">
        <f>'комплекты фурнитуры'!$C$94</f>
        <v>20</v>
      </c>
      <c r="AL10" s="1"/>
      <c r="AM10" s="432"/>
      <c r="AN10" s="432"/>
      <c r="AO10" s="432">
        <f>'комплекты фурнитуры'!$C$60</f>
        <v>1300</v>
      </c>
      <c r="AP10" s="432">
        <f>'комплекты фурнитуры'!$C$62</f>
        <v>480</v>
      </c>
      <c r="AQ10" s="432"/>
      <c r="AR10" s="432"/>
      <c r="AS10" s="432"/>
      <c r="AT10" s="432"/>
      <c r="AU10" s="432"/>
      <c r="AV10" s="432"/>
      <c r="AW10" s="432"/>
      <c r="AX10" s="432"/>
      <c r="AY10" s="432"/>
      <c r="AZ10" s="432"/>
      <c r="BA10" s="432"/>
      <c r="BB10" s="432"/>
      <c r="BC10" s="432"/>
      <c r="BD10" s="432"/>
      <c r="BE10" s="432"/>
      <c r="BF10" s="432"/>
      <c r="BG10" s="432"/>
      <c r="BH10" s="432"/>
      <c r="BI10" s="432"/>
      <c r="BJ10" s="432"/>
      <c r="BK10" s="432"/>
      <c r="BL10" s="432"/>
      <c r="BM10" s="432"/>
      <c r="BN10" s="432"/>
      <c r="BO10" s="432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433">
        <v>1.08</v>
      </c>
      <c r="BW10" s="433">
        <v>1.0649999999999999</v>
      </c>
      <c r="BX10" s="28">
        <v>1.3</v>
      </c>
      <c r="BY10" s="1">
        <v>0</v>
      </c>
      <c r="BZ10" s="1">
        <v>2</v>
      </c>
      <c r="CA10" s="1" t="s">
        <v>87</v>
      </c>
      <c r="CB10" s="28" t="s">
        <v>779</v>
      </c>
      <c r="CC10" s="1">
        <v>1</v>
      </c>
      <c r="CD10" s="1" t="s">
        <v>10</v>
      </c>
      <c r="CE10" s="1">
        <v>3500</v>
      </c>
    </row>
    <row r="11" spans="1:90" ht="15" customHeight="1" x14ac:dyDescent="0.25">
      <c r="A11" s="448" t="s">
        <v>189</v>
      </c>
      <c r="B11" s="1" t="s">
        <v>6</v>
      </c>
      <c r="C11" s="1" t="s">
        <v>690</v>
      </c>
      <c r="D11" s="1" t="s">
        <v>85</v>
      </c>
      <c r="E11" s="1" t="s">
        <v>10</v>
      </c>
      <c r="F11" s="1" t="s">
        <v>145</v>
      </c>
      <c r="G11" s="221">
        <v>710</v>
      </c>
      <c r="H11" s="221">
        <v>950</v>
      </c>
      <c r="I11" s="221">
        <v>710</v>
      </c>
      <c r="J11" s="221">
        <v>950</v>
      </c>
      <c r="K11" s="221">
        <v>360</v>
      </c>
      <c r="L11" s="221">
        <v>560</v>
      </c>
      <c r="M11" s="1"/>
      <c r="N11" s="431" t="s">
        <v>68</v>
      </c>
      <c r="O11" s="434">
        <v>2850</v>
      </c>
      <c r="P11" s="434"/>
      <c r="Q11" s="434"/>
      <c r="R11" s="1"/>
      <c r="S11" s="1"/>
      <c r="T11" s="1"/>
      <c r="U11" s="1">
        <f>'комплекты фурнитуры'!$C$14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фурнитуры'!$C$25*2</f>
        <v>540</v>
      </c>
      <c r="AF11" s="1"/>
      <c r="AG11" s="1"/>
      <c r="AH11" s="432">
        <f>SUM(Прайс[[#This Row],[КФ НСТ11]:[KFPr-SB-ZPG]])</f>
        <v>1280</v>
      </c>
      <c r="AI11" s="432"/>
      <c r="AJ11" s="1">
        <f>'комплекты фурнитуры'!$C$82</f>
        <v>30</v>
      </c>
      <c r="AK11" s="1"/>
      <c r="AL11" s="1"/>
      <c r="AM11" s="432"/>
      <c r="AN11" s="432"/>
      <c r="AO11" s="432">
        <f>'комплекты фурнитуры'!$C$60</f>
        <v>1300</v>
      </c>
      <c r="AP11" s="432">
        <f>'комплекты фурнитуры'!$C$62</f>
        <v>480</v>
      </c>
      <c r="AQ11" s="432"/>
      <c r="AR11" s="432"/>
      <c r="AS11" s="432"/>
      <c r="AT11" s="432"/>
      <c r="AU11" s="432"/>
      <c r="AV11" s="432"/>
      <c r="AW11" s="432"/>
      <c r="AX11" s="432"/>
      <c r="AY11" s="432"/>
      <c r="AZ11" s="432"/>
      <c r="BA11" s="432"/>
      <c r="BB11" s="432"/>
      <c r="BC11" s="432"/>
      <c r="BD11" s="432"/>
      <c r="BE11" s="432"/>
      <c r="BF11" s="432"/>
      <c r="BG11" s="432"/>
      <c r="BH11" s="432"/>
      <c r="BI11" s="432"/>
      <c r="BJ11" s="432"/>
      <c r="BK11" s="432"/>
      <c r="BL11" s="432"/>
      <c r="BM11" s="432"/>
      <c r="BN11" s="432"/>
      <c r="BO11" s="432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433">
        <v>1.08</v>
      </c>
      <c r="BW11" s="433">
        <v>1.0649999999999999</v>
      </c>
      <c r="BX11" s="28">
        <v>0</v>
      </c>
      <c r="BY11" s="1">
        <v>0</v>
      </c>
      <c r="BZ11" s="1">
        <v>0</v>
      </c>
      <c r="CA11" s="1" t="s">
        <v>87</v>
      </c>
      <c r="CB11" s="28" t="s">
        <v>779</v>
      </c>
      <c r="CC11" s="1">
        <v>0</v>
      </c>
      <c r="CD11" s="1" t="s">
        <v>10</v>
      </c>
      <c r="CE11" s="1">
        <v>3290</v>
      </c>
      <c r="CF11" t="s">
        <v>732</v>
      </c>
    </row>
    <row r="12" spans="1:90" ht="15" customHeight="1" x14ac:dyDescent="0.25">
      <c r="A12" s="447" t="s">
        <v>188</v>
      </c>
      <c r="B12" s="1" t="s">
        <v>6</v>
      </c>
      <c r="C12" s="1" t="s">
        <v>691</v>
      </c>
      <c r="D12" s="1" t="s">
        <v>85</v>
      </c>
      <c r="E12" s="1" t="s">
        <v>10</v>
      </c>
      <c r="F12" s="1" t="s">
        <v>145</v>
      </c>
      <c r="G12" s="221">
        <v>720</v>
      </c>
      <c r="H12" s="221">
        <v>720</v>
      </c>
      <c r="I12" s="221">
        <v>810</v>
      </c>
      <c r="J12" s="221">
        <v>1050</v>
      </c>
      <c r="K12" s="221">
        <v>360</v>
      </c>
      <c r="L12" s="221">
        <v>560</v>
      </c>
      <c r="M12" s="1"/>
      <c r="N12" s="217"/>
      <c r="O12" s="434">
        <v>2850</v>
      </c>
      <c r="P12" s="434"/>
      <c r="Q12" s="434"/>
      <c r="R12" s="1"/>
      <c r="S12" s="1"/>
      <c r="T12" s="1"/>
      <c r="U12" s="1">
        <f>'комплекты фурнитуры'!$C$14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фурнитуры'!$C$25*2</f>
        <v>540</v>
      </c>
      <c r="AF12" s="1"/>
      <c r="AG12" s="1"/>
      <c r="AH12" s="432">
        <f>SUM(Прайс[[#This Row],[КФ НСТ11]:[KFPr-SB-ZPG]])</f>
        <v>1280</v>
      </c>
      <c r="AI12" s="432"/>
      <c r="AJ12" s="1">
        <f>'комплекты фурнитуры'!$C$82</f>
        <v>30</v>
      </c>
      <c r="AK12" s="1"/>
      <c r="AL12" s="1"/>
      <c r="AM12" s="432"/>
      <c r="AN12" s="432"/>
      <c r="AO12" s="432">
        <f>'комплекты фурнитуры'!$C$60</f>
        <v>1300</v>
      </c>
      <c r="AP12" s="432">
        <f>'комплекты фурнитуры'!$C$62</f>
        <v>480</v>
      </c>
      <c r="AQ12" s="432"/>
      <c r="AR12" s="432"/>
      <c r="AS12" s="432"/>
      <c r="AT12" s="432"/>
      <c r="AU12" s="432"/>
      <c r="AV12" s="432"/>
      <c r="AW12" s="432"/>
      <c r="AX12" s="432"/>
      <c r="AY12" s="432"/>
      <c r="AZ12" s="432"/>
      <c r="BA12" s="432"/>
      <c r="BB12" s="432"/>
      <c r="BC12" s="432"/>
      <c r="BD12" s="432"/>
      <c r="BE12" s="432"/>
      <c r="BF12" s="432"/>
      <c r="BG12" s="432"/>
      <c r="BH12" s="432"/>
      <c r="BI12" s="432"/>
      <c r="BJ12" s="432"/>
      <c r="BK12" s="432"/>
      <c r="BL12" s="432"/>
      <c r="BM12" s="432"/>
      <c r="BN12" s="432"/>
      <c r="BO12" s="432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433">
        <v>1.08</v>
      </c>
      <c r="BW12" s="433">
        <v>1.0649999999999999</v>
      </c>
      <c r="BX12" s="28">
        <v>0</v>
      </c>
      <c r="BY12" s="1">
        <v>0</v>
      </c>
      <c r="BZ12" s="1">
        <v>0</v>
      </c>
      <c r="CA12" s="1" t="s">
        <v>87</v>
      </c>
      <c r="CB12" s="28" t="s">
        <v>779</v>
      </c>
      <c r="CC12" s="1">
        <v>0</v>
      </c>
      <c r="CD12" s="1" t="s">
        <v>10</v>
      </c>
      <c r="CE12" s="1">
        <v>3290</v>
      </c>
      <c r="CF12" t="s">
        <v>732</v>
      </c>
    </row>
    <row r="13" spans="1:90" ht="15" customHeight="1" x14ac:dyDescent="0.25">
      <c r="A13" s="44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151</v>
      </c>
      <c r="G13" s="221">
        <v>720</v>
      </c>
      <c r="H13" s="221">
        <v>720</v>
      </c>
      <c r="I13" s="221">
        <v>300</v>
      </c>
      <c r="J13" s="221">
        <v>600</v>
      </c>
      <c r="K13" s="221">
        <v>525</v>
      </c>
      <c r="L13" s="221">
        <v>560</v>
      </c>
      <c r="M13" s="1"/>
      <c r="N13" s="217"/>
      <c r="O13" s="434">
        <v>2300</v>
      </c>
      <c r="P13" s="434"/>
      <c r="Q13" s="434"/>
      <c r="R13" s="1">
        <f>'комплекты фурнитуры'!$C$9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фурнитуры'!$C$25*2</f>
        <v>540</v>
      </c>
      <c r="AF13" s="1"/>
      <c r="AG13" s="1"/>
      <c r="AH13" s="432">
        <f>SUM(Прайс[[#This Row],[КФ НСТ11]:[KFPr-SB-ZPG]])</f>
        <v>1080</v>
      </c>
      <c r="AI13" s="432"/>
      <c r="AJ13" s="1"/>
      <c r="AK13" s="1"/>
      <c r="AL13" s="1"/>
      <c r="AM13" s="432">
        <f>'комплекты фурнитуры'!$C$66</f>
        <v>620</v>
      </c>
      <c r="AN13" s="432">
        <f>'комплекты фурнитуры'!$C$67</f>
        <v>130</v>
      </c>
      <c r="AO13" s="432"/>
      <c r="AP13" s="432"/>
      <c r="AQ13" s="432"/>
      <c r="AR13" s="432"/>
      <c r="AS13" s="432"/>
      <c r="AT13" s="432"/>
      <c r="AU13" s="432"/>
      <c r="AV13" s="432"/>
      <c r="AW13" s="432"/>
      <c r="AX13" s="432"/>
      <c r="AY13" s="432"/>
      <c r="AZ13" s="432"/>
      <c r="BA13" s="432"/>
      <c r="BB13" s="432">
        <f>'комплекты фурнитуры'!$C$27</f>
        <v>5100</v>
      </c>
      <c r="BC13" s="432"/>
      <c r="BD13" s="432">
        <f>'комплекты фурнитуры'!$C$34</f>
        <v>370</v>
      </c>
      <c r="BE13" s="432"/>
      <c r="BF13" s="432">
        <f>'комплекты фурнитуры'!$C$35</f>
        <v>170</v>
      </c>
      <c r="BG13" s="432">
        <f>'комплекты фурнитуры'!$C$37</f>
        <v>4130</v>
      </c>
      <c r="BH13" s="432"/>
      <c r="BI13" s="432"/>
      <c r="BJ13" s="432"/>
      <c r="BK13" s="432"/>
      <c r="BL13" s="432"/>
      <c r="BM13" s="432"/>
      <c r="BN13" s="432"/>
      <c r="BO13" s="432"/>
      <c r="BP13" s="28">
        <f>Прайс[[#This Row],[КФ петли SENS накл.110 гр. с крестообр. Планкой]]*2+Прайс[[#This Row],[Комплект для ящика Hettich ATIRA Серый, NL-470, H-70]]</f>
        <v>6340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433">
        <v>1.08</v>
      </c>
      <c r="BW13" s="433">
        <v>1.0649999999999999</v>
      </c>
      <c r="BX13" s="28">
        <v>0</v>
      </c>
      <c r="BY13" s="1">
        <v>0</v>
      </c>
      <c r="BZ13" s="1">
        <v>1</v>
      </c>
      <c r="CA13" s="1" t="s">
        <v>87</v>
      </c>
      <c r="CB13" s="28" t="s">
        <v>781</v>
      </c>
      <c r="CC13" s="1">
        <v>1</v>
      </c>
      <c r="CD13" s="1" t="s">
        <v>10</v>
      </c>
      <c r="CE13" s="1">
        <v>2610</v>
      </c>
      <c r="CF13" t="s">
        <v>732</v>
      </c>
    </row>
    <row r="14" spans="1:90" ht="15" customHeight="1" x14ac:dyDescent="0.25">
      <c r="A14" s="445" t="s">
        <v>140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151</v>
      </c>
      <c r="G14" s="221">
        <v>720</v>
      </c>
      <c r="H14" s="221">
        <v>720</v>
      </c>
      <c r="I14" s="221">
        <v>500</v>
      </c>
      <c r="J14" s="221">
        <v>900</v>
      </c>
      <c r="K14" s="221">
        <v>525</v>
      </c>
      <c r="L14" s="221">
        <v>560</v>
      </c>
      <c r="M14" s="1"/>
      <c r="N14" s="217"/>
      <c r="O14" s="434">
        <v>2300</v>
      </c>
      <c r="P14" s="434"/>
      <c r="Q14" s="434"/>
      <c r="R14" s="1">
        <f>'комплекты фурнитуры'!$C$9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фурнитуры'!$C$25*2</f>
        <v>540</v>
      </c>
      <c r="AF14" s="1"/>
      <c r="AG14" s="1"/>
      <c r="AH14" s="432">
        <f>SUM(Прайс[[#This Row],[КФ НСТ11]:[KFPr-SB-ZPG]])</f>
        <v>1080</v>
      </c>
      <c r="AI14" s="432"/>
      <c r="AJ14" s="1"/>
      <c r="AK14" s="1"/>
      <c r="AL14" s="1"/>
      <c r="AM14" s="432">
        <f>'комплекты фурнитуры'!$C$66</f>
        <v>620</v>
      </c>
      <c r="AN14" s="432">
        <f>'комплекты фурнитуры'!$C$67</f>
        <v>130</v>
      </c>
      <c r="AO14" s="432"/>
      <c r="AP14" s="432"/>
      <c r="AQ14" s="432"/>
      <c r="AR14" s="432"/>
      <c r="AS14" s="432"/>
      <c r="AT14" s="432"/>
      <c r="AU14" s="432"/>
      <c r="AV14" s="432"/>
      <c r="AW14" s="432"/>
      <c r="AX14" s="432"/>
      <c r="AY14" s="432"/>
      <c r="AZ14" s="432"/>
      <c r="BA14" s="432"/>
      <c r="BB14" s="432">
        <f>'комплекты фурнитуры'!$C$27</f>
        <v>5100</v>
      </c>
      <c r="BC14" s="432"/>
      <c r="BD14" s="432">
        <f>'комплекты фурнитуры'!$C$34</f>
        <v>370</v>
      </c>
      <c r="BE14" s="432"/>
      <c r="BF14" s="432">
        <f>'комплекты фурнитуры'!$C$35</f>
        <v>170</v>
      </c>
      <c r="BG14" s="432">
        <f>'комплекты фурнитуры'!$C$37</f>
        <v>4130</v>
      </c>
      <c r="BH14" s="432"/>
      <c r="BI14" s="432"/>
      <c r="BJ14" s="432"/>
      <c r="BK14" s="432"/>
      <c r="BL14" s="432"/>
      <c r="BM14" s="432"/>
      <c r="BN14" s="432"/>
      <c r="BO14" s="432"/>
      <c r="BP14" s="28">
        <f>Прайс[[#This Row],[КФ петли SENS накл.110 гр. с крестообр. Планкой]]*4+Прайс[[#This Row],[Комплект для ящика Hettich ATIRA Серый, NL-470, H-70]]</f>
        <v>7580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433">
        <v>1.08</v>
      </c>
      <c r="BW14" s="433">
        <v>1.0649999999999999</v>
      </c>
      <c r="BX14" s="28">
        <v>0</v>
      </c>
      <c r="BY14" s="1">
        <v>0</v>
      </c>
      <c r="BZ14" s="1">
        <v>1</v>
      </c>
      <c r="CA14" s="1" t="s">
        <v>87</v>
      </c>
      <c r="CB14" s="28" t="s">
        <v>779</v>
      </c>
      <c r="CC14" s="1">
        <v>1</v>
      </c>
      <c r="CD14" s="1" t="s">
        <v>10</v>
      </c>
      <c r="CE14" s="1">
        <v>2610</v>
      </c>
      <c r="CF14" t="s">
        <v>732</v>
      </c>
    </row>
    <row r="15" spans="1:90" ht="15" customHeight="1" x14ac:dyDescent="0.25">
      <c r="A15" s="44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151</v>
      </c>
      <c r="G15" s="221">
        <v>720</v>
      </c>
      <c r="H15" s="221">
        <v>720</v>
      </c>
      <c r="I15" s="221">
        <v>300</v>
      </c>
      <c r="J15" s="221">
        <v>900</v>
      </c>
      <c r="K15" s="221">
        <v>525</v>
      </c>
      <c r="L15" s="221">
        <v>560</v>
      </c>
      <c r="M15" s="1"/>
      <c r="N15" s="217"/>
      <c r="O15" s="434">
        <v>3030</v>
      </c>
      <c r="P15" s="434"/>
      <c r="Q15" s="434"/>
      <c r="R15" s="1">
        <f>'комплекты фурнитуры'!$C$9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фурнитуры'!$C$25*2</f>
        <v>540</v>
      </c>
      <c r="AF15" s="1"/>
      <c r="AG15" s="1"/>
      <c r="AH15" s="432">
        <f>SUM(Прайс[[#This Row],[КФ НСТ11]:[KFPr-SB-ZPG]])</f>
        <v>1080</v>
      </c>
      <c r="AI15" s="432"/>
      <c r="AJ15" s="1"/>
      <c r="AK15" s="1"/>
      <c r="AL15" s="1"/>
      <c r="AM15" s="432"/>
      <c r="AN15" s="432"/>
      <c r="AO15" s="432"/>
      <c r="AP15" s="432"/>
      <c r="AQ15" s="432"/>
      <c r="AR15" s="432"/>
      <c r="AS15" s="432"/>
      <c r="AT15" s="432"/>
      <c r="AU15" s="432"/>
      <c r="AV15" s="432"/>
      <c r="AW15" s="432"/>
      <c r="AX15" s="432"/>
      <c r="AY15" s="432"/>
      <c r="AZ15" s="432"/>
      <c r="BA15" s="432"/>
      <c r="BB15" s="432">
        <f>'комплекты фурнитуры'!$C$27</f>
        <v>5100</v>
      </c>
      <c r="BC15" s="432"/>
      <c r="BD15" s="432">
        <f>'комплекты фурнитуры'!$C$34</f>
        <v>370</v>
      </c>
      <c r="BE15" s="432"/>
      <c r="BF15" s="432">
        <f>'комплекты фурнитуры'!$C$35</f>
        <v>170</v>
      </c>
      <c r="BG15" s="432"/>
      <c r="BH15" s="432"/>
      <c r="BI15" s="432">
        <f>'комплекты фурнитуры'!$C$38</f>
        <v>6440</v>
      </c>
      <c r="BJ15" s="432"/>
      <c r="BK15" s="432"/>
      <c r="BL15" s="432"/>
      <c r="BM15" s="432"/>
      <c r="BN15" s="432"/>
      <c r="BO15" s="432"/>
      <c r="BP15" s="28">
        <f>4*Прайс[[#This Row],[Комплект для ящика Hettich ATIRA Серый, NL-470, H-70]]</f>
        <v>20400</v>
      </c>
      <c r="BQ15" s="28">
        <f>Прайс[[#This Row],[KFN-SB-M86]]*4+Прайс[[#This Row],[KFN-SB-MD]]*4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433">
        <v>1.08</v>
      </c>
      <c r="BW15" s="433">
        <v>1.0649999999999999</v>
      </c>
      <c r="BX15" s="28">
        <v>0</v>
      </c>
      <c r="BY15" s="1">
        <v>0</v>
      </c>
      <c r="BZ15" s="1">
        <v>0</v>
      </c>
      <c r="CA15" s="1" t="s">
        <v>87</v>
      </c>
      <c r="CB15" s="28" t="s">
        <v>779</v>
      </c>
      <c r="CC15" s="1">
        <v>0</v>
      </c>
      <c r="CD15" s="1" t="s">
        <v>10</v>
      </c>
      <c r="CE15" s="1">
        <v>3400</v>
      </c>
      <c r="CF15" t="s">
        <v>732</v>
      </c>
    </row>
    <row r="16" spans="1:90" ht="15" customHeight="1" x14ac:dyDescent="0.25">
      <c r="A16" s="446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151</v>
      </c>
      <c r="G16" s="221">
        <v>720</v>
      </c>
      <c r="H16" s="221">
        <v>720</v>
      </c>
      <c r="I16" s="221">
        <v>300</v>
      </c>
      <c r="J16" s="221">
        <v>600</v>
      </c>
      <c r="K16" s="221">
        <v>525</v>
      </c>
      <c r="L16" s="221">
        <v>560</v>
      </c>
      <c r="M16" s="1"/>
      <c r="N16" s="217"/>
      <c r="O16" s="434">
        <v>2700</v>
      </c>
      <c r="P16" s="434"/>
      <c r="Q16" s="434"/>
      <c r="R16" s="1">
        <f>'комплекты фурнитуры'!$C$9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фурнитуры'!$C$25*2</f>
        <v>540</v>
      </c>
      <c r="AF16" s="1"/>
      <c r="AG16" s="1"/>
      <c r="AH16" s="432">
        <f>SUM(Прайс[[#This Row],[КФ НСТ11]:[KFPr-SB-ZPG]])</f>
        <v>1080</v>
      </c>
      <c r="AI16" s="432"/>
      <c r="AJ16" s="1"/>
      <c r="AK16" s="1"/>
      <c r="AL16" s="1"/>
      <c r="AM16" s="432"/>
      <c r="AN16" s="432"/>
      <c r="AO16" s="432"/>
      <c r="AP16" s="432"/>
      <c r="AQ16" s="432"/>
      <c r="AR16" s="432"/>
      <c r="AS16" s="432"/>
      <c r="AT16" s="432"/>
      <c r="AU16" s="432"/>
      <c r="AV16" s="432"/>
      <c r="AW16" s="432"/>
      <c r="AX16" s="432"/>
      <c r="AY16" s="432"/>
      <c r="AZ16" s="432"/>
      <c r="BA16" s="432"/>
      <c r="BB16" s="432">
        <f>'комплекты фурнитуры'!$C$27</f>
        <v>5100</v>
      </c>
      <c r="BC16" s="432">
        <f>'комплекты фурнитуры'!$C$28</f>
        <v>6660</v>
      </c>
      <c r="BD16" s="432">
        <f>'комплекты фурнитуры'!$C$34</f>
        <v>370</v>
      </c>
      <c r="BE16" s="432">
        <f>'комплекты фурнитуры'!$C$33</f>
        <v>940</v>
      </c>
      <c r="BF16" s="432">
        <f>'комплекты фурнитуры'!$C$35</f>
        <v>170</v>
      </c>
      <c r="BG16" s="432"/>
      <c r="BH16" s="432">
        <f>'комплекты фурнитуры'!$C$36</f>
        <v>5040</v>
      </c>
      <c r="BI16" s="432">
        <f>'комплекты фурнитуры'!$C$38</f>
        <v>6440</v>
      </c>
      <c r="BJ16" s="432">
        <f>'комплекты фурнитуры'!$C$39</f>
        <v>7970</v>
      </c>
      <c r="BK16" s="432"/>
      <c r="BL16" s="432"/>
      <c r="BM16" s="432"/>
      <c r="BN16" s="432"/>
      <c r="BO16" s="432"/>
      <c r="BP16" s="2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433">
        <v>1.08</v>
      </c>
      <c r="BW16" s="433">
        <v>1.0649999999999999</v>
      </c>
      <c r="BX16" s="28">
        <v>0</v>
      </c>
      <c r="BY16" s="1">
        <v>0</v>
      </c>
      <c r="BZ16" s="1">
        <v>0</v>
      </c>
      <c r="CA16" s="1" t="s">
        <v>87</v>
      </c>
      <c r="CB16" s="28" t="s">
        <v>779</v>
      </c>
      <c r="CC16" s="1">
        <v>0</v>
      </c>
      <c r="CD16" s="1" t="s">
        <v>10</v>
      </c>
      <c r="CE16" s="1">
        <v>3060</v>
      </c>
      <c r="CF16" t="s">
        <v>732</v>
      </c>
    </row>
    <row r="17" spans="1:84" ht="15" customHeight="1" x14ac:dyDescent="0.25">
      <c r="A17" s="446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151</v>
      </c>
      <c r="G17" s="221">
        <v>720</v>
      </c>
      <c r="H17" s="221">
        <v>720</v>
      </c>
      <c r="I17" s="221">
        <v>300</v>
      </c>
      <c r="J17" s="221">
        <v>950</v>
      </c>
      <c r="K17" s="221">
        <v>525</v>
      </c>
      <c r="L17" s="221">
        <v>560</v>
      </c>
      <c r="M17" s="1"/>
      <c r="N17" s="217"/>
      <c r="O17" s="434">
        <v>2580</v>
      </c>
      <c r="P17" s="434"/>
      <c r="Q17" s="434"/>
      <c r="R17" s="1">
        <f>'комплекты фурнитуры'!$C$9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фурнитуры'!$C$25*2</f>
        <v>540</v>
      </c>
      <c r="AF17" s="1"/>
      <c r="AG17" s="1"/>
      <c r="AH17" s="432">
        <f>SUM(Прайс[[#This Row],[КФ НСТ11]:[KFPr-SB-ZPG]])</f>
        <v>1080</v>
      </c>
      <c r="AI17" s="432"/>
      <c r="AJ17" s="1"/>
      <c r="AK17" s="1"/>
      <c r="AL17" s="1"/>
      <c r="AM17" s="432"/>
      <c r="AN17" s="432"/>
      <c r="AO17" s="432"/>
      <c r="AP17" s="432"/>
      <c r="AQ17" s="432"/>
      <c r="AR17" s="432"/>
      <c r="AS17" s="432"/>
      <c r="AT17" s="432"/>
      <c r="AU17" s="432"/>
      <c r="AV17" s="432"/>
      <c r="AW17" s="432"/>
      <c r="AX17" s="432"/>
      <c r="AY17" s="432"/>
      <c r="AZ17" s="432"/>
      <c r="BA17" s="432"/>
      <c r="BB17" s="432"/>
      <c r="BC17" s="432">
        <f>'комплекты фурнитуры'!$C$28</f>
        <v>6660</v>
      </c>
      <c r="BD17" s="432"/>
      <c r="BE17" s="432">
        <f>'комплекты фурнитуры'!$C$33</f>
        <v>940</v>
      </c>
      <c r="BF17" s="432">
        <f>'комплекты фурнитуры'!$C$35</f>
        <v>170</v>
      </c>
      <c r="BG17" s="432"/>
      <c r="BH17" s="432">
        <f>'комплекты фурнитуры'!$C$36</f>
        <v>5040</v>
      </c>
      <c r="BI17" s="432"/>
      <c r="BJ17" s="432">
        <f>'комплекты фурнитуры'!$C$39</f>
        <v>7970</v>
      </c>
      <c r="BK17" s="432"/>
      <c r="BL17" s="432"/>
      <c r="BM17" s="432"/>
      <c r="BN17" s="432"/>
      <c r="BO17" s="432"/>
      <c r="BP17" s="28">
        <f>Прайс[[#This Row],[Комплект для ящика Hettich ATIRA Серый с реллингом, NL-470, H-176]]*2</f>
        <v>13320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433">
        <v>1.08</v>
      </c>
      <c r="BW17" s="433">
        <v>1.0649999999999999</v>
      </c>
      <c r="BX17" s="28">
        <v>0</v>
      </c>
      <c r="BY17" s="1">
        <v>0</v>
      </c>
      <c r="BZ17" s="1">
        <v>0</v>
      </c>
      <c r="CA17" s="1" t="s">
        <v>87</v>
      </c>
      <c r="CB17" s="28" t="s">
        <v>779</v>
      </c>
      <c r="CC17" s="1">
        <v>0</v>
      </c>
      <c r="CD17" s="1" t="s">
        <v>10</v>
      </c>
      <c r="CE17" s="1">
        <v>2910</v>
      </c>
      <c r="CF17" t="s">
        <v>732</v>
      </c>
    </row>
    <row r="18" spans="1:84" ht="15" customHeight="1" x14ac:dyDescent="0.25">
      <c r="A18" s="446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221">
        <v>720</v>
      </c>
      <c r="H18" s="221">
        <v>720</v>
      </c>
      <c r="I18" s="221">
        <v>450</v>
      </c>
      <c r="J18" s="221">
        <v>600</v>
      </c>
      <c r="K18" s="221">
        <v>525</v>
      </c>
      <c r="L18" s="221">
        <v>600</v>
      </c>
      <c r="M18" s="1"/>
      <c r="N18" s="217" t="s">
        <v>69</v>
      </c>
      <c r="O18" s="434">
        <v>2510</v>
      </c>
      <c r="P18" s="434"/>
      <c r="Q18" s="434"/>
      <c r="R18" s="1"/>
      <c r="S18" s="1">
        <f>'комплекты фурнитуры'!$C$10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фурнитуры'!$C$25*2</f>
        <v>540</v>
      </c>
      <c r="AF18" s="1"/>
      <c r="AG18" s="1"/>
      <c r="AH18" s="432">
        <f>SUM(Прайс[[#This Row],[КФ НСТ11]:[KFPr-SB-ZPG]])</f>
        <v>1000</v>
      </c>
      <c r="AI18" s="432"/>
      <c r="AJ18" s="1"/>
      <c r="AK18" s="1"/>
      <c r="AL18" s="1"/>
      <c r="AM18" s="432"/>
      <c r="AN18" s="432"/>
      <c r="AO18" s="432"/>
      <c r="AP18" s="432"/>
      <c r="AQ18" s="432"/>
      <c r="AR18" s="432"/>
      <c r="AS18" s="432"/>
      <c r="AT18" s="432"/>
      <c r="AU18" s="432"/>
      <c r="AV18" s="432"/>
      <c r="AW18" s="432"/>
      <c r="AX18" s="432"/>
      <c r="AY18" s="432"/>
      <c r="AZ18" s="432"/>
      <c r="BA18" s="432">
        <f>'комплекты фурнитуры'!$C$32</f>
        <v>480</v>
      </c>
      <c r="BB18" s="432"/>
      <c r="BC18" s="432"/>
      <c r="BD18" s="432"/>
      <c r="BE18" s="432"/>
      <c r="BF18" s="432">
        <f>'комплекты фурнитуры'!$C$35</f>
        <v>170</v>
      </c>
      <c r="BG18" s="432"/>
      <c r="BH18" s="432"/>
      <c r="BI18" s="432"/>
      <c r="BJ18" s="432"/>
      <c r="BK18" s="432"/>
      <c r="BL18" s="432"/>
      <c r="BM18" s="432"/>
      <c r="BN18" s="432"/>
      <c r="BO18" s="432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433">
        <v>1.08</v>
      </c>
      <c r="BW18" s="433">
        <v>1.0649999999999999</v>
      </c>
      <c r="BX18" s="28">
        <v>0</v>
      </c>
      <c r="BY18" s="1">
        <v>0</v>
      </c>
      <c r="BZ18" s="1">
        <v>0</v>
      </c>
      <c r="CA18" s="1" t="s">
        <v>10</v>
      </c>
      <c r="CB18" s="28" t="s">
        <v>782</v>
      </c>
      <c r="CC18" s="1">
        <v>0</v>
      </c>
      <c r="CD18" s="1" t="s">
        <v>10</v>
      </c>
      <c r="CE18" s="1">
        <v>2940</v>
      </c>
    </row>
    <row r="19" spans="1:84" ht="15" customHeight="1" x14ac:dyDescent="0.25">
      <c r="A19" s="446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221">
        <v>720</v>
      </c>
      <c r="H19" s="221">
        <v>720</v>
      </c>
      <c r="I19" s="221">
        <v>230</v>
      </c>
      <c r="J19" s="221">
        <v>230</v>
      </c>
      <c r="K19" s="221">
        <v>330</v>
      </c>
      <c r="L19" s="221">
        <v>600</v>
      </c>
      <c r="M19" s="1"/>
      <c r="N19" s="217" t="s">
        <v>70</v>
      </c>
      <c r="O19" s="434">
        <v>2450</v>
      </c>
      <c r="P19" s="434"/>
      <c r="Q19" s="434"/>
      <c r="R19" s="1"/>
      <c r="S19" s="1"/>
      <c r="T19" s="1"/>
      <c r="U19" s="1"/>
      <c r="V19" s="1"/>
      <c r="W19" s="1"/>
      <c r="X19" s="1"/>
      <c r="Y19" s="1">
        <f>'комплекты фурнитуры'!$C$19</f>
        <v>740</v>
      </c>
      <c r="Z19" s="1"/>
      <c r="AA19" s="1"/>
      <c r="AB19" s="1"/>
      <c r="AC19" s="1"/>
      <c r="AD19" s="1"/>
      <c r="AE19" s="1">
        <f>'комплекты фурнитуры'!$C$25*2</f>
        <v>540</v>
      </c>
      <c r="AF19" s="1"/>
      <c r="AG19" s="1"/>
      <c r="AH19" s="432">
        <f>SUM(Прайс[[#This Row],[КФ НСТ11]:[KFPr-SB-ZPG]])</f>
        <v>1280</v>
      </c>
      <c r="AI19" s="432"/>
      <c r="AJ19" s="1"/>
      <c r="AK19" s="1"/>
      <c r="AL19" s="1"/>
      <c r="AM19" s="432"/>
      <c r="AN19" s="432"/>
      <c r="AO19" s="432"/>
      <c r="AP19" s="432"/>
      <c r="AQ19" s="432">
        <f>'комплекты фурнитуры'!$C$58</f>
        <v>1560</v>
      </c>
      <c r="AR19" s="432">
        <f>'комплекты фурнитуры'!$C$59</f>
        <v>190</v>
      </c>
      <c r="AS19" s="432"/>
      <c r="AT19" s="432"/>
      <c r="AU19" s="432"/>
      <c r="AV19" s="432"/>
      <c r="AW19" s="432"/>
      <c r="AX19" s="432"/>
      <c r="AY19" s="432"/>
      <c r="AZ19" s="432"/>
      <c r="BA19" s="432"/>
      <c r="BB19" s="432"/>
      <c r="BC19" s="432"/>
      <c r="BD19" s="432"/>
      <c r="BE19" s="432"/>
      <c r="BF19" s="432"/>
      <c r="BG19" s="432"/>
      <c r="BH19" s="432"/>
      <c r="BI19" s="432"/>
      <c r="BJ19" s="432"/>
      <c r="BK19" s="432"/>
      <c r="BL19" s="432"/>
      <c r="BM19" s="432"/>
      <c r="BN19" s="432"/>
      <c r="BO19" s="432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433">
        <v>1.08</v>
      </c>
      <c r="BW19" s="433">
        <v>1.0649999999999999</v>
      </c>
      <c r="BX19" s="28">
        <v>1.3</v>
      </c>
      <c r="BY19" s="1">
        <v>0</v>
      </c>
      <c r="BZ19" s="1">
        <v>0</v>
      </c>
      <c r="CA19" s="1" t="s">
        <v>87</v>
      </c>
      <c r="CB19" s="28" t="s">
        <v>779</v>
      </c>
      <c r="CC19" s="1">
        <v>0</v>
      </c>
      <c r="CD19" s="1" t="s">
        <v>10</v>
      </c>
      <c r="CE19" s="1">
        <v>2780</v>
      </c>
    </row>
    <row r="20" spans="1:84" ht="15" customHeight="1" x14ac:dyDescent="0.25">
      <c r="A20" s="445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221">
        <v>720</v>
      </c>
      <c r="H20" s="221">
        <v>720</v>
      </c>
      <c r="I20" s="221">
        <v>315</v>
      </c>
      <c r="J20" s="221">
        <v>315</v>
      </c>
      <c r="K20" s="221">
        <v>315</v>
      </c>
      <c r="L20" s="221">
        <v>600</v>
      </c>
      <c r="M20" s="1"/>
      <c r="N20" s="217" t="s">
        <v>71</v>
      </c>
      <c r="O20" s="434">
        <v>2000</v>
      </c>
      <c r="P20" s="434"/>
      <c r="Q20" s="434"/>
      <c r="R20" s="1"/>
      <c r="S20" s="1"/>
      <c r="T20" s="1"/>
      <c r="U20" s="1"/>
      <c r="V20" s="1"/>
      <c r="W20" s="1">
        <f>'комплекты фурнитуры'!$C$17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фурнитуры'!$C$25*2</f>
        <v>540</v>
      </c>
      <c r="AF20" s="1"/>
      <c r="AG20" s="1"/>
      <c r="AH20" s="432">
        <f>SUM(Прайс[[#This Row],[КФ НСТ11]:[KFPr-SB-ZPG]])</f>
        <v>1190</v>
      </c>
      <c r="AI20" s="432"/>
      <c r="AJ20" s="1"/>
      <c r="AK20" s="1"/>
      <c r="AL20" s="1"/>
      <c r="AM20" s="432"/>
      <c r="AN20" s="432"/>
      <c r="AO20" s="432"/>
      <c r="AP20" s="432"/>
      <c r="AQ20" s="432"/>
      <c r="AR20" s="432"/>
      <c r="AS20" s="432"/>
      <c r="AT20" s="432"/>
      <c r="AU20" s="432"/>
      <c r="AV20" s="432"/>
      <c r="AW20" s="432"/>
      <c r="AX20" s="432"/>
      <c r="AY20" s="432"/>
      <c r="AZ20" s="432"/>
      <c r="BA20" s="432"/>
      <c r="BB20" s="432"/>
      <c r="BC20" s="432"/>
      <c r="BD20" s="432"/>
      <c r="BE20" s="432"/>
      <c r="BF20" s="432"/>
      <c r="BG20" s="432"/>
      <c r="BH20" s="432"/>
      <c r="BI20" s="432"/>
      <c r="BJ20" s="432"/>
      <c r="BK20" s="432"/>
      <c r="BL20" s="432"/>
      <c r="BM20" s="432"/>
      <c r="BN20" s="432"/>
      <c r="BO20" s="432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433">
        <v>1.08</v>
      </c>
      <c r="BW20" s="433">
        <v>1.0649999999999999</v>
      </c>
      <c r="BX20" s="28">
        <v>1.3</v>
      </c>
      <c r="BY20" s="1">
        <v>1</v>
      </c>
      <c r="BZ20" s="1">
        <v>1</v>
      </c>
      <c r="CA20" s="1" t="s">
        <v>10</v>
      </c>
      <c r="CB20" s="28" t="s">
        <v>779</v>
      </c>
      <c r="CC20" s="443">
        <v>1</v>
      </c>
      <c r="CD20" s="1" t="s">
        <v>10</v>
      </c>
      <c r="CE20" s="1">
        <v>2260</v>
      </c>
    </row>
    <row r="21" spans="1:84" ht="15" customHeight="1" x14ac:dyDescent="0.25">
      <c r="A21" s="16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221">
        <v>720</v>
      </c>
      <c r="H21" s="221">
        <v>720</v>
      </c>
      <c r="I21" s="221">
        <v>315</v>
      </c>
      <c r="J21" s="221">
        <v>315</v>
      </c>
      <c r="K21" s="221">
        <v>415</v>
      </c>
      <c r="L21" s="221">
        <v>600</v>
      </c>
      <c r="M21" s="1"/>
      <c r="N21" s="217" t="s">
        <v>72</v>
      </c>
      <c r="O21" s="434">
        <v>2000</v>
      </c>
      <c r="P21" s="434"/>
      <c r="Q21" s="434"/>
      <c r="R21" s="1"/>
      <c r="S21" s="1"/>
      <c r="T21" s="1"/>
      <c r="U21" s="1"/>
      <c r="V21" s="1">
        <f>'комплекты фурнитуры'!$C$15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фурнитуры'!$C$25*2</f>
        <v>540</v>
      </c>
      <c r="AF21" s="1"/>
      <c r="AG21" s="1"/>
      <c r="AH21" s="432">
        <f>SUM(Прайс[[#This Row],[КФ НСТ11]:[KFPr-SB-ZPG]])</f>
        <v>1480</v>
      </c>
      <c r="AI21" s="432"/>
      <c r="AJ21" s="1"/>
      <c r="AK21" s="1"/>
      <c r="AL21" s="1"/>
      <c r="AM21" s="432"/>
      <c r="AN21" s="432"/>
      <c r="AO21" s="432">
        <f>'комплекты фурнитуры'!$C$60</f>
        <v>1300</v>
      </c>
      <c r="AP21" s="432">
        <f>'комплекты фурнитуры'!$C$62</f>
        <v>480</v>
      </c>
      <c r="AQ21" s="432"/>
      <c r="AR21" s="432"/>
      <c r="AS21" s="432"/>
      <c r="AT21" s="432"/>
      <c r="AU21" s="432"/>
      <c r="AV21" s="432"/>
      <c r="AW21" s="432"/>
      <c r="AX21" s="432"/>
      <c r="AY21" s="432"/>
      <c r="AZ21" s="432"/>
      <c r="BA21" s="432"/>
      <c r="BB21" s="432"/>
      <c r="BC21" s="432"/>
      <c r="BD21" s="432"/>
      <c r="BE21" s="432"/>
      <c r="BF21" s="432"/>
      <c r="BG21" s="432"/>
      <c r="BH21" s="432"/>
      <c r="BI21" s="432"/>
      <c r="BJ21" s="432"/>
      <c r="BK21" s="432"/>
      <c r="BL21" s="432"/>
      <c r="BM21" s="432"/>
      <c r="BN21" s="432"/>
      <c r="BO21" s="432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433">
        <v>1.08</v>
      </c>
      <c r="BW21" s="433">
        <v>1.0649999999999999</v>
      </c>
      <c r="BX21" s="28">
        <v>1.3</v>
      </c>
      <c r="BY21" s="1">
        <v>1</v>
      </c>
      <c r="BZ21" s="1">
        <v>1</v>
      </c>
      <c r="CA21" s="1" t="s">
        <v>87</v>
      </c>
      <c r="CB21" s="28" t="s">
        <v>779</v>
      </c>
      <c r="CC21" s="443">
        <v>1</v>
      </c>
      <c r="CD21" s="1" t="s">
        <v>10</v>
      </c>
      <c r="CE21" s="1">
        <v>2260</v>
      </c>
    </row>
    <row r="22" spans="1:84" ht="15" customHeight="1" x14ac:dyDescent="0.25">
      <c r="A22" s="373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221">
        <v>720</v>
      </c>
      <c r="H22" s="221">
        <v>720</v>
      </c>
      <c r="I22" s="221">
        <v>150</v>
      </c>
      <c r="J22" s="221">
        <v>600</v>
      </c>
      <c r="K22" s="221">
        <v>300</v>
      </c>
      <c r="L22" s="221">
        <v>640</v>
      </c>
      <c r="M22" s="1"/>
      <c r="N22" s="217"/>
      <c r="O22" s="434">
        <v>2574.8000000000002</v>
      </c>
      <c r="P22" s="434"/>
      <c r="Q22" s="434"/>
      <c r="R22" s="1">
        <f>'комплекты фурнитуры'!$C$9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фурнитуры'!$C$25*2</f>
        <v>540</v>
      </c>
      <c r="AF22" s="1"/>
      <c r="AG22" s="1"/>
      <c r="AH22" s="432">
        <f>SUM(Прайс[[#This Row],[КФ НСТ11]:[KFPr-SB-ZPG]])</f>
        <v>1080</v>
      </c>
      <c r="AI22" s="432"/>
      <c r="AJ22" s="1"/>
      <c r="AK22" s="1"/>
      <c r="AL22" s="1"/>
      <c r="AM22" s="432">
        <f>'комплекты фурнитуры'!$C$66</f>
        <v>620</v>
      </c>
      <c r="AN22" s="432"/>
      <c r="AO22" s="432"/>
      <c r="AP22" s="432"/>
      <c r="AQ22" s="432"/>
      <c r="AR22" s="432"/>
      <c r="AS22" s="432"/>
      <c r="AT22" s="432"/>
      <c r="AU22" s="432"/>
      <c r="AV22" s="432"/>
      <c r="AW22" s="432"/>
      <c r="AX22" s="432"/>
      <c r="AY22" s="432"/>
      <c r="AZ22" s="432"/>
      <c r="BA22" s="432"/>
      <c r="BB22" s="432"/>
      <c r="BC22" s="432"/>
      <c r="BD22" s="432"/>
      <c r="BE22" s="432"/>
      <c r="BF22" s="432"/>
      <c r="BG22" s="432"/>
      <c r="BH22" s="432"/>
      <c r="BI22" s="432"/>
      <c r="BJ22" s="432"/>
      <c r="BK22" s="432"/>
      <c r="BL22" s="432"/>
      <c r="BM22" s="432"/>
      <c r="BN22" s="432">
        <f>'комплекты фурнитуры'!$C$84</f>
        <v>390</v>
      </c>
      <c r="BO22" s="432"/>
      <c r="BP22" s="28">
        <f>Прайс[[#This Row],[КФ петли SENS накл.110 гр. с крестообр. Планкой]]*2+Прайс[[#This Row],[КФ  крепления профиля Gola]]</f>
        <v>1630</v>
      </c>
      <c r="BQ22" s="28">
        <v>0</v>
      </c>
      <c r="BR22" s="28">
        <v>0</v>
      </c>
      <c r="BS22" s="32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433">
        <v>1.08</v>
      </c>
      <c r="BW22" s="433">
        <v>1.0649999999999999</v>
      </c>
      <c r="BX22" s="28">
        <v>1.3</v>
      </c>
      <c r="BY22" s="1">
        <v>0</v>
      </c>
      <c r="BZ22" s="1">
        <v>2</v>
      </c>
      <c r="CA22" s="1" t="s">
        <v>10</v>
      </c>
      <c r="CB22" s="28" t="s">
        <v>780</v>
      </c>
      <c r="CC22" s="1">
        <v>1</v>
      </c>
      <c r="CD22" s="1" t="s">
        <v>10</v>
      </c>
      <c r="CE22" s="1">
        <v>2877.2</v>
      </c>
    </row>
    <row r="23" spans="1:84" ht="15" customHeight="1" x14ac:dyDescent="0.25">
      <c r="A23" s="16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221">
        <v>720</v>
      </c>
      <c r="H23" s="221">
        <v>720</v>
      </c>
      <c r="I23" s="221">
        <v>600</v>
      </c>
      <c r="J23" s="221">
        <v>900</v>
      </c>
      <c r="K23" s="221">
        <v>300</v>
      </c>
      <c r="L23" s="221">
        <v>640</v>
      </c>
      <c r="M23" s="1"/>
      <c r="N23" s="217"/>
      <c r="O23" s="434">
        <v>2224.8000000000002</v>
      </c>
      <c r="P23" s="434"/>
      <c r="Q23" s="434"/>
      <c r="R23" s="1">
        <f>'комплекты фурнитуры'!$C$9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фурнитуры'!$C$25*2</f>
        <v>540</v>
      </c>
      <c r="AF23" s="1"/>
      <c r="AG23" s="1"/>
      <c r="AH23" s="432">
        <f>SUM(Прайс[[#This Row],[КФ НСТ11]:[KFPr-SB-ZPG]])</f>
        <v>1080</v>
      </c>
      <c r="AI23" s="432"/>
      <c r="AJ23" s="1"/>
      <c r="AK23" s="1"/>
      <c r="AL23" s="1"/>
      <c r="AM23" s="432">
        <f>'комплекты фурнитуры'!$C$66</f>
        <v>620</v>
      </c>
      <c r="AN23" s="432"/>
      <c r="AO23" s="432"/>
      <c r="AP23" s="432"/>
      <c r="AQ23" s="432"/>
      <c r="AR23" s="432"/>
      <c r="AS23" s="432"/>
      <c r="AT23" s="432"/>
      <c r="AU23" s="432"/>
      <c r="AV23" s="432"/>
      <c r="AW23" s="432"/>
      <c r="AX23" s="432"/>
      <c r="AY23" s="432"/>
      <c r="AZ23" s="432"/>
      <c r="BA23" s="432"/>
      <c r="BB23" s="432"/>
      <c r="BC23" s="432"/>
      <c r="BD23" s="432"/>
      <c r="BE23" s="432"/>
      <c r="BF23" s="432"/>
      <c r="BG23" s="432"/>
      <c r="BH23" s="432"/>
      <c r="BI23" s="432"/>
      <c r="BJ23" s="432"/>
      <c r="BK23" s="432"/>
      <c r="BL23" s="432"/>
      <c r="BM23" s="432"/>
      <c r="BN23" s="432">
        <f>'комплекты фурнитуры'!$C$84</f>
        <v>390</v>
      </c>
      <c r="BO23" s="432"/>
      <c r="BP23" s="28">
        <f>Прайс[[#This Row],[КФ петли SENS накл.110 гр. с крестообр. Планкой]]*4+Прайс[[#This Row],[КФ  крепления профиля Gola]]</f>
        <v>2870</v>
      </c>
      <c r="BQ23" s="28">
        <v>0</v>
      </c>
      <c r="BR23" s="28">
        <v>0</v>
      </c>
      <c r="BS23" s="32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433">
        <v>1.08</v>
      </c>
      <c r="BW23" s="433">
        <v>1.0649999999999999</v>
      </c>
      <c r="BX23" s="28">
        <v>1.3</v>
      </c>
      <c r="BY23" s="1">
        <v>0</v>
      </c>
      <c r="BZ23" s="1">
        <v>2</v>
      </c>
      <c r="CA23" s="1" t="s">
        <v>10</v>
      </c>
      <c r="CB23" s="28" t="s">
        <v>780</v>
      </c>
      <c r="CC23" s="1">
        <v>1</v>
      </c>
      <c r="CD23" s="1" t="s">
        <v>10</v>
      </c>
      <c r="CE23" s="1">
        <v>2527.1999999999998</v>
      </c>
    </row>
    <row r="24" spans="1:84" ht="15" customHeight="1" x14ac:dyDescent="0.25">
      <c r="A24" s="373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221">
        <v>720</v>
      </c>
      <c r="H24" s="221">
        <v>720</v>
      </c>
      <c r="I24" s="221">
        <v>300</v>
      </c>
      <c r="J24" s="221">
        <v>900</v>
      </c>
      <c r="K24" s="221">
        <v>525</v>
      </c>
      <c r="L24" s="221">
        <v>560</v>
      </c>
      <c r="M24" s="1"/>
      <c r="N24" s="217" t="s">
        <v>73</v>
      </c>
      <c r="O24" s="434">
        <v>3636.4</v>
      </c>
      <c r="P24" s="434"/>
      <c r="Q24" s="434"/>
      <c r="R24" s="1">
        <f>'комплекты фурнитуры'!$C$9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фурнитуры'!$C$25*2</f>
        <v>540</v>
      </c>
      <c r="AF24" s="1"/>
      <c r="AG24" s="1"/>
      <c r="AH24" s="432">
        <f>SUM(Прайс[[#This Row],[КФ НСТ11]:[KFPr-SB-ZPG]])</f>
        <v>1080</v>
      </c>
      <c r="AI24" s="432"/>
      <c r="AJ24" s="1"/>
      <c r="AK24" s="1"/>
      <c r="AL24" s="1"/>
      <c r="AM24" s="432"/>
      <c r="AN24" s="432"/>
      <c r="AO24" s="432"/>
      <c r="AP24" s="432"/>
      <c r="AQ24" s="432"/>
      <c r="AR24" s="432"/>
      <c r="AS24" s="432"/>
      <c r="AT24" s="432"/>
      <c r="AU24" s="432"/>
      <c r="AV24" s="432"/>
      <c r="AW24" s="432"/>
      <c r="AX24" s="432"/>
      <c r="AY24" s="432"/>
      <c r="AZ24" s="432"/>
      <c r="BA24" s="432"/>
      <c r="BB24" s="432"/>
      <c r="BC24" s="432">
        <f>'комплекты фурнитуры'!$C$28</f>
        <v>6660</v>
      </c>
      <c r="BD24" s="432"/>
      <c r="BE24" s="432"/>
      <c r="BF24" s="432"/>
      <c r="BG24" s="432"/>
      <c r="BH24" s="432"/>
      <c r="BI24" s="432"/>
      <c r="BJ24" s="432"/>
      <c r="BK24" s="432"/>
      <c r="BL24" s="432"/>
      <c r="BM24" s="432"/>
      <c r="BN24" s="432">
        <f>'комплекты фурнитуры'!$C$84</f>
        <v>390</v>
      </c>
      <c r="BO24" s="432"/>
      <c r="BP24" s="28">
        <f>Прайс[[#This Row],[Комплект для ящика Hettich ATIRA Серый с реллингом, NL-470, H-176]]*2+Прайс[[#This Row],[КФ  крепления профиля Gola]]*2</f>
        <v>14100</v>
      </c>
      <c r="BQ24" s="28">
        <v>0</v>
      </c>
      <c r="BR24" s="28">
        <v>0</v>
      </c>
      <c r="BS24" s="32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433">
        <v>1.08</v>
      </c>
      <c r="BW24" s="433">
        <v>1.0649999999999999</v>
      </c>
      <c r="BX24" s="28">
        <v>0</v>
      </c>
      <c r="BY24" s="1">
        <v>0</v>
      </c>
      <c r="BZ24" s="1">
        <v>0</v>
      </c>
      <c r="CA24" s="1" t="s">
        <v>10</v>
      </c>
      <c r="CB24" s="28" t="s">
        <v>780</v>
      </c>
      <c r="CC24" s="1">
        <v>0</v>
      </c>
      <c r="CD24" s="1" t="s">
        <v>10</v>
      </c>
      <c r="CE24" s="1">
        <v>3992.8</v>
      </c>
    </row>
    <row r="25" spans="1:84" ht="15" customHeight="1" x14ac:dyDescent="0.25">
      <c r="A25" s="16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221">
        <v>720</v>
      </c>
      <c r="H25" s="221">
        <v>720</v>
      </c>
      <c r="I25" s="221">
        <v>300</v>
      </c>
      <c r="J25" s="221">
        <v>900</v>
      </c>
      <c r="K25" s="221">
        <v>525</v>
      </c>
      <c r="L25" s="221">
        <v>560</v>
      </c>
      <c r="M25" s="1"/>
      <c r="N25" s="217" t="s">
        <v>74</v>
      </c>
      <c r="O25" s="434">
        <v>2916</v>
      </c>
      <c r="P25" s="434"/>
      <c r="Q25" s="434"/>
      <c r="R25" s="1">
        <f>'комплекты фурнитуры'!$C$9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фурнитуры'!$C$25*2</f>
        <v>540</v>
      </c>
      <c r="AF25" s="1"/>
      <c r="AG25" s="1"/>
      <c r="AH25" s="432">
        <f>SUM(Прайс[[#This Row],[КФ НСТ11]:[KFPr-SB-ZPG]])</f>
        <v>1080</v>
      </c>
      <c r="AI25" s="432"/>
      <c r="AJ25" s="1"/>
      <c r="AK25" s="1"/>
      <c r="AL25" s="1"/>
      <c r="AM25" s="432"/>
      <c r="AN25" s="432"/>
      <c r="AO25" s="432"/>
      <c r="AP25" s="432"/>
      <c r="AQ25" s="432"/>
      <c r="AR25" s="432"/>
      <c r="AS25" s="432"/>
      <c r="AT25" s="432"/>
      <c r="AU25" s="432"/>
      <c r="AV25" s="432"/>
      <c r="AW25" s="432"/>
      <c r="AX25" s="432"/>
      <c r="AY25" s="432"/>
      <c r="AZ25" s="432"/>
      <c r="BA25" s="432"/>
      <c r="BB25" s="432">
        <f>'комплекты фурнитуры'!$C$27</f>
        <v>5100</v>
      </c>
      <c r="BC25" s="432">
        <f>'комплекты фурнитуры'!$C$28</f>
        <v>6660</v>
      </c>
      <c r="BD25" s="432"/>
      <c r="BE25" s="432"/>
      <c r="BF25" s="432"/>
      <c r="BG25" s="432"/>
      <c r="BH25" s="432"/>
      <c r="BI25" s="432"/>
      <c r="BJ25" s="432"/>
      <c r="BK25" s="432"/>
      <c r="BL25" s="432"/>
      <c r="BM25" s="432"/>
      <c r="BN25" s="432">
        <f>'комплекты фурнитуры'!$C$84</f>
        <v>390</v>
      </c>
      <c r="BO25" s="432"/>
      <c r="BP25" s="2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5" s="28">
        <v>0</v>
      </c>
      <c r="BR25" s="28">
        <v>0</v>
      </c>
      <c r="BS25" s="32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433">
        <v>1.08</v>
      </c>
      <c r="BW25" s="433">
        <v>1.0649999999999999</v>
      </c>
      <c r="BX25" s="28">
        <v>0</v>
      </c>
      <c r="BY25" s="1">
        <v>0</v>
      </c>
      <c r="BZ25" s="1">
        <v>0</v>
      </c>
      <c r="CA25" s="1" t="s">
        <v>10</v>
      </c>
      <c r="CB25" s="28" t="s">
        <v>780</v>
      </c>
      <c r="CC25" s="1">
        <v>0</v>
      </c>
      <c r="CD25" s="1" t="s">
        <v>10</v>
      </c>
      <c r="CE25" s="1">
        <v>3304.8</v>
      </c>
    </row>
    <row r="26" spans="1:84" ht="15" customHeight="1" x14ac:dyDescent="0.25">
      <c r="A26" s="16" t="s">
        <v>674</v>
      </c>
      <c r="B26" s="1" t="s">
        <v>6</v>
      </c>
      <c r="C26" s="1" t="s">
        <v>1125</v>
      </c>
      <c r="D26" s="1" t="s">
        <v>89</v>
      </c>
      <c r="E26" s="1" t="s">
        <v>87</v>
      </c>
      <c r="F26" s="1" t="s">
        <v>144</v>
      </c>
      <c r="G26" s="221">
        <v>720</v>
      </c>
      <c r="H26" s="221">
        <v>720</v>
      </c>
      <c r="I26" s="221">
        <v>150</v>
      </c>
      <c r="J26" s="221">
        <v>150</v>
      </c>
      <c r="K26" s="221">
        <v>515</v>
      </c>
      <c r="L26" s="221">
        <v>640</v>
      </c>
      <c r="M26" s="1"/>
      <c r="N26" s="217" t="s">
        <v>69</v>
      </c>
      <c r="O26" s="434">
        <v>2224.8000000000002</v>
      </c>
      <c r="P26" s="434"/>
      <c r="Q26" s="434"/>
      <c r="R26" s="1">
        <f>'комплекты фурнитуры'!$C$9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v>540</v>
      </c>
      <c r="AF26" s="1"/>
      <c r="AG26" s="1"/>
      <c r="AH26" s="432">
        <f>SUM(Прайс[[#This Row],[КФ НСТ11]:[KFPr-SB-ZPG]])</f>
        <v>1080</v>
      </c>
      <c r="AI26" s="432"/>
      <c r="AJ26" s="1"/>
      <c r="AK26" s="1"/>
      <c r="AL26" s="1"/>
      <c r="AM26" s="432"/>
      <c r="AN26" s="432"/>
      <c r="AO26" s="432"/>
      <c r="AP26" s="432"/>
      <c r="AQ26" s="432"/>
      <c r="AR26" s="432"/>
      <c r="AS26" s="432"/>
      <c r="AT26" s="432"/>
      <c r="AU26" s="432"/>
      <c r="AV26" s="432"/>
      <c r="AW26" s="432"/>
      <c r="AX26" s="432"/>
      <c r="AY26" s="432"/>
      <c r="AZ26" s="432"/>
      <c r="BA26" s="432"/>
      <c r="BB26" s="432"/>
      <c r="BC26" s="432"/>
      <c r="BD26" s="432"/>
      <c r="BE26" s="432"/>
      <c r="BF26" s="432"/>
      <c r="BG26" s="432"/>
      <c r="BH26" s="432"/>
      <c r="BI26" s="432"/>
      <c r="BJ26" s="432"/>
      <c r="BK26" s="432">
        <f>'комплекты фурнитуры'!$C$47</f>
        <v>11560</v>
      </c>
      <c r="BL26" s="432"/>
      <c r="BM26" s="432"/>
      <c r="BN26" s="432">
        <f>'комплекты фурнитуры'!$C$84</f>
        <v>390</v>
      </c>
      <c r="BO26" s="432"/>
      <c r="BP26" s="28">
        <f>Прайс[[#This Row],[KFS-SB-BYT]]+Прайс[[#This Row],[КФ евровинт]]*2+Прайс[[#This Row],[КФ  крепления профиля Gola]]</f>
        <v>11950</v>
      </c>
      <c r="BQ26" s="28">
        <v>0</v>
      </c>
      <c r="BR26" s="28">
        <v>0</v>
      </c>
      <c r="BS26" s="32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433">
        <v>1.08</v>
      </c>
      <c r="BW26" s="433">
        <v>1.0649999999999999</v>
      </c>
      <c r="BX26" s="28">
        <v>1.3</v>
      </c>
      <c r="BY26" s="1">
        <v>0</v>
      </c>
      <c r="BZ26" s="1">
        <v>0</v>
      </c>
      <c r="CA26" s="1" t="s">
        <v>10</v>
      </c>
      <c r="CB26" s="28" t="s">
        <v>780</v>
      </c>
      <c r="CC26" s="1">
        <v>0</v>
      </c>
      <c r="CD26" s="1" t="s">
        <v>10</v>
      </c>
      <c r="CE26" s="1">
        <v>2527.1999999999998</v>
      </c>
    </row>
    <row r="27" spans="1:84" ht="15" customHeight="1" x14ac:dyDescent="0.25">
      <c r="A27" s="445" t="s">
        <v>675</v>
      </c>
      <c r="B27" s="1" t="s">
        <v>6</v>
      </c>
      <c r="C27" s="1" t="s">
        <v>1126</v>
      </c>
      <c r="D27" s="1" t="s">
        <v>89</v>
      </c>
      <c r="E27" s="1" t="s">
        <v>87</v>
      </c>
      <c r="F27" s="1" t="s">
        <v>144</v>
      </c>
      <c r="G27" s="221">
        <v>720</v>
      </c>
      <c r="H27" s="221">
        <v>720</v>
      </c>
      <c r="I27" s="221">
        <v>450</v>
      </c>
      <c r="J27" s="221">
        <v>450</v>
      </c>
      <c r="K27" s="221">
        <v>515</v>
      </c>
      <c r="L27" s="221">
        <v>640</v>
      </c>
      <c r="M27" s="1"/>
      <c r="N27" s="217" t="s">
        <v>69</v>
      </c>
      <c r="O27" s="434">
        <v>2224.8000000000002</v>
      </c>
      <c r="P27" s="434"/>
      <c r="Q27" s="434"/>
      <c r="R27" s="1">
        <f>'комплекты фурнитуры'!$C$9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фурнитуры'!$C$25*2</f>
        <v>540</v>
      </c>
      <c r="AF27" s="1"/>
      <c r="AG27" s="1"/>
      <c r="AH27" s="432">
        <f>SUM(Прайс[[#This Row],[КФ НСТ11]:[KFPr-SB-ZPG]])</f>
        <v>1080</v>
      </c>
      <c r="AI27" s="432"/>
      <c r="AJ27" s="1"/>
      <c r="AK27" s="1"/>
      <c r="AL27" s="1"/>
      <c r="AM27" s="432"/>
      <c r="AN27" s="432"/>
      <c r="AO27" s="432"/>
      <c r="AP27" s="432"/>
      <c r="AQ27" s="432"/>
      <c r="AR27" s="432"/>
      <c r="AS27" s="432"/>
      <c r="AT27" s="432"/>
      <c r="AU27" s="432"/>
      <c r="AV27" s="432"/>
      <c r="AW27" s="432"/>
      <c r="AX27" s="432"/>
      <c r="AY27" s="432"/>
      <c r="AZ27" s="432"/>
      <c r="BA27" s="432"/>
      <c r="BB27" s="432"/>
      <c r="BC27" s="432"/>
      <c r="BD27" s="432"/>
      <c r="BE27" s="432"/>
      <c r="BF27" s="432"/>
      <c r="BG27" s="432"/>
      <c r="BH27" s="432"/>
      <c r="BI27" s="432"/>
      <c r="BJ27" s="432"/>
      <c r="BK27" s="432"/>
      <c r="BL27" s="432">
        <f>'комплекты фурнитуры'!$C$49</f>
        <v>10520</v>
      </c>
      <c r="BM27" s="432">
        <f>'комплекты фурнитуры'!$C$88</f>
        <v>10</v>
      </c>
      <c r="BN27" s="432">
        <f>'комплекты фурнитуры'!$C$84</f>
        <v>390</v>
      </c>
      <c r="BO27" s="432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7" s="28">
        <v>0</v>
      </c>
      <c r="BR27" s="28">
        <v>0</v>
      </c>
      <c r="BS27" s="32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433">
        <v>1.08</v>
      </c>
      <c r="BW27" s="433">
        <v>1.0649999999999999</v>
      </c>
      <c r="BX27" s="28">
        <v>1.3</v>
      </c>
      <c r="BY27" s="1">
        <v>0</v>
      </c>
      <c r="BZ27" s="1">
        <v>0</v>
      </c>
      <c r="CA27" s="1" t="s">
        <v>10</v>
      </c>
      <c r="CB27" s="28" t="s">
        <v>780</v>
      </c>
      <c r="CC27" s="1">
        <v>0</v>
      </c>
      <c r="CD27" s="1" t="s">
        <v>10</v>
      </c>
      <c r="CE27" s="1">
        <v>2527.1999999999998</v>
      </c>
    </row>
    <row r="28" spans="1:84" ht="15" customHeight="1" x14ac:dyDescent="0.25">
      <c r="A28" s="372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221">
        <v>720</v>
      </c>
      <c r="H28" s="221">
        <v>720</v>
      </c>
      <c r="I28" s="221">
        <v>300</v>
      </c>
      <c r="J28" s="221">
        <v>600</v>
      </c>
      <c r="K28" s="221">
        <v>300</v>
      </c>
      <c r="L28" s="221">
        <v>640</v>
      </c>
      <c r="M28" s="1"/>
      <c r="N28" s="217"/>
      <c r="O28" s="434">
        <v>2224.8000000000002</v>
      </c>
      <c r="P28" s="434"/>
      <c r="Q28" s="434"/>
      <c r="R28" s="1">
        <f>'комплекты фурнитуры'!$C$9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фурнитуры'!$C$25*2</f>
        <v>540</v>
      </c>
      <c r="AF28" s="1"/>
      <c r="AG28" s="1"/>
      <c r="AH28" s="432">
        <f>SUM(Прайс[[#This Row],[КФ НСТ11]:[KFPr-SB-ZPG]])</f>
        <v>1080</v>
      </c>
      <c r="AI28" s="432"/>
      <c r="AJ28" s="1"/>
      <c r="AK28" s="1"/>
      <c r="AL28" s="1"/>
      <c r="AM28" s="432">
        <f>'комплекты фурнитуры'!$C$66</f>
        <v>620</v>
      </c>
      <c r="AN28" s="432"/>
      <c r="AO28" s="432"/>
      <c r="AP28" s="432"/>
      <c r="AQ28" s="432"/>
      <c r="AR28" s="432"/>
      <c r="AS28" s="432"/>
      <c r="AT28" s="432"/>
      <c r="AU28" s="432"/>
      <c r="AV28" s="432"/>
      <c r="AW28" s="432"/>
      <c r="AX28" s="432"/>
      <c r="AY28" s="432"/>
      <c r="AZ28" s="432"/>
      <c r="BA28" s="432"/>
      <c r="BB28" s="432"/>
      <c r="BC28" s="432"/>
      <c r="BD28" s="432"/>
      <c r="BE28" s="432"/>
      <c r="BF28" s="432"/>
      <c r="BG28" s="432"/>
      <c r="BH28" s="432"/>
      <c r="BI28" s="432"/>
      <c r="BJ28" s="432"/>
      <c r="BK28" s="432"/>
      <c r="BL28" s="432"/>
      <c r="BM28" s="432"/>
      <c r="BN28" s="432">
        <f>'комплекты фурнитуры'!$C$84</f>
        <v>390</v>
      </c>
      <c r="BO28" s="432"/>
      <c r="BP28" s="28">
        <f>Прайс[[#This Row],[КФ петли SENS накл.110 гр. с крестообр. Планкой]]*2+Прайс[[#This Row],[КФ  крепления профиля Gola]]</f>
        <v>1630</v>
      </c>
      <c r="BQ28" s="28">
        <v>0</v>
      </c>
      <c r="BR28" s="28">
        <v>0</v>
      </c>
      <c r="BS28" s="32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433">
        <v>1.08</v>
      </c>
      <c r="BW28" s="433">
        <v>1.0649999999999999</v>
      </c>
      <c r="BX28" s="28">
        <v>1.3</v>
      </c>
      <c r="BY28" s="1">
        <v>0</v>
      </c>
      <c r="BZ28" s="1">
        <v>0</v>
      </c>
      <c r="CA28" s="1" t="s">
        <v>10</v>
      </c>
      <c r="CB28" s="28" t="s">
        <v>780</v>
      </c>
      <c r="CC28" s="1">
        <v>0</v>
      </c>
      <c r="CD28" s="1" t="s">
        <v>10</v>
      </c>
      <c r="CE28" s="1">
        <v>2527.1999999999998</v>
      </c>
    </row>
    <row r="29" spans="1:84" ht="15" customHeight="1" x14ac:dyDescent="0.25">
      <c r="A29" s="430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221">
        <v>720</v>
      </c>
      <c r="H29" s="221">
        <v>720</v>
      </c>
      <c r="I29" s="221">
        <v>600</v>
      </c>
      <c r="J29" s="221">
        <v>900</v>
      </c>
      <c r="K29" s="221">
        <v>300</v>
      </c>
      <c r="L29" s="221">
        <v>640</v>
      </c>
      <c r="M29" s="1"/>
      <c r="N29" s="217"/>
      <c r="O29" s="434">
        <v>2224.8000000000002</v>
      </c>
      <c r="P29" s="434"/>
      <c r="Q29" s="434"/>
      <c r="R29" s="1">
        <f>'комплекты фурнитуры'!$C$9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фурнитуры'!$C$25*2</f>
        <v>540</v>
      </c>
      <c r="AF29" s="1"/>
      <c r="AG29" s="1"/>
      <c r="AH29" s="432">
        <f>SUM(Прайс[[#This Row],[КФ НСТ11]:[KFPr-SB-ZPG]])</f>
        <v>1080</v>
      </c>
      <c r="AI29" s="432"/>
      <c r="AJ29" s="1"/>
      <c r="AK29" s="1"/>
      <c r="AL29" s="1"/>
      <c r="AM29" s="432">
        <f>'комплекты фурнитуры'!$C$66</f>
        <v>620</v>
      </c>
      <c r="AN29" s="432"/>
      <c r="AO29" s="432"/>
      <c r="AP29" s="432"/>
      <c r="AQ29" s="432"/>
      <c r="AR29" s="432"/>
      <c r="AS29" s="432"/>
      <c r="AT29" s="432"/>
      <c r="AU29" s="432"/>
      <c r="AV29" s="432"/>
      <c r="AW29" s="432"/>
      <c r="AX29" s="432"/>
      <c r="AY29" s="432"/>
      <c r="AZ29" s="432"/>
      <c r="BA29" s="432"/>
      <c r="BB29" s="432"/>
      <c r="BC29" s="432"/>
      <c r="BD29" s="432"/>
      <c r="BE29" s="432"/>
      <c r="BF29" s="432"/>
      <c r="BG29" s="432"/>
      <c r="BH29" s="432"/>
      <c r="BI29" s="432"/>
      <c r="BJ29" s="432"/>
      <c r="BK29" s="432"/>
      <c r="BL29" s="432"/>
      <c r="BM29" s="432"/>
      <c r="BN29" s="432">
        <f>'комплекты фурнитуры'!$C$84</f>
        <v>390</v>
      </c>
      <c r="BO29" s="432"/>
      <c r="BP29" s="28">
        <f>Прайс[[#This Row],[КФ петли SENS накл.110 гр. с крестообр. Планкой]]*4+Прайс[[#This Row],[КФ  крепления профиля Gola]]</f>
        <v>2870</v>
      </c>
      <c r="BQ29" s="28">
        <v>0</v>
      </c>
      <c r="BR29" s="28">
        <v>0</v>
      </c>
      <c r="BS29" s="32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433">
        <v>1.08</v>
      </c>
      <c r="BW29" s="433">
        <v>1.0649999999999999</v>
      </c>
      <c r="BX29" s="28">
        <v>1.3</v>
      </c>
      <c r="BY29" s="1">
        <v>0</v>
      </c>
      <c r="BZ29" s="1">
        <v>0</v>
      </c>
      <c r="CA29" s="1" t="s">
        <v>10</v>
      </c>
      <c r="CB29" s="28" t="s">
        <v>780</v>
      </c>
      <c r="CC29" s="1">
        <v>0</v>
      </c>
      <c r="CD29" s="1" t="s">
        <v>10</v>
      </c>
      <c r="CE29" s="1">
        <v>2527.1999999999998</v>
      </c>
    </row>
    <row r="30" spans="1:84" ht="15" customHeight="1" x14ac:dyDescent="0.25">
      <c r="A30" s="372" t="s">
        <v>192</v>
      </c>
      <c r="B30" s="1" t="s">
        <v>6</v>
      </c>
      <c r="C30" s="1" t="s">
        <v>700</v>
      </c>
      <c r="D30" s="1" t="s">
        <v>85</v>
      </c>
      <c r="E30" s="1" t="s">
        <v>87</v>
      </c>
      <c r="F30" s="1" t="s">
        <v>143</v>
      </c>
      <c r="G30" s="221">
        <v>720</v>
      </c>
      <c r="H30" s="221">
        <v>720</v>
      </c>
      <c r="I30" s="221">
        <v>710</v>
      </c>
      <c r="J30" s="221">
        <v>950</v>
      </c>
      <c r="K30" s="221">
        <v>360</v>
      </c>
      <c r="L30" s="221">
        <v>560</v>
      </c>
      <c r="M30" s="1"/>
      <c r="N30" s="217"/>
      <c r="O30" s="434">
        <v>3315.6</v>
      </c>
      <c r="P30" s="434"/>
      <c r="Q30" s="434"/>
      <c r="R30" s="1"/>
      <c r="S30" s="1"/>
      <c r="T30" s="1">
        <f>'комплекты фурнитуры'!$C$12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фурнитуры'!$C$25*2</f>
        <v>540</v>
      </c>
      <c r="AF30" s="1"/>
      <c r="AG30" s="1"/>
      <c r="AH30" s="432">
        <f>SUM(Прайс[[#This Row],[КФ НСТ11]:[KFPr-SB-ZPG]])</f>
        <v>1350</v>
      </c>
      <c r="AI30" s="432"/>
      <c r="AJ30" s="1">
        <f>'комплекты фурнитуры'!$C$82</f>
        <v>30</v>
      </c>
      <c r="AK30" s="1"/>
      <c r="AL30" s="1"/>
      <c r="AM30" s="432"/>
      <c r="AN30" s="432"/>
      <c r="AO30" s="432">
        <f>'комплекты фурнитуры'!$C$60</f>
        <v>1300</v>
      </c>
      <c r="AP30" s="432"/>
      <c r="AQ30" s="432"/>
      <c r="AR30" s="432"/>
      <c r="AS30" s="432"/>
      <c r="AT30" s="432"/>
      <c r="AU30" s="432"/>
      <c r="AV30" s="432"/>
      <c r="AW30" s="432"/>
      <c r="AX30" s="432"/>
      <c r="AY30" s="432"/>
      <c r="AZ30" s="432"/>
      <c r="BA30" s="432"/>
      <c r="BB30" s="432"/>
      <c r="BC30" s="432"/>
      <c r="BD30" s="432"/>
      <c r="BE30" s="432"/>
      <c r="BF30" s="432"/>
      <c r="BG30" s="432"/>
      <c r="BH30" s="432"/>
      <c r="BI30" s="432"/>
      <c r="BJ30" s="432"/>
      <c r="BK30" s="432"/>
      <c r="BL30" s="432"/>
      <c r="BM30" s="432"/>
      <c r="BN30" s="432">
        <f>'комплекты фурнитуры'!$C$84</f>
        <v>390</v>
      </c>
      <c r="BO30" s="432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433">
        <v>1.08</v>
      </c>
      <c r="BW30" s="433">
        <v>1.0649999999999999</v>
      </c>
      <c r="BX30" s="28">
        <v>1.3</v>
      </c>
      <c r="BY30" s="1">
        <v>0</v>
      </c>
      <c r="BZ30" s="1">
        <v>2</v>
      </c>
      <c r="CA30" s="1" t="s">
        <v>10</v>
      </c>
      <c r="CB30" s="28" t="s">
        <v>780</v>
      </c>
      <c r="CC30" s="1">
        <v>1</v>
      </c>
      <c r="CD30" s="1" t="s">
        <v>10</v>
      </c>
      <c r="CE30" s="1">
        <v>3780</v>
      </c>
    </row>
    <row r="31" spans="1:84" ht="15" customHeight="1" x14ac:dyDescent="0.25">
      <c r="A31" s="430" t="s">
        <v>191</v>
      </c>
      <c r="B31" s="1" t="s">
        <v>6</v>
      </c>
      <c r="C31" s="1" t="s">
        <v>701</v>
      </c>
      <c r="D31" s="1" t="s">
        <v>85</v>
      </c>
      <c r="E31" s="1" t="s">
        <v>87</v>
      </c>
      <c r="F31" s="1" t="s">
        <v>143</v>
      </c>
      <c r="G31" s="221">
        <v>720</v>
      </c>
      <c r="H31" s="221">
        <v>720</v>
      </c>
      <c r="I31" s="221">
        <v>810</v>
      </c>
      <c r="J31" s="221">
        <v>1050</v>
      </c>
      <c r="K31" s="221">
        <v>360</v>
      </c>
      <c r="L31" s="221">
        <v>560</v>
      </c>
      <c r="M31" s="1"/>
      <c r="N31" s="217"/>
      <c r="O31" s="434">
        <v>3315.6</v>
      </c>
      <c r="P31" s="434"/>
      <c r="Q31" s="434"/>
      <c r="R31" s="1"/>
      <c r="S31" s="1"/>
      <c r="T31" s="1">
        <f>'комплекты фурнитуры'!$C$12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фурнитуры'!$C$25*2</f>
        <v>540</v>
      </c>
      <c r="AF31" s="1"/>
      <c r="AG31" s="1"/>
      <c r="AH31" s="432">
        <f>SUM(Прайс[[#This Row],[КФ НСТ11]:[KFPr-SB-ZPG]])</f>
        <v>1350</v>
      </c>
      <c r="AI31" s="432"/>
      <c r="AJ31" s="1">
        <f>'комплекты фурнитуры'!$C$82</f>
        <v>30</v>
      </c>
      <c r="AK31" s="1"/>
      <c r="AL31" s="1"/>
      <c r="AM31" s="432"/>
      <c r="AN31" s="432"/>
      <c r="AO31" s="432">
        <f>'комплекты фурнитуры'!$C$60</f>
        <v>1300</v>
      </c>
      <c r="AP31" s="432"/>
      <c r="AQ31" s="432"/>
      <c r="AR31" s="432"/>
      <c r="AS31" s="432"/>
      <c r="AT31" s="432"/>
      <c r="AU31" s="432"/>
      <c r="AV31" s="432"/>
      <c r="AW31" s="432"/>
      <c r="AX31" s="432"/>
      <c r="AY31" s="432"/>
      <c r="AZ31" s="432"/>
      <c r="BA31" s="432"/>
      <c r="BB31" s="432"/>
      <c r="BC31" s="432"/>
      <c r="BD31" s="432"/>
      <c r="BE31" s="432"/>
      <c r="BF31" s="432"/>
      <c r="BG31" s="432"/>
      <c r="BH31" s="432"/>
      <c r="BI31" s="432"/>
      <c r="BJ31" s="432"/>
      <c r="BK31" s="432"/>
      <c r="BL31" s="432"/>
      <c r="BM31" s="432"/>
      <c r="BN31" s="432">
        <f>'комплекты фурнитуры'!$C$84</f>
        <v>390</v>
      </c>
      <c r="BO31" s="432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433">
        <v>1.08</v>
      </c>
      <c r="BW31" s="433">
        <v>1.0649999999999999</v>
      </c>
      <c r="BX31" s="28">
        <v>1.3</v>
      </c>
      <c r="BY31" s="1">
        <v>0</v>
      </c>
      <c r="BZ31" s="1">
        <v>2</v>
      </c>
      <c r="CA31" s="1" t="s">
        <v>10</v>
      </c>
      <c r="CB31" s="28" t="s">
        <v>780</v>
      </c>
      <c r="CC31" s="1">
        <v>0</v>
      </c>
      <c r="CD31" s="1" t="s">
        <v>10</v>
      </c>
      <c r="CE31" s="1">
        <v>3780</v>
      </c>
    </row>
    <row r="32" spans="1:84" ht="15" customHeight="1" x14ac:dyDescent="0.25">
      <c r="A32" s="247" t="s">
        <v>2</v>
      </c>
      <c r="B32" s="1" t="s">
        <v>7</v>
      </c>
      <c r="C32" s="1" t="s">
        <v>126</v>
      </c>
      <c r="D32" s="1" t="s">
        <v>8</v>
      </c>
      <c r="E32" s="1" t="s">
        <v>10</v>
      </c>
      <c r="F32" s="1" t="s">
        <v>143</v>
      </c>
      <c r="G32" s="221">
        <v>240</v>
      </c>
      <c r="H32" s="221">
        <v>1250</v>
      </c>
      <c r="I32" s="221">
        <v>150</v>
      </c>
      <c r="J32" s="221">
        <v>900</v>
      </c>
      <c r="K32" s="221">
        <v>250</v>
      </c>
      <c r="L32" s="221">
        <v>560</v>
      </c>
      <c r="M32" s="1"/>
      <c r="N32" s="217"/>
      <c r="O32" s="434">
        <v>1510</v>
      </c>
      <c r="P32" s="434"/>
      <c r="Q32" s="434"/>
      <c r="R32" s="1">
        <f>'комплекты фурнитуры'!$C$9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фурнитуры'!$C$76</f>
        <v>210</v>
      </c>
      <c r="AG32" s="1">
        <f>'комплекты фурнитуры'!$C$77</f>
        <v>20</v>
      </c>
      <c r="AH32" s="432">
        <f>SUM(Прайс[[#This Row],[КФ НСТ11]:[KFPr-SB-ZPG]])</f>
        <v>770</v>
      </c>
      <c r="AI32" s="432"/>
      <c r="AJ32" s="1"/>
      <c r="AK32" s="1"/>
      <c r="AL32" s="1"/>
      <c r="AM32" s="432"/>
      <c r="AN32" s="432"/>
      <c r="AO32" s="432"/>
      <c r="AP32" s="432"/>
      <c r="AQ32" s="432"/>
      <c r="AR32" s="432"/>
      <c r="AS32" s="432"/>
      <c r="AT32" s="432"/>
      <c r="AU32" s="432"/>
      <c r="AV32" s="432"/>
      <c r="AW32" s="432"/>
      <c r="AX32" s="432"/>
      <c r="AY32" s="432"/>
      <c r="AZ32" s="432"/>
      <c r="BA32" s="432"/>
      <c r="BB32" s="432"/>
      <c r="BC32" s="432"/>
      <c r="BD32" s="432"/>
      <c r="BE32" s="432"/>
      <c r="BF32" s="432"/>
      <c r="BG32" s="432"/>
      <c r="BH32" s="432"/>
      <c r="BI32" s="432"/>
      <c r="BJ32" s="432"/>
      <c r="BK32" s="432"/>
      <c r="BL32" s="432"/>
      <c r="BM32" s="432"/>
      <c r="BN32" s="432"/>
      <c r="BO32" s="432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433">
        <v>1.08</v>
      </c>
      <c r="BW32" s="433">
        <v>1.0649999999999999</v>
      </c>
      <c r="BX32" s="28">
        <v>1.3</v>
      </c>
      <c r="BY32" s="1">
        <v>0</v>
      </c>
      <c r="BZ32" s="1">
        <v>3</v>
      </c>
      <c r="CA32" s="1" t="s">
        <v>10</v>
      </c>
      <c r="CB32" s="28" t="s">
        <v>779</v>
      </c>
      <c r="CC32" s="1">
        <v>1</v>
      </c>
      <c r="CD32" s="1" t="s">
        <v>87</v>
      </c>
      <c r="CE32" s="1">
        <v>1690</v>
      </c>
    </row>
    <row r="33" spans="1:87" ht="15" customHeight="1" x14ac:dyDescent="0.25">
      <c r="A33" s="376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221">
        <v>360</v>
      </c>
      <c r="H33" s="221">
        <v>1250</v>
      </c>
      <c r="I33" s="221">
        <v>150</v>
      </c>
      <c r="J33" s="221">
        <v>600</v>
      </c>
      <c r="K33" s="221">
        <v>250</v>
      </c>
      <c r="L33" s="221">
        <v>560</v>
      </c>
      <c r="M33" s="1"/>
      <c r="N33" s="217"/>
      <c r="O33" s="434">
        <v>1510</v>
      </c>
      <c r="P33" s="434"/>
      <c r="Q33" s="434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фурнитуры'!$C$76</f>
        <v>210</v>
      </c>
      <c r="AG33" s="1">
        <f>'комплекты фурнитуры'!$C$77</f>
        <v>20</v>
      </c>
      <c r="AH33" s="432">
        <f>SUM(Прайс[[#This Row],[КФ НСТ11]:[KFPr-SB-ZPG]])</f>
        <v>770</v>
      </c>
      <c r="AI33" s="432"/>
      <c r="AJ33" s="1"/>
      <c r="AK33" s="1"/>
      <c r="AL33" s="1"/>
      <c r="AM33" s="432">
        <f>'комплекты фурнитуры'!$C$66</f>
        <v>620</v>
      </c>
      <c r="AN33" s="432">
        <f>'комплекты фурнитуры'!$C$67</f>
        <v>130</v>
      </c>
      <c r="AO33" s="432"/>
      <c r="AP33" s="432"/>
      <c r="AQ33" s="432"/>
      <c r="AR33" s="432"/>
      <c r="AS33" s="432"/>
      <c r="AT33" s="432"/>
      <c r="AU33" s="432"/>
      <c r="AV33" s="432"/>
      <c r="AW33" s="432"/>
      <c r="AX33" s="432"/>
      <c r="AY33" s="432"/>
      <c r="AZ33" s="432"/>
      <c r="BA33" s="432"/>
      <c r="BB33" s="432"/>
      <c r="BC33" s="432"/>
      <c r="BD33" s="432"/>
      <c r="BE33" s="432"/>
      <c r="BF33" s="432"/>
      <c r="BG33" s="432"/>
      <c r="BH33" s="432"/>
      <c r="BI33" s="432"/>
      <c r="BJ33" s="432"/>
      <c r="BK33" s="432"/>
      <c r="BL33" s="432"/>
      <c r="BM33" s="432"/>
      <c r="BN33" s="432"/>
      <c r="BO33" s="432"/>
      <c r="BP33" s="28">
        <f>Прайс[[#This Row],[КФ петли SENS накл.110 гр. с крестообр. Планкой]]*2</f>
        <v>1240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433">
        <v>1.08</v>
      </c>
      <c r="BW33" s="433">
        <v>1.0649999999999999</v>
      </c>
      <c r="BX33" s="28">
        <v>1.3</v>
      </c>
      <c r="BY33" s="1">
        <v>0</v>
      </c>
      <c r="BZ33" s="1">
        <v>3</v>
      </c>
      <c r="CA33" s="1" t="s">
        <v>87</v>
      </c>
      <c r="CB33" s="28" t="s">
        <v>779</v>
      </c>
      <c r="CC33" s="1">
        <v>1</v>
      </c>
      <c r="CD33" s="1" t="s">
        <v>87</v>
      </c>
      <c r="CE33" s="1">
        <v>1690</v>
      </c>
    </row>
    <row r="34" spans="1:87" ht="15" customHeight="1" x14ac:dyDescent="0.25">
      <c r="A34" s="247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221">
        <v>800</v>
      </c>
      <c r="H34" s="221">
        <v>960</v>
      </c>
      <c r="I34" s="221">
        <v>450</v>
      </c>
      <c r="J34" s="221">
        <v>600</v>
      </c>
      <c r="K34" s="221">
        <v>350</v>
      </c>
      <c r="L34" s="221">
        <v>500</v>
      </c>
      <c r="M34" s="1"/>
      <c r="N34" s="217"/>
      <c r="O34" s="434">
        <v>1510</v>
      </c>
      <c r="P34" s="434">
        <v>740</v>
      </c>
      <c r="Q34" s="434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фурнитуры'!$C$76</f>
        <v>210</v>
      </c>
      <c r="AG34" s="1">
        <f>'комплекты фурнитуры'!$C$77</f>
        <v>20</v>
      </c>
      <c r="AH34" s="432">
        <f>SUM(Прайс[[#This Row],[КФ НСТ11]:[KFPr-SB-ZPG]])</f>
        <v>970</v>
      </c>
      <c r="AI34" s="432"/>
      <c r="AJ34" s="1"/>
      <c r="AK34" s="1"/>
      <c r="AL34" s="1"/>
      <c r="AM34" s="432">
        <f>'комплекты фурнитуры'!$C$66</f>
        <v>620</v>
      </c>
      <c r="AN34" s="432">
        <f>'комплекты фурнитуры'!$C$67</f>
        <v>130</v>
      </c>
      <c r="AO34" s="432"/>
      <c r="AP34" s="432"/>
      <c r="AQ34" s="432"/>
      <c r="AR34" s="432"/>
      <c r="AS34" s="432"/>
      <c r="AT34" s="432"/>
      <c r="AU34" s="432"/>
      <c r="AV34" s="432"/>
      <c r="AW34" s="432"/>
      <c r="AX34" s="432"/>
      <c r="AY34" s="432"/>
      <c r="AZ34" s="432"/>
      <c r="BA34" s="432"/>
      <c r="BB34" s="432"/>
      <c r="BC34" s="432"/>
      <c r="BD34" s="432"/>
      <c r="BE34" s="432"/>
      <c r="BF34" s="432"/>
      <c r="BG34" s="432"/>
      <c r="BH34" s="432"/>
      <c r="BI34" s="432"/>
      <c r="BJ34" s="432"/>
      <c r="BK34" s="432"/>
      <c r="BL34" s="432"/>
      <c r="BM34" s="432"/>
      <c r="BN34" s="432"/>
      <c r="BO34" s="432"/>
      <c r="BP34" s="28">
        <f>Прайс[[#This Row],[КФ петли SENS накл.110 гр. с крестообр. Планкой]]*2</f>
        <v>1240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433">
        <v>1.08</v>
      </c>
      <c r="BW34" s="433">
        <v>1.0649999999999999</v>
      </c>
      <c r="BX34" s="28">
        <v>1.03</v>
      </c>
      <c r="BY34" s="1">
        <v>1</v>
      </c>
      <c r="BZ34" s="1">
        <v>1</v>
      </c>
      <c r="CA34" s="1" t="s">
        <v>87</v>
      </c>
      <c r="CB34" s="28" t="s">
        <v>779</v>
      </c>
      <c r="CC34" s="443">
        <v>1</v>
      </c>
      <c r="CD34" s="1" t="s">
        <v>87</v>
      </c>
      <c r="CE34" s="1">
        <v>1690</v>
      </c>
    </row>
    <row r="35" spans="1:87" ht="15" customHeight="1" x14ac:dyDescent="0.25">
      <c r="A35" s="247" t="s">
        <v>133</v>
      </c>
      <c r="B35" s="1" t="s">
        <v>7</v>
      </c>
      <c r="C35" s="1" t="s">
        <v>704</v>
      </c>
      <c r="D35" s="1" t="s">
        <v>89</v>
      </c>
      <c r="E35" s="1" t="s">
        <v>10</v>
      </c>
      <c r="F35" s="1" t="s">
        <v>148</v>
      </c>
      <c r="G35" s="221">
        <v>240</v>
      </c>
      <c r="H35" s="221">
        <v>600</v>
      </c>
      <c r="I35" s="221">
        <v>350</v>
      </c>
      <c r="J35" s="221">
        <v>700</v>
      </c>
      <c r="K35" s="221">
        <v>315</v>
      </c>
      <c r="L35" s="221">
        <v>560</v>
      </c>
      <c r="M35" s="1"/>
      <c r="N35" s="217" t="s">
        <v>75</v>
      </c>
      <c r="O35" s="434">
        <v>1510</v>
      </c>
      <c r="P35" s="434"/>
      <c r="Q35" s="434"/>
      <c r="R35" s="1">
        <f>'комплекты фурнитуры'!$C$9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фурнитуры'!$C$76</f>
        <v>210</v>
      </c>
      <c r="AG35" s="1">
        <f>'комплекты фурнитуры'!$C$77</f>
        <v>20</v>
      </c>
      <c r="AH35" s="432">
        <f>SUM(Прайс[[#This Row],[КФ НСТ11]:[KFPr-SB-ZPG]])</f>
        <v>770</v>
      </c>
      <c r="AI35" s="432"/>
      <c r="AJ35" s="1"/>
      <c r="AK35" s="1"/>
      <c r="AL35" s="1"/>
      <c r="AM35" s="432"/>
      <c r="AN35" s="432">
        <f>'комплекты фурнитуры'!$C$67</f>
        <v>130</v>
      </c>
      <c r="AO35" s="432"/>
      <c r="AP35" s="432"/>
      <c r="AQ35" s="432"/>
      <c r="AR35" s="432"/>
      <c r="AS35" s="432"/>
      <c r="AT35" s="432"/>
      <c r="AU35" s="432"/>
      <c r="AV35" s="432"/>
      <c r="AW35" s="432">
        <f>'комплекты фурнитуры'!$C$71</f>
        <v>6080</v>
      </c>
      <c r="AX35" s="432">
        <f>'комплекты фурнитуры'!$C$72</f>
        <v>6940</v>
      </c>
      <c r="AY35" s="432">
        <f>'комплекты фурнитуры'!$C$74</f>
        <v>2290</v>
      </c>
      <c r="AZ35" s="432"/>
      <c r="BA35" s="432"/>
      <c r="BB35" s="432"/>
      <c r="BC35" s="432"/>
      <c r="BD35" s="432"/>
      <c r="BE35" s="432"/>
      <c r="BF35" s="432"/>
      <c r="BG35" s="432"/>
      <c r="BH35" s="432"/>
      <c r="BI35" s="432"/>
      <c r="BJ35" s="432"/>
      <c r="BK35" s="432"/>
      <c r="BL35" s="432"/>
      <c r="BM35" s="432"/>
      <c r="BN35" s="432"/>
      <c r="BO35" s="432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433">
        <v>1.08</v>
      </c>
      <c r="BW35" s="433">
        <v>1.0649999999999999</v>
      </c>
      <c r="BX35" s="28">
        <v>1.3</v>
      </c>
      <c r="BY35" s="1">
        <v>0</v>
      </c>
      <c r="BZ35" s="1">
        <v>0</v>
      </c>
      <c r="CA35" s="1" t="s">
        <v>10</v>
      </c>
      <c r="CB35" s="28" t="s">
        <v>781</v>
      </c>
      <c r="CC35" s="1">
        <v>0</v>
      </c>
      <c r="CD35" s="1" t="s">
        <v>10</v>
      </c>
      <c r="CE35" s="1">
        <v>1690</v>
      </c>
    </row>
    <row r="36" spans="1:87" ht="15" customHeight="1" x14ac:dyDescent="0.25">
      <c r="A36" s="247" t="s">
        <v>134</v>
      </c>
      <c r="B36" s="1" t="s">
        <v>7</v>
      </c>
      <c r="C36" s="1" t="s">
        <v>114</v>
      </c>
      <c r="D36" s="1" t="s">
        <v>89</v>
      </c>
      <c r="E36" s="1" t="s">
        <v>10</v>
      </c>
      <c r="F36" s="1" t="s">
        <v>155</v>
      </c>
      <c r="G36" s="221">
        <v>600</v>
      </c>
      <c r="H36" s="221">
        <v>800</v>
      </c>
      <c r="I36" s="221">
        <v>450</v>
      </c>
      <c r="J36" s="221">
        <v>600</v>
      </c>
      <c r="K36" s="221">
        <v>350</v>
      </c>
      <c r="L36" s="221">
        <v>500</v>
      </c>
      <c r="M36" s="1"/>
      <c r="N36" s="217"/>
      <c r="O36" s="434">
        <v>2120</v>
      </c>
      <c r="P36" s="434"/>
      <c r="Q36" s="434"/>
      <c r="R36" s="1"/>
      <c r="S36" s="1"/>
      <c r="T36" s="1"/>
      <c r="U36" s="1"/>
      <c r="V36" s="1"/>
      <c r="W36" s="1"/>
      <c r="X36" s="1"/>
      <c r="Y36" s="1">
        <f>'комплекты фурнитуры'!$C$19</f>
        <v>740</v>
      </c>
      <c r="Z36" s="1"/>
      <c r="AA36" s="1"/>
      <c r="AB36" s="1"/>
      <c r="AC36" s="1"/>
      <c r="AD36" s="1"/>
      <c r="AE36" s="1"/>
      <c r="AF36" s="1">
        <f>'комплекты фурнитуры'!$C$76</f>
        <v>210</v>
      </c>
      <c r="AG36" s="1">
        <f>'комплекты фурнитуры'!$C$77</f>
        <v>20</v>
      </c>
      <c r="AH36" s="432">
        <f>SUM(Прайс[[#This Row],[КФ НСТ11]:[KFPr-SB-ZPG]])</f>
        <v>970</v>
      </c>
      <c r="AI36" s="432"/>
      <c r="AJ36" s="1"/>
      <c r="AK36" s="1"/>
      <c r="AL36" s="1"/>
      <c r="AM36" s="432"/>
      <c r="AN36" s="432">
        <f>'комплекты фурнитуры'!$C$67</f>
        <v>130</v>
      </c>
      <c r="AO36" s="432"/>
      <c r="AP36" s="432"/>
      <c r="AQ36" s="432"/>
      <c r="AR36" s="432"/>
      <c r="AS36" s="432"/>
      <c r="AT36" s="432"/>
      <c r="AU36" s="432"/>
      <c r="AV36" s="432"/>
      <c r="AW36" s="432">
        <f>'комплекты фурнитуры'!$C$71</f>
        <v>6080</v>
      </c>
      <c r="AX36" s="432"/>
      <c r="AY36" s="432">
        <f>'комплекты фурнитуры'!$C$74</f>
        <v>2290</v>
      </c>
      <c r="AZ36" s="432"/>
      <c r="BA36" s="432"/>
      <c r="BB36" s="432"/>
      <c r="BC36" s="432"/>
      <c r="BD36" s="432"/>
      <c r="BE36" s="432"/>
      <c r="BF36" s="432"/>
      <c r="BG36" s="432"/>
      <c r="BH36" s="432"/>
      <c r="BI36" s="432"/>
      <c r="BJ36" s="432"/>
      <c r="BK36" s="432"/>
      <c r="BL36" s="432"/>
      <c r="BM36" s="432"/>
      <c r="BN36" s="432"/>
      <c r="BO36" s="432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433">
        <v>1.08</v>
      </c>
      <c r="BW36" s="433">
        <v>1.0649999999999999</v>
      </c>
      <c r="BX36" s="28">
        <v>1.3</v>
      </c>
      <c r="BY36" s="1">
        <v>0</v>
      </c>
      <c r="BZ36" s="1">
        <v>0</v>
      </c>
      <c r="CA36" s="1" t="s">
        <v>10</v>
      </c>
      <c r="CB36" s="28" t="s">
        <v>781</v>
      </c>
      <c r="CC36" s="1">
        <v>0</v>
      </c>
      <c r="CD36" s="1" t="s">
        <v>10</v>
      </c>
      <c r="CE36" s="1">
        <v>2460</v>
      </c>
    </row>
    <row r="37" spans="1:87" ht="15" customHeight="1" x14ac:dyDescent="0.25">
      <c r="A37" s="247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221">
        <v>360</v>
      </c>
      <c r="H37" s="221">
        <v>1250</v>
      </c>
      <c r="I37" s="221">
        <v>400</v>
      </c>
      <c r="J37" s="221">
        <v>900</v>
      </c>
      <c r="K37" s="221">
        <v>250</v>
      </c>
      <c r="L37" s="221">
        <v>560</v>
      </c>
      <c r="M37" s="1"/>
      <c r="N37" s="217"/>
      <c r="O37" s="434">
        <v>1510</v>
      </c>
      <c r="P37" s="434"/>
      <c r="Q37" s="434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фурнитуры'!$C$76</f>
        <v>210</v>
      </c>
      <c r="AG37" s="1">
        <f>'комплекты фурнитуры'!$C$77</f>
        <v>20</v>
      </c>
      <c r="AH37" s="432">
        <f>SUM(Прайс[[#This Row],[КФ НСТ11]:[KFPr-SB-ZPG]])</f>
        <v>770</v>
      </c>
      <c r="AI37" s="432"/>
      <c r="AJ37" s="1"/>
      <c r="AK37" s="1"/>
      <c r="AL37" s="1"/>
      <c r="AM37" s="432">
        <f>'комплекты фурнитуры'!$C$66</f>
        <v>620</v>
      </c>
      <c r="AN37" s="432">
        <f>'комплекты фурнитуры'!$C$67</f>
        <v>130</v>
      </c>
      <c r="AO37" s="432"/>
      <c r="AP37" s="432"/>
      <c r="AQ37" s="432"/>
      <c r="AR37" s="432"/>
      <c r="AS37" s="432"/>
      <c r="AT37" s="432"/>
      <c r="AU37" s="432"/>
      <c r="AV37" s="432"/>
      <c r="AW37" s="432"/>
      <c r="AX37" s="432"/>
      <c r="AY37" s="432"/>
      <c r="AZ37" s="432"/>
      <c r="BA37" s="432"/>
      <c r="BB37" s="432"/>
      <c r="BC37" s="432"/>
      <c r="BD37" s="432"/>
      <c r="BE37" s="432"/>
      <c r="BF37" s="432"/>
      <c r="BG37" s="432"/>
      <c r="BH37" s="432"/>
      <c r="BI37" s="432"/>
      <c r="BJ37" s="432"/>
      <c r="BK37" s="432"/>
      <c r="BL37" s="432"/>
      <c r="BM37" s="432"/>
      <c r="BN37" s="432"/>
      <c r="BO37" s="432"/>
      <c r="BP37" s="28">
        <f>Прайс[[#This Row],[КФ петли SENS накл.110 гр. с крестообр. Планкой]]*4</f>
        <v>2480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433">
        <v>1.08</v>
      </c>
      <c r="BW37" s="433">
        <v>1.0649999999999999</v>
      </c>
      <c r="BX37" s="28">
        <v>1.3</v>
      </c>
      <c r="BY37" s="1">
        <v>0</v>
      </c>
      <c r="BZ37" s="1">
        <v>3</v>
      </c>
      <c r="CA37" s="1" t="s">
        <v>87</v>
      </c>
      <c r="CB37" s="28" t="s">
        <v>779</v>
      </c>
      <c r="CC37" s="1">
        <v>0</v>
      </c>
      <c r="CD37" s="1" t="s">
        <v>87</v>
      </c>
      <c r="CE37" s="1">
        <v>1690</v>
      </c>
      <c r="CG37" t="s">
        <v>846</v>
      </c>
    </row>
    <row r="38" spans="1:87" ht="15" customHeight="1" x14ac:dyDescent="0.25">
      <c r="A38" s="247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221">
        <v>720</v>
      </c>
      <c r="H38" s="221">
        <v>720</v>
      </c>
      <c r="I38" s="221">
        <v>400</v>
      </c>
      <c r="J38" s="221">
        <v>900</v>
      </c>
      <c r="K38" s="221">
        <v>300</v>
      </c>
      <c r="L38" s="221">
        <v>400</v>
      </c>
      <c r="M38" s="1"/>
      <c r="N38" s="217" t="s">
        <v>76</v>
      </c>
      <c r="O38" s="434">
        <v>1510</v>
      </c>
      <c r="P38" s="434"/>
      <c r="Q38" s="434"/>
      <c r="R38" s="1">
        <f>'комплекты фурнитуры'!$C$9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фурнитуры'!$C$76</f>
        <v>210</v>
      </c>
      <c r="AG38" s="1">
        <f>'комплекты фурнитуры'!$C$77</f>
        <v>20</v>
      </c>
      <c r="AH38" s="432">
        <f>SUM(Прайс[[#This Row],[КФ НСТ11]:[KFPr-SB-ZPG]])</f>
        <v>770</v>
      </c>
      <c r="AI38" s="432"/>
      <c r="AJ38" s="1"/>
      <c r="AK38" s="1"/>
      <c r="AL38" s="1"/>
      <c r="AM38" s="432"/>
      <c r="AN38" s="432"/>
      <c r="AO38" s="432"/>
      <c r="AP38" s="432"/>
      <c r="AQ38" s="432"/>
      <c r="AR38" s="432"/>
      <c r="AS38" s="432"/>
      <c r="AT38" s="432"/>
      <c r="AU38" s="432"/>
      <c r="AV38" s="432"/>
      <c r="AW38" s="432"/>
      <c r="AX38" s="432"/>
      <c r="AY38" s="432"/>
      <c r="AZ38" s="432">
        <f>'комплекты фурнитуры'!$C$73</f>
        <v>13990</v>
      </c>
      <c r="BA38" s="432"/>
      <c r="BB38" s="432"/>
      <c r="BC38" s="432"/>
      <c r="BD38" s="432"/>
      <c r="BE38" s="432"/>
      <c r="BF38" s="432"/>
      <c r="BG38" s="432"/>
      <c r="BH38" s="432"/>
      <c r="BI38" s="432"/>
      <c r="BJ38" s="432"/>
      <c r="BK38" s="432"/>
      <c r="BL38" s="432"/>
      <c r="BM38" s="432"/>
      <c r="BN38" s="432"/>
      <c r="BO38" s="432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433">
        <v>1.08</v>
      </c>
      <c r="BW38" s="433">
        <v>1.0649999999999999</v>
      </c>
      <c r="BX38" s="28">
        <v>1.3</v>
      </c>
      <c r="BY38" s="1">
        <v>1</v>
      </c>
      <c r="BZ38" s="1">
        <v>1</v>
      </c>
      <c r="CA38" s="1" t="s">
        <v>10</v>
      </c>
      <c r="CB38" s="28" t="s">
        <v>780</v>
      </c>
      <c r="CC38" s="443">
        <v>1</v>
      </c>
      <c r="CD38" s="1" t="s">
        <v>87</v>
      </c>
      <c r="CE38" s="1">
        <v>1690</v>
      </c>
    </row>
    <row r="39" spans="1:87" ht="15" customHeight="1" x14ac:dyDescent="0.25">
      <c r="A39" s="247" t="s">
        <v>777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221">
        <v>360</v>
      </c>
      <c r="H39" s="221">
        <v>1250</v>
      </c>
      <c r="I39" s="221">
        <v>595</v>
      </c>
      <c r="J39" s="221">
        <v>1000</v>
      </c>
      <c r="K39" s="221">
        <v>315</v>
      </c>
      <c r="L39" s="221">
        <v>560</v>
      </c>
      <c r="M39" s="1"/>
      <c r="N39" s="217"/>
      <c r="O39" s="434">
        <v>2580</v>
      </c>
      <c r="P39" s="434"/>
      <c r="Q39" s="434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фурнитуры'!$C$21</f>
        <v>1130</v>
      </c>
      <c r="AB39" s="1"/>
      <c r="AC39" s="1"/>
      <c r="AD39" s="1"/>
      <c r="AE39" s="1"/>
      <c r="AF39" s="1">
        <f>'комплекты фурнитуры'!$C$76</f>
        <v>210</v>
      </c>
      <c r="AG39" s="1">
        <f>'комплекты фурнитуры'!$C$77</f>
        <v>20</v>
      </c>
      <c r="AH39" s="432">
        <f>SUM(Прайс[[#This Row],[КФ НСТ11]:[KFPr-SB-ZPG]])</f>
        <v>1360</v>
      </c>
      <c r="AI39" s="432"/>
      <c r="AJ39" s="1">
        <f>'комплекты фурнитуры'!$C$82</f>
        <v>30</v>
      </c>
      <c r="AK39" s="1">
        <f>'комплекты фурнитуры'!$C$94</f>
        <v>20</v>
      </c>
      <c r="AL39" s="1"/>
      <c r="AM39" s="432"/>
      <c r="AN39" s="432"/>
      <c r="AO39" s="432">
        <f>'комплекты фурнитуры'!$C$60</f>
        <v>1300</v>
      </c>
      <c r="AP39" s="432">
        <f>'комплекты фурнитуры'!$C$62</f>
        <v>480</v>
      </c>
      <c r="AQ39" s="432"/>
      <c r="AR39" s="432"/>
      <c r="AS39" s="432"/>
      <c r="AT39" s="432"/>
      <c r="AU39" s="432"/>
      <c r="AV39" s="432"/>
      <c r="AW39" s="432"/>
      <c r="AX39" s="432"/>
      <c r="AY39" s="432"/>
      <c r="AZ39" s="432"/>
      <c r="BA39" s="432"/>
      <c r="BB39" s="432"/>
      <c r="BC39" s="432"/>
      <c r="BD39" s="432"/>
      <c r="BE39" s="432"/>
      <c r="BF39" s="432"/>
      <c r="BG39" s="432"/>
      <c r="BH39" s="432"/>
      <c r="BI39" s="432"/>
      <c r="BJ39" s="432"/>
      <c r="BK39" s="432"/>
      <c r="BL39" s="432"/>
      <c r="BM39" s="432"/>
      <c r="BN39" s="432"/>
      <c r="BO39" s="432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433">
        <v>1.08</v>
      </c>
      <c r="BW39" s="433">
        <v>1.0649999999999999</v>
      </c>
      <c r="BX39" s="28">
        <v>0</v>
      </c>
      <c r="BY39" s="1">
        <v>0</v>
      </c>
      <c r="BZ39" s="1">
        <v>2</v>
      </c>
      <c r="CA39" s="1" t="s">
        <v>87</v>
      </c>
      <c r="CB39" s="28" t="s">
        <v>779</v>
      </c>
      <c r="CC39" s="1">
        <v>1</v>
      </c>
      <c r="CD39" s="1" t="s">
        <v>87</v>
      </c>
      <c r="CE39" s="1">
        <v>2900</v>
      </c>
      <c r="CG39" t="s">
        <v>877</v>
      </c>
      <c r="CI39" t="s">
        <v>876</v>
      </c>
    </row>
    <row r="40" spans="1:87" ht="15" customHeight="1" x14ac:dyDescent="0.25">
      <c r="A40" s="435" t="s">
        <v>34</v>
      </c>
      <c r="B40" s="1" t="s">
        <v>7</v>
      </c>
      <c r="C40" s="1" t="s">
        <v>1132</v>
      </c>
      <c r="D40" s="1" t="s">
        <v>89</v>
      </c>
      <c r="E40" s="1" t="s">
        <v>10</v>
      </c>
      <c r="F40" s="1" t="s">
        <v>149</v>
      </c>
      <c r="G40" s="221">
        <v>440</v>
      </c>
      <c r="H40" s="221">
        <v>1210</v>
      </c>
      <c r="I40" s="221">
        <v>500</v>
      </c>
      <c r="J40" s="221">
        <v>600</v>
      </c>
      <c r="K40" s="221">
        <v>300</v>
      </c>
      <c r="L40" s="221">
        <v>400</v>
      </c>
      <c r="M40" s="1"/>
      <c r="N40" s="217"/>
      <c r="O40" s="434">
        <v>2540</v>
      </c>
      <c r="P40" s="434"/>
      <c r="Q40" s="434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фурнитуры'!$C$23</f>
        <v>750</v>
      </c>
      <c r="AD40" s="1"/>
      <c r="AE40" s="1"/>
      <c r="AF40" s="1">
        <f>'комплекты фурнитуры'!$C$76</f>
        <v>210</v>
      </c>
      <c r="AG40" s="1">
        <f>'комплекты фурнитуры'!$C$77</f>
        <v>20</v>
      </c>
      <c r="AH40" s="432">
        <f>SUM(Прайс[[#This Row],[КФ НСТ11]:[KFPr-SB-ZPG]])</f>
        <v>980</v>
      </c>
      <c r="AI40" s="432"/>
      <c r="AJ40" s="1"/>
      <c r="AK40" s="1"/>
      <c r="AL40" s="1"/>
      <c r="AM40" s="432">
        <f>'комплекты фурнитуры'!$C$66</f>
        <v>620</v>
      </c>
      <c r="AN40" s="432">
        <f>'комплекты фурнитуры'!$C$67</f>
        <v>130</v>
      </c>
      <c r="AO40" s="432"/>
      <c r="AP40" s="432"/>
      <c r="AQ40" s="432"/>
      <c r="AR40" s="432"/>
      <c r="AS40" s="432"/>
      <c r="AT40" s="432"/>
      <c r="AU40" s="432"/>
      <c r="AV40" s="432"/>
      <c r="AW40" s="432"/>
      <c r="AX40" s="432"/>
      <c r="AY40" s="432"/>
      <c r="AZ40" s="432"/>
      <c r="BA40" s="432"/>
      <c r="BB40" s="432"/>
      <c r="BC40" s="432"/>
      <c r="BD40" s="432"/>
      <c r="BE40" s="432"/>
      <c r="BF40" s="432"/>
      <c r="BG40" s="432"/>
      <c r="BH40" s="432"/>
      <c r="BI40" s="432"/>
      <c r="BJ40" s="432"/>
      <c r="BK40" s="432"/>
      <c r="BL40" s="432"/>
      <c r="BM40" s="432"/>
      <c r="BN40" s="432"/>
      <c r="BO40" s="432"/>
      <c r="BP40" s="28">
        <f>Прайс[[#This Row],[КФ петли SENS накл.110 гр. с крестообр. Планкой]]*2</f>
        <v>1240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433">
        <v>1.095</v>
      </c>
      <c r="BW40" s="433">
        <v>1.0649999999999999</v>
      </c>
      <c r="BX40" s="28">
        <v>1.3</v>
      </c>
      <c r="BY40" s="1">
        <v>1</v>
      </c>
      <c r="BZ40" s="1">
        <v>2</v>
      </c>
      <c r="CA40" s="1" t="s">
        <v>87</v>
      </c>
      <c r="CB40" s="28" t="s">
        <v>779</v>
      </c>
      <c r="CC40" s="443">
        <v>1</v>
      </c>
      <c r="CD40" s="1" t="s">
        <v>10</v>
      </c>
      <c r="CE40" s="1">
        <v>2890</v>
      </c>
      <c r="CG40" t="s">
        <v>878</v>
      </c>
    </row>
    <row r="41" spans="1:87" ht="15" customHeight="1" x14ac:dyDescent="0.25">
      <c r="A41" s="435" t="s">
        <v>35</v>
      </c>
      <c r="B41" s="1" t="s">
        <v>7</v>
      </c>
      <c r="C41" s="1" t="s">
        <v>1133</v>
      </c>
      <c r="D41" s="1" t="s">
        <v>89</v>
      </c>
      <c r="E41" s="1" t="s">
        <v>10</v>
      </c>
      <c r="F41" s="1" t="s">
        <v>149</v>
      </c>
      <c r="G41" s="221">
        <v>440</v>
      </c>
      <c r="H41" s="221">
        <v>1210</v>
      </c>
      <c r="I41" s="221">
        <v>600</v>
      </c>
      <c r="J41" s="221">
        <v>900</v>
      </c>
      <c r="K41" s="221">
        <v>300</v>
      </c>
      <c r="L41" s="221">
        <v>400</v>
      </c>
      <c r="M41" s="1"/>
      <c r="N41" s="217"/>
      <c r="O41" s="434">
        <v>2540</v>
      </c>
      <c r="P41" s="434"/>
      <c r="Q41" s="434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фурнитуры'!$C$23</f>
        <v>750</v>
      </c>
      <c r="AD41" s="1"/>
      <c r="AE41" s="1"/>
      <c r="AF41" s="1">
        <f>'комплекты фурнитуры'!$C$76</f>
        <v>210</v>
      </c>
      <c r="AG41" s="1">
        <f>'комплекты фурнитуры'!$C$77</f>
        <v>20</v>
      </c>
      <c r="AH41" s="432">
        <f>SUM(Прайс[[#This Row],[КФ НСТ11]:[KFPr-SB-ZPG]])</f>
        <v>980</v>
      </c>
      <c r="AI41" s="432"/>
      <c r="AJ41" s="1"/>
      <c r="AK41" s="1"/>
      <c r="AL41" s="1"/>
      <c r="AM41" s="432">
        <f>'комплекты фурнитуры'!$C$66</f>
        <v>620</v>
      </c>
      <c r="AN41" s="432">
        <f>'комплекты фурнитуры'!$C$67</f>
        <v>130</v>
      </c>
      <c r="AO41" s="432"/>
      <c r="AP41" s="432"/>
      <c r="AQ41" s="432"/>
      <c r="AR41" s="432"/>
      <c r="AS41" s="432"/>
      <c r="AT41" s="432"/>
      <c r="AU41" s="432"/>
      <c r="AV41" s="432"/>
      <c r="AW41" s="432"/>
      <c r="AX41" s="432"/>
      <c r="AY41" s="432"/>
      <c r="AZ41" s="432"/>
      <c r="BA41" s="432"/>
      <c r="BB41" s="432"/>
      <c r="BC41" s="432"/>
      <c r="BD41" s="432"/>
      <c r="BE41" s="432"/>
      <c r="BF41" s="432"/>
      <c r="BG41" s="432"/>
      <c r="BH41" s="432"/>
      <c r="BI41" s="432"/>
      <c r="BJ41" s="432"/>
      <c r="BK41" s="432"/>
      <c r="BL41" s="432"/>
      <c r="BM41" s="432"/>
      <c r="BN41" s="432"/>
      <c r="BO41" s="432"/>
      <c r="BP41" s="28">
        <f>Прайс[[#This Row],[КФ петли SENS накл.110 гр. с крестообр. Планкой]]*4</f>
        <v>2480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433">
        <v>1.095</v>
      </c>
      <c r="BW41" s="433">
        <v>1.0649999999999999</v>
      </c>
      <c r="BX41" s="28">
        <v>1.3</v>
      </c>
      <c r="BY41" s="1">
        <v>1</v>
      </c>
      <c r="BZ41" s="1">
        <v>2</v>
      </c>
      <c r="CA41" s="1" t="s">
        <v>87</v>
      </c>
      <c r="CB41" s="28" t="s">
        <v>779</v>
      </c>
      <c r="CC41" s="443">
        <v>1</v>
      </c>
      <c r="CD41" s="1" t="s">
        <v>10</v>
      </c>
      <c r="CE41" s="1">
        <v>2890</v>
      </c>
    </row>
    <row r="42" spans="1:87" ht="15" customHeight="1" x14ac:dyDescent="0.25">
      <c r="A42" s="247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221">
        <v>360</v>
      </c>
      <c r="H42" s="221">
        <v>960</v>
      </c>
      <c r="I42" s="221">
        <v>600</v>
      </c>
      <c r="J42" s="221">
        <v>600</v>
      </c>
      <c r="K42" s="221">
        <v>600</v>
      </c>
      <c r="L42" s="221">
        <v>600</v>
      </c>
      <c r="M42" s="1"/>
      <c r="N42" s="217" t="s">
        <v>69</v>
      </c>
      <c r="O42" s="434">
        <v>2530</v>
      </c>
      <c r="P42" s="434"/>
      <c r="Q42" s="434"/>
      <c r="R42" s="1"/>
      <c r="S42" s="1"/>
      <c r="T42" s="1"/>
      <c r="U42" s="1"/>
      <c r="V42" s="1"/>
      <c r="W42" s="1"/>
      <c r="X42" s="1"/>
      <c r="Y42" s="1">
        <f>'комплекты фурнитуры'!$C$19</f>
        <v>740</v>
      </c>
      <c r="Z42" s="1"/>
      <c r="AA42" s="1"/>
      <c r="AB42" s="1"/>
      <c r="AC42" s="1"/>
      <c r="AD42" s="1"/>
      <c r="AE42" s="1"/>
      <c r="AF42" s="1">
        <f>'комплекты фурнитуры'!$C$76</f>
        <v>210</v>
      </c>
      <c r="AG42" s="1">
        <f>'комплекты фурнитуры'!$C$77</f>
        <v>20</v>
      </c>
      <c r="AH42" s="432">
        <f>SUM(Прайс[[#This Row],[КФ НСТ11]:[KFPr-SB-ZPG]])</f>
        <v>970</v>
      </c>
      <c r="AI42" s="432"/>
      <c r="AJ42" s="1"/>
      <c r="AK42" s="1"/>
      <c r="AL42" s="1"/>
      <c r="AM42" s="432"/>
      <c r="AN42" s="432"/>
      <c r="AO42" s="432"/>
      <c r="AP42" s="432"/>
      <c r="AQ42" s="432">
        <f>'комплекты фурнитуры'!$C$58</f>
        <v>1560</v>
      </c>
      <c r="AR42" s="432">
        <f>'комплекты фурнитуры'!$C$59</f>
        <v>190</v>
      </c>
      <c r="AS42" s="432"/>
      <c r="AT42" s="432"/>
      <c r="AU42" s="432"/>
      <c r="AV42" s="432"/>
      <c r="AW42" s="432"/>
      <c r="AX42" s="432"/>
      <c r="AY42" s="432"/>
      <c r="AZ42" s="432"/>
      <c r="BA42" s="432"/>
      <c r="BB42" s="432"/>
      <c r="BC42" s="432"/>
      <c r="BD42" s="432"/>
      <c r="BE42" s="432"/>
      <c r="BF42" s="432"/>
      <c r="BG42" s="432"/>
      <c r="BH42" s="432"/>
      <c r="BI42" s="432"/>
      <c r="BJ42" s="432"/>
      <c r="BK42" s="432"/>
      <c r="BL42" s="432"/>
      <c r="BM42" s="432"/>
      <c r="BN42" s="432"/>
      <c r="BO42" s="432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433">
        <v>1.08</v>
      </c>
      <c r="BW42" s="433">
        <v>1.0649999999999999</v>
      </c>
      <c r="BX42" s="28">
        <v>0</v>
      </c>
      <c r="BY42" s="1">
        <v>0</v>
      </c>
      <c r="BZ42" s="1">
        <v>3</v>
      </c>
      <c r="CA42" s="1" t="s">
        <v>87</v>
      </c>
      <c r="CB42" s="28" t="s">
        <v>779</v>
      </c>
      <c r="CC42" s="1">
        <v>1</v>
      </c>
      <c r="CD42" s="1" t="s">
        <v>10</v>
      </c>
      <c r="CE42" s="1">
        <v>2820</v>
      </c>
      <c r="CG42" t="s">
        <v>844</v>
      </c>
    </row>
    <row r="43" spans="1:87" ht="15" customHeight="1" x14ac:dyDescent="0.25">
      <c r="A43" s="247" t="s">
        <v>676</v>
      </c>
      <c r="B43" s="1" t="s">
        <v>7</v>
      </c>
      <c r="C43" s="1" t="s">
        <v>692</v>
      </c>
      <c r="D43" s="1" t="s">
        <v>89</v>
      </c>
      <c r="E43" s="1" t="s">
        <v>10</v>
      </c>
      <c r="F43" s="1" t="s">
        <v>150</v>
      </c>
      <c r="G43" s="221">
        <v>601</v>
      </c>
      <c r="H43" s="221">
        <v>1250</v>
      </c>
      <c r="I43" s="221">
        <v>450</v>
      </c>
      <c r="J43" s="221">
        <v>450</v>
      </c>
      <c r="K43" s="221">
        <v>315</v>
      </c>
      <c r="L43" s="221">
        <v>360</v>
      </c>
      <c r="M43" s="1"/>
      <c r="N43" s="217" t="s">
        <v>78</v>
      </c>
      <c r="O43" s="434">
        <v>1460</v>
      </c>
      <c r="P43" s="434"/>
      <c r="Q43" s="434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фурнитуры'!$C$22</f>
        <v>340</v>
      </c>
      <c r="AC43" s="1"/>
      <c r="AD43" s="1"/>
      <c r="AE43" s="1"/>
      <c r="AF43" s="1">
        <f>'комплекты фурнитуры'!$C$76</f>
        <v>210</v>
      </c>
      <c r="AG43" s="1">
        <f>'комплекты фурнитуры'!$C$77</f>
        <v>20</v>
      </c>
      <c r="AH43" s="432">
        <f>SUM(Прайс[[#This Row],[КФ НСТ11]:[KFPr-SB-ZPG]])</f>
        <v>570</v>
      </c>
      <c r="AI43" s="432"/>
      <c r="AJ43" s="1"/>
      <c r="AK43" s="1"/>
      <c r="AL43" s="1"/>
      <c r="AM43" s="432">
        <f>'комплекты фурнитуры'!$C$66</f>
        <v>620</v>
      </c>
      <c r="AN43" s="432">
        <f>'комплекты фурнитуры'!$C$67</f>
        <v>130</v>
      </c>
      <c r="AO43" s="432"/>
      <c r="AP43" s="432"/>
      <c r="AQ43" s="432"/>
      <c r="AR43" s="432"/>
      <c r="AS43" s="432">
        <f>'комплекты фурнитуры'!$C$43</f>
        <v>1590</v>
      </c>
      <c r="AT43" s="432"/>
      <c r="AU43" s="432"/>
      <c r="AV43" s="432"/>
      <c r="AW43" s="432"/>
      <c r="AX43" s="432"/>
      <c r="AY43" s="432"/>
      <c r="AZ43" s="432"/>
      <c r="BA43" s="432"/>
      <c r="BB43" s="432"/>
      <c r="BC43" s="432"/>
      <c r="BD43" s="432"/>
      <c r="BE43" s="432"/>
      <c r="BF43" s="432"/>
      <c r="BG43" s="432"/>
      <c r="BH43" s="432"/>
      <c r="BI43" s="432"/>
      <c r="BJ43" s="432"/>
      <c r="BK43" s="432"/>
      <c r="BL43" s="432"/>
      <c r="BM43" s="432"/>
      <c r="BN43" s="432"/>
      <c r="BO43" s="432"/>
      <c r="BP43" s="28">
        <f>Прайс[[#This Row],[КФ петли SENS накл.110 гр. с крестообр. Планкой]]*2+Прайс[[#This Row],[KFS-SB-45 (посудосушители)]]</f>
        <v>2830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433">
        <v>1.095</v>
      </c>
      <c r="BW43" s="433">
        <v>1.0649999999999999</v>
      </c>
      <c r="BX43" s="28">
        <v>1.3</v>
      </c>
      <c r="BY43" s="1">
        <v>0</v>
      </c>
      <c r="BZ43" s="1">
        <v>2</v>
      </c>
      <c r="CA43" s="1" t="s">
        <v>87</v>
      </c>
      <c r="CB43" s="28" t="s">
        <v>779</v>
      </c>
      <c r="CC43" s="1">
        <v>1</v>
      </c>
      <c r="CD43" s="1" t="s">
        <v>87</v>
      </c>
      <c r="CE43" s="1">
        <v>1630</v>
      </c>
    </row>
    <row r="44" spans="1:87" ht="15" customHeight="1" x14ac:dyDescent="0.25">
      <c r="A44" s="247" t="s">
        <v>677</v>
      </c>
      <c r="B44" s="1" t="s">
        <v>7</v>
      </c>
      <c r="C44" s="1" t="s">
        <v>693</v>
      </c>
      <c r="D44" s="1" t="s">
        <v>89</v>
      </c>
      <c r="E44" s="1" t="s">
        <v>10</v>
      </c>
      <c r="F44" s="1" t="s">
        <v>150</v>
      </c>
      <c r="G44" s="221">
        <v>601</v>
      </c>
      <c r="H44" s="221">
        <v>1250</v>
      </c>
      <c r="I44" s="221">
        <v>596</v>
      </c>
      <c r="J44" s="221">
        <v>596</v>
      </c>
      <c r="K44" s="221">
        <v>315</v>
      </c>
      <c r="L44" s="221">
        <v>360</v>
      </c>
      <c r="M44" s="1"/>
      <c r="N44" s="217" t="s">
        <v>78</v>
      </c>
      <c r="O44" s="434">
        <v>1460</v>
      </c>
      <c r="P44" s="434"/>
      <c r="Q44" s="434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фурнитуры'!$C$22</f>
        <v>340</v>
      </c>
      <c r="AC44" s="1"/>
      <c r="AD44" s="1"/>
      <c r="AE44" s="1"/>
      <c r="AF44" s="1">
        <f>'комплекты фурнитуры'!$C$76</f>
        <v>210</v>
      </c>
      <c r="AG44" s="1">
        <f>'комплекты фурнитуры'!$C$77</f>
        <v>20</v>
      </c>
      <c r="AH44" s="432">
        <f>SUM(Прайс[[#This Row],[КФ НСТ11]:[KFPr-SB-ZPG]])</f>
        <v>570</v>
      </c>
      <c r="AI44" s="432"/>
      <c r="AJ44" s="1"/>
      <c r="AK44" s="1"/>
      <c r="AL44" s="1"/>
      <c r="AM44" s="432">
        <f>'комплекты фурнитуры'!$C$66</f>
        <v>620</v>
      </c>
      <c r="AN44" s="432">
        <f>'комплекты фурнитуры'!$C$67</f>
        <v>130</v>
      </c>
      <c r="AO44" s="432"/>
      <c r="AP44" s="432"/>
      <c r="AQ44" s="432"/>
      <c r="AR44" s="432"/>
      <c r="AS44" s="432"/>
      <c r="AT44" s="432">
        <f>'комплекты фурнитуры'!$C$40</f>
        <v>4920</v>
      </c>
      <c r="AU44" s="432"/>
      <c r="AV44" s="432"/>
      <c r="AW44" s="432"/>
      <c r="AX44" s="432"/>
      <c r="AY44" s="432"/>
      <c r="AZ44" s="432"/>
      <c r="BA44" s="432"/>
      <c r="BB44" s="432"/>
      <c r="BC44" s="432"/>
      <c r="BD44" s="432"/>
      <c r="BE44" s="432"/>
      <c r="BF44" s="432"/>
      <c r="BG44" s="432"/>
      <c r="BH44" s="432"/>
      <c r="BI44" s="432"/>
      <c r="BJ44" s="432"/>
      <c r="BK44" s="432"/>
      <c r="BL44" s="432"/>
      <c r="BM44" s="432"/>
      <c r="BN44" s="432"/>
      <c r="BO44" s="432"/>
      <c r="BP44" s="28">
        <f>Прайс[[#This Row],[КФ петли SENS накл.110 гр. с крестообр. Планкой]]*2+Прайс[[#This Row],[КФ Сушка AFF 600]]</f>
        <v>6160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433">
        <v>1.095</v>
      </c>
      <c r="BW44" s="433">
        <v>1.0649999999999999</v>
      </c>
      <c r="BX44" s="28">
        <v>1.3</v>
      </c>
      <c r="BY44" s="1">
        <v>0</v>
      </c>
      <c r="BZ44" s="1">
        <v>2</v>
      </c>
      <c r="CA44" s="1" t="s">
        <v>87</v>
      </c>
      <c r="CB44" s="28" t="s">
        <v>779</v>
      </c>
      <c r="CC44" s="1">
        <v>1</v>
      </c>
      <c r="CD44" s="1" t="s">
        <v>87</v>
      </c>
      <c r="CE44" s="1">
        <v>1630</v>
      </c>
      <c r="CG44" t="s">
        <v>843</v>
      </c>
    </row>
    <row r="45" spans="1:87" ht="15" customHeight="1" x14ac:dyDescent="0.25">
      <c r="A45" s="247" t="s">
        <v>678</v>
      </c>
      <c r="B45" s="1" t="s">
        <v>7</v>
      </c>
      <c r="C45" s="1" t="s">
        <v>694</v>
      </c>
      <c r="D45" s="1" t="s">
        <v>89</v>
      </c>
      <c r="E45" s="1" t="s">
        <v>10</v>
      </c>
      <c r="F45" s="1" t="s">
        <v>150</v>
      </c>
      <c r="G45" s="221">
        <v>601</v>
      </c>
      <c r="H45" s="221">
        <v>1250</v>
      </c>
      <c r="I45" s="221">
        <v>596</v>
      </c>
      <c r="J45" s="221">
        <v>596</v>
      </c>
      <c r="K45" s="221">
        <v>315</v>
      </c>
      <c r="L45" s="221">
        <v>360</v>
      </c>
      <c r="M45" s="1"/>
      <c r="N45" s="217" t="s">
        <v>77</v>
      </c>
      <c r="O45" s="434">
        <v>1460</v>
      </c>
      <c r="P45" s="434"/>
      <c r="Q45" s="434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фурнитуры'!$C$22</f>
        <v>340</v>
      </c>
      <c r="AC45" s="1"/>
      <c r="AD45" s="1"/>
      <c r="AE45" s="1"/>
      <c r="AF45" s="1">
        <f>'комплекты фурнитуры'!$C$76</f>
        <v>210</v>
      </c>
      <c r="AG45" s="1">
        <f>'комплекты фурнитуры'!$C$77</f>
        <v>20</v>
      </c>
      <c r="AH45" s="432">
        <f>SUM(Прайс[[#This Row],[КФ НСТ11]:[KFPr-SB-ZPG]])</f>
        <v>570</v>
      </c>
      <c r="AI45" s="432"/>
      <c r="AJ45" s="1"/>
      <c r="AK45" s="1"/>
      <c r="AL45" s="1"/>
      <c r="AM45" s="432">
        <f>'комплекты фурнитуры'!$C$66</f>
        <v>620</v>
      </c>
      <c r="AN45" s="432">
        <f>'комплекты фурнитуры'!$C$67</f>
        <v>130</v>
      </c>
      <c r="AO45" s="432"/>
      <c r="AP45" s="432"/>
      <c r="AQ45" s="432"/>
      <c r="AR45" s="432"/>
      <c r="AS45" s="432"/>
      <c r="AT45" s="432">
        <f>'комплекты фурнитуры'!$C$40</f>
        <v>4920</v>
      </c>
      <c r="AU45" s="432"/>
      <c r="AV45" s="432"/>
      <c r="AW45" s="432"/>
      <c r="AX45" s="432"/>
      <c r="AY45" s="432"/>
      <c r="AZ45" s="432"/>
      <c r="BA45" s="432"/>
      <c r="BB45" s="432"/>
      <c r="BC45" s="432"/>
      <c r="BD45" s="432"/>
      <c r="BE45" s="432"/>
      <c r="BF45" s="432"/>
      <c r="BG45" s="432"/>
      <c r="BH45" s="432"/>
      <c r="BI45" s="432"/>
      <c r="BJ45" s="432"/>
      <c r="BK45" s="432"/>
      <c r="BL45" s="432"/>
      <c r="BM45" s="432"/>
      <c r="BN45" s="432"/>
      <c r="BO45" s="432"/>
      <c r="BP45" s="28">
        <f>Прайс[[#This Row],[КФ петли SENS накл.110 гр. с крестообр. Планкой]]*4+Прайс[[#This Row],[КФ Сушка AFF 600]]</f>
        <v>7400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433">
        <v>1.095</v>
      </c>
      <c r="BW45" s="433">
        <v>1.0649999999999999</v>
      </c>
      <c r="BX45" s="28">
        <v>1.3</v>
      </c>
      <c r="BY45" s="1">
        <v>0</v>
      </c>
      <c r="BZ45" s="1">
        <v>2</v>
      </c>
      <c r="CA45" s="1" t="s">
        <v>10</v>
      </c>
      <c r="CB45" s="28" t="s">
        <v>781</v>
      </c>
      <c r="CC45" s="1">
        <v>1</v>
      </c>
      <c r="CD45" s="1" t="s">
        <v>87</v>
      </c>
      <c r="CE45" s="1">
        <v>1630</v>
      </c>
      <c r="CG45" t="s">
        <v>931</v>
      </c>
    </row>
    <row r="46" spans="1:87" ht="15" customHeight="1" x14ac:dyDescent="0.25">
      <c r="A46" s="247" t="s">
        <v>679</v>
      </c>
      <c r="B46" s="1" t="s">
        <v>7</v>
      </c>
      <c r="C46" s="1" t="s">
        <v>695</v>
      </c>
      <c r="D46" s="1" t="s">
        <v>89</v>
      </c>
      <c r="E46" s="1" t="s">
        <v>10</v>
      </c>
      <c r="F46" s="1" t="s">
        <v>150</v>
      </c>
      <c r="G46" s="221">
        <v>601</v>
      </c>
      <c r="H46" s="221">
        <v>1250</v>
      </c>
      <c r="I46" s="221">
        <v>796</v>
      </c>
      <c r="J46" s="221">
        <v>796</v>
      </c>
      <c r="K46" s="221">
        <v>315</v>
      </c>
      <c r="L46" s="221">
        <v>360</v>
      </c>
      <c r="M46" s="1"/>
      <c r="N46" s="217" t="s">
        <v>77</v>
      </c>
      <c r="O46" s="434">
        <v>1460</v>
      </c>
      <c r="P46" s="434"/>
      <c r="Q46" s="434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фурнитуры'!$C$22</f>
        <v>340</v>
      </c>
      <c r="AC46" s="1"/>
      <c r="AD46" s="1"/>
      <c r="AE46" s="1"/>
      <c r="AF46" s="1">
        <f>'комплекты фурнитуры'!$C$76</f>
        <v>210</v>
      </c>
      <c r="AG46" s="1">
        <f>'комплекты фурнитуры'!$C$77</f>
        <v>20</v>
      </c>
      <c r="AH46" s="432">
        <f>SUM(Прайс[[#This Row],[КФ НСТ11]:[KFPr-SB-ZPG]])</f>
        <v>570</v>
      </c>
      <c r="AI46" s="432"/>
      <c r="AJ46" s="1"/>
      <c r="AK46" s="1"/>
      <c r="AL46" s="1"/>
      <c r="AM46" s="432">
        <f>'комплекты фурнитуры'!$C$66</f>
        <v>620</v>
      </c>
      <c r="AN46" s="432">
        <f>'комплекты фурнитуры'!$C$67</f>
        <v>130</v>
      </c>
      <c r="AO46" s="432"/>
      <c r="AP46" s="432"/>
      <c r="AQ46" s="432"/>
      <c r="AR46" s="432"/>
      <c r="AS46" s="432"/>
      <c r="AT46" s="432"/>
      <c r="AU46" s="432">
        <f>'комплекты фурнитуры'!$C$41</f>
        <v>5530</v>
      </c>
      <c r="AV46" s="432"/>
      <c r="AW46" s="432"/>
      <c r="AX46" s="432"/>
      <c r="AY46" s="432"/>
      <c r="AZ46" s="432"/>
      <c r="BA46" s="432"/>
      <c r="BB46" s="432"/>
      <c r="BC46" s="432"/>
      <c r="BD46" s="432"/>
      <c r="BE46" s="432"/>
      <c r="BF46" s="432"/>
      <c r="BG46" s="432"/>
      <c r="BH46" s="432"/>
      <c r="BI46" s="432"/>
      <c r="BJ46" s="432"/>
      <c r="BK46" s="432"/>
      <c r="BL46" s="432"/>
      <c r="BM46" s="432"/>
      <c r="BN46" s="432"/>
      <c r="BO46" s="432"/>
      <c r="BP46" s="28">
        <f>Прайс[[#This Row],[КФ петли SENS накл.110 гр. с крестообр. Планкой]]*4+Прайс[[#This Row],[КФ Сушка AFF 800]]</f>
        <v>8010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433">
        <v>1.095</v>
      </c>
      <c r="BW46" s="433">
        <v>1.0649999999999999</v>
      </c>
      <c r="BX46" s="28">
        <v>1.3</v>
      </c>
      <c r="BY46" s="1">
        <v>0</v>
      </c>
      <c r="BZ46" s="1">
        <v>2</v>
      </c>
      <c r="CA46" s="1" t="s">
        <v>10</v>
      </c>
      <c r="CB46" s="28" t="s">
        <v>781</v>
      </c>
      <c r="CC46" s="1">
        <v>1</v>
      </c>
      <c r="CD46" s="1" t="s">
        <v>87</v>
      </c>
      <c r="CE46" s="1">
        <v>1630</v>
      </c>
      <c r="CG46" t="s">
        <v>931</v>
      </c>
      <c r="CI46" t="s">
        <v>845</v>
      </c>
    </row>
    <row r="47" spans="1:87" ht="15" customHeight="1" x14ac:dyDescent="0.25">
      <c r="A47" s="247" t="s">
        <v>680</v>
      </c>
      <c r="B47" s="1" t="s">
        <v>7</v>
      </c>
      <c r="C47" s="1" t="s">
        <v>696</v>
      </c>
      <c r="D47" s="1" t="s">
        <v>89</v>
      </c>
      <c r="E47" s="1" t="s">
        <v>10</v>
      </c>
      <c r="F47" s="1" t="s">
        <v>150</v>
      </c>
      <c r="G47" s="221">
        <v>601</v>
      </c>
      <c r="H47" s="221">
        <v>1250</v>
      </c>
      <c r="I47" s="221">
        <v>896</v>
      </c>
      <c r="J47" s="221">
        <v>896</v>
      </c>
      <c r="K47" s="221">
        <v>315</v>
      </c>
      <c r="L47" s="221">
        <v>360</v>
      </c>
      <c r="M47" s="1"/>
      <c r="N47" s="217" t="s">
        <v>77</v>
      </c>
      <c r="O47" s="434">
        <v>1460</v>
      </c>
      <c r="P47" s="434"/>
      <c r="Q47" s="434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фурнитуры'!$C$22</f>
        <v>340</v>
      </c>
      <c r="AC47" s="1"/>
      <c r="AD47" s="1"/>
      <c r="AE47" s="1"/>
      <c r="AF47" s="1">
        <f>'комплекты фурнитуры'!$C$76</f>
        <v>210</v>
      </c>
      <c r="AG47" s="1">
        <f>'комплекты фурнитуры'!$C$77</f>
        <v>20</v>
      </c>
      <c r="AH47" s="432">
        <f>SUM(Прайс[[#This Row],[КФ НСТ11]:[KFPr-SB-ZPG]])</f>
        <v>570</v>
      </c>
      <c r="AI47" s="432"/>
      <c r="AJ47" s="1"/>
      <c r="AK47" s="1"/>
      <c r="AL47" s="1"/>
      <c r="AM47" s="432">
        <f>'комплекты фурнитуры'!$C$66</f>
        <v>620</v>
      </c>
      <c r="AN47" s="432">
        <f>'комплекты фурнитуры'!$C$67</f>
        <v>130</v>
      </c>
      <c r="AO47" s="432"/>
      <c r="AP47" s="432"/>
      <c r="AQ47" s="432"/>
      <c r="AR47" s="432"/>
      <c r="AS47" s="432"/>
      <c r="AT47" s="432"/>
      <c r="AU47" s="432"/>
      <c r="AV47" s="432">
        <f>'комплекты фурнитуры'!$C$42</f>
        <v>6130</v>
      </c>
      <c r="AW47" s="432"/>
      <c r="AX47" s="432"/>
      <c r="AY47" s="432"/>
      <c r="AZ47" s="432"/>
      <c r="BA47" s="432"/>
      <c r="BB47" s="432"/>
      <c r="BC47" s="432"/>
      <c r="BD47" s="432"/>
      <c r="BE47" s="432"/>
      <c r="BF47" s="432"/>
      <c r="BG47" s="432"/>
      <c r="BH47" s="432"/>
      <c r="BI47" s="432"/>
      <c r="BJ47" s="432"/>
      <c r="BK47" s="432"/>
      <c r="BL47" s="432"/>
      <c r="BM47" s="432"/>
      <c r="BN47" s="432"/>
      <c r="BO47" s="432"/>
      <c r="BP47" s="28">
        <f>Прайс[[#This Row],[КФ петли SENS накл.110 гр. с крестообр. Планкой]]*4+Прайс[[#This Row],[КФ Сушка AFF 900]]</f>
        <v>8610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433">
        <v>1.095</v>
      </c>
      <c r="BW47" s="433">
        <v>1.0649999999999999</v>
      </c>
      <c r="BX47" s="28">
        <v>1.3</v>
      </c>
      <c r="BY47" s="1">
        <v>0</v>
      </c>
      <c r="BZ47" s="1">
        <v>2</v>
      </c>
      <c r="CA47" s="1" t="s">
        <v>10</v>
      </c>
      <c r="CB47" s="28" t="s">
        <v>781</v>
      </c>
      <c r="CC47" s="1">
        <v>1</v>
      </c>
      <c r="CD47" s="1" t="s">
        <v>87</v>
      </c>
      <c r="CE47" s="1">
        <v>1630</v>
      </c>
      <c r="CG47" t="s">
        <v>931</v>
      </c>
    </row>
    <row r="48" spans="1:87" ht="15" customHeight="1" x14ac:dyDescent="0.25">
      <c r="A48" s="247" t="s">
        <v>681</v>
      </c>
      <c r="B48" s="1" t="s">
        <v>7</v>
      </c>
      <c r="C48" s="1" t="s">
        <v>697</v>
      </c>
      <c r="D48" s="1" t="s">
        <v>89</v>
      </c>
      <c r="E48" s="1" t="s">
        <v>10</v>
      </c>
      <c r="F48" s="1" t="s">
        <v>150</v>
      </c>
      <c r="G48" s="221">
        <v>720</v>
      </c>
      <c r="H48" s="221">
        <v>720</v>
      </c>
      <c r="I48" s="221">
        <v>450</v>
      </c>
      <c r="J48" s="221">
        <v>450</v>
      </c>
      <c r="K48" s="221">
        <v>315</v>
      </c>
      <c r="L48" s="221">
        <v>315</v>
      </c>
      <c r="M48" s="1"/>
      <c r="N48" s="217"/>
      <c r="O48" s="434">
        <v>1460</v>
      </c>
      <c r="P48" s="434"/>
      <c r="Q48" s="434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фурнитуры'!$C$22</f>
        <v>340</v>
      </c>
      <c r="AC48" s="1"/>
      <c r="AD48" s="1"/>
      <c r="AE48" s="1"/>
      <c r="AF48" s="1">
        <f>'комплекты фурнитуры'!$C$76</f>
        <v>210</v>
      </c>
      <c r="AG48" s="1">
        <f>'комплекты фурнитуры'!$C$77</f>
        <v>20</v>
      </c>
      <c r="AH48" s="432">
        <f>SUM(Прайс[[#This Row],[КФ НСТ11]:[KFPr-SB-ZPG]])</f>
        <v>570</v>
      </c>
      <c r="AI48" s="432"/>
      <c r="AJ48" s="1"/>
      <c r="AK48" s="1"/>
      <c r="AL48" s="1"/>
      <c r="AM48" s="432"/>
      <c r="AN48" s="432"/>
      <c r="AO48" s="432"/>
      <c r="AP48" s="432"/>
      <c r="AQ48" s="432"/>
      <c r="AR48" s="432"/>
      <c r="AS48" s="432">
        <f>'комплекты фурнитуры'!$C$43</f>
        <v>1590</v>
      </c>
      <c r="AT48" s="432"/>
      <c r="AU48" s="432"/>
      <c r="AV48" s="432"/>
      <c r="AW48" s="432"/>
      <c r="AX48" s="432"/>
      <c r="AY48" s="432"/>
      <c r="AZ48" s="432">
        <f>'комплекты фурнитуры'!$C$73</f>
        <v>13990</v>
      </c>
      <c r="BA48" s="432"/>
      <c r="BB48" s="432"/>
      <c r="BC48" s="432"/>
      <c r="BD48" s="432"/>
      <c r="BE48" s="432"/>
      <c r="BF48" s="432"/>
      <c r="BG48" s="432"/>
      <c r="BH48" s="432"/>
      <c r="BI48" s="432"/>
      <c r="BJ48" s="432"/>
      <c r="BK48" s="432"/>
      <c r="BL48" s="432"/>
      <c r="BM48" s="432"/>
      <c r="BN48" s="432"/>
      <c r="BO48" s="432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433">
        <v>1.08</v>
      </c>
      <c r="BW48" s="433">
        <v>1.0649999999999999</v>
      </c>
      <c r="BX48" s="28">
        <v>1.3</v>
      </c>
      <c r="BY48" s="1">
        <v>0</v>
      </c>
      <c r="BZ48" s="1">
        <v>0</v>
      </c>
      <c r="CA48" s="1" t="s">
        <v>10</v>
      </c>
      <c r="CB48" s="28" t="s">
        <v>780</v>
      </c>
      <c r="CC48" s="1">
        <v>0</v>
      </c>
      <c r="CD48" s="1" t="s">
        <v>10</v>
      </c>
      <c r="CE48" s="1">
        <v>1630</v>
      </c>
      <c r="CG48" t="s">
        <v>931</v>
      </c>
    </row>
    <row r="49" spans="1:87" ht="15" customHeight="1" x14ac:dyDescent="0.25">
      <c r="A49" s="249" t="s">
        <v>682</v>
      </c>
      <c r="B49" s="1" t="s">
        <v>7</v>
      </c>
      <c r="C49" s="1" t="s">
        <v>698</v>
      </c>
      <c r="D49" s="1" t="s">
        <v>89</v>
      </c>
      <c r="E49" s="1" t="s">
        <v>10</v>
      </c>
      <c r="F49" s="1" t="s">
        <v>150</v>
      </c>
      <c r="G49" s="221">
        <v>240</v>
      </c>
      <c r="H49" s="221">
        <v>600</v>
      </c>
      <c r="I49" s="221">
        <v>450</v>
      </c>
      <c r="J49" s="221">
        <v>450</v>
      </c>
      <c r="K49" s="221">
        <v>315</v>
      </c>
      <c r="L49" s="221">
        <v>360</v>
      </c>
      <c r="M49" s="1"/>
      <c r="N49" s="217" t="s">
        <v>79</v>
      </c>
      <c r="O49" s="434">
        <v>1510</v>
      </c>
      <c r="P49" s="434"/>
      <c r="Q49" s="434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фурнитуры'!$C$22</f>
        <v>340</v>
      </c>
      <c r="AC49" s="1"/>
      <c r="AD49" s="1"/>
      <c r="AE49" s="1"/>
      <c r="AF49" s="1">
        <f>'комплекты фурнитуры'!$C$76</f>
        <v>210</v>
      </c>
      <c r="AG49" s="1">
        <f>'комплекты фурнитуры'!$C$77</f>
        <v>20</v>
      </c>
      <c r="AH49" s="432">
        <f>SUM(Прайс[[#This Row],[КФ НСТ11]:[KFPr-SB-ZPG]])</f>
        <v>570</v>
      </c>
      <c r="AI49" s="432"/>
      <c r="AJ49" s="1"/>
      <c r="AK49" s="1"/>
      <c r="AL49" s="1"/>
      <c r="AM49" s="432"/>
      <c r="AN49" s="432"/>
      <c r="AO49" s="432"/>
      <c r="AP49" s="432"/>
      <c r="AQ49" s="432"/>
      <c r="AR49" s="432"/>
      <c r="AS49" s="432">
        <f>'комплекты фурнитуры'!D50</f>
        <v>1000</v>
      </c>
      <c r="AT49" s="432"/>
      <c r="AU49" s="432"/>
      <c r="AV49" s="432"/>
      <c r="AW49" s="432">
        <f>'комплекты фурнитуры'!$C$71</f>
        <v>6080</v>
      </c>
      <c r="AX49" s="432">
        <f>'комплекты фурнитуры'!$C$72</f>
        <v>6940</v>
      </c>
      <c r="AY49" s="432"/>
      <c r="AZ49" s="432"/>
      <c r="BA49" s="432"/>
      <c r="BB49" s="432"/>
      <c r="BC49" s="432"/>
      <c r="BD49" s="432"/>
      <c r="BE49" s="432"/>
      <c r="BF49" s="432"/>
      <c r="BG49" s="432"/>
      <c r="BH49" s="432"/>
      <c r="BI49" s="432"/>
      <c r="BJ49" s="432"/>
      <c r="BK49" s="432"/>
      <c r="BL49" s="432"/>
      <c r="BM49" s="432"/>
      <c r="BN49" s="432"/>
      <c r="BO49" s="432"/>
      <c r="BP49" s="28">
        <f>Прайс[[#This Row],[KFP-SP-PPGK]]+Прайс[[#This Row],[KFS-SB-45 (посудосушители)]]</f>
        <v>7080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433">
        <v>1.08</v>
      </c>
      <c r="BW49" s="433">
        <v>1.0649999999999999</v>
      </c>
      <c r="BX49" s="28">
        <v>1.3</v>
      </c>
      <c r="BY49" s="1">
        <v>0</v>
      </c>
      <c r="BZ49" s="1">
        <v>0</v>
      </c>
      <c r="CA49" s="1" t="s">
        <v>10</v>
      </c>
      <c r="CB49" s="28" t="s">
        <v>780</v>
      </c>
      <c r="CC49" s="1">
        <v>0</v>
      </c>
      <c r="CD49" s="1" t="s">
        <v>10</v>
      </c>
      <c r="CE49" s="1">
        <v>1690</v>
      </c>
      <c r="CG49" t="s">
        <v>931</v>
      </c>
    </row>
    <row r="50" spans="1:87" ht="15" customHeight="1" x14ac:dyDescent="0.25">
      <c r="A50" s="249" t="s">
        <v>683</v>
      </c>
      <c r="B50" s="1" t="s">
        <v>7</v>
      </c>
      <c r="C50" s="1" t="s">
        <v>699</v>
      </c>
      <c r="D50" s="1" t="s">
        <v>89</v>
      </c>
      <c r="E50" s="1" t="s">
        <v>10</v>
      </c>
      <c r="F50" s="1" t="s">
        <v>150</v>
      </c>
      <c r="G50" s="221">
        <v>240</v>
      </c>
      <c r="H50" s="221">
        <v>600</v>
      </c>
      <c r="I50" s="221">
        <v>596</v>
      </c>
      <c r="J50" s="221">
        <v>596</v>
      </c>
      <c r="K50" s="221">
        <v>315</v>
      </c>
      <c r="L50" s="221">
        <v>360</v>
      </c>
      <c r="M50" s="1"/>
      <c r="N50" s="217" t="s">
        <v>79</v>
      </c>
      <c r="O50" s="434">
        <v>1510</v>
      </c>
      <c r="P50" s="434"/>
      <c r="Q50" s="434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фурнитуры'!$C$22</f>
        <v>340</v>
      </c>
      <c r="AC50" s="1"/>
      <c r="AD50" s="1"/>
      <c r="AE50" s="1"/>
      <c r="AF50" s="1">
        <f>'комплекты фурнитуры'!$C$76</f>
        <v>210</v>
      </c>
      <c r="AG50" s="1">
        <f>'комплекты фурнитуры'!$C$77</f>
        <v>20</v>
      </c>
      <c r="AH50" s="432">
        <f>SUM(Прайс[[#This Row],[КФ НСТ11]:[KFPr-SB-ZPG]])</f>
        <v>570</v>
      </c>
      <c r="AI50" s="432"/>
      <c r="AJ50" s="1"/>
      <c r="AK50" s="1"/>
      <c r="AL50" s="1"/>
      <c r="AM50" s="432"/>
      <c r="AN50" s="432"/>
      <c r="AO50" s="432"/>
      <c r="AP50" s="432"/>
      <c r="AQ50" s="432"/>
      <c r="AR50" s="432"/>
      <c r="AS50" s="432"/>
      <c r="AT50" s="432">
        <f>'комплекты фурнитуры'!D51</f>
        <v>1000</v>
      </c>
      <c r="AU50" s="432"/>
      <c r="AV50" s="432"/>
      <c r="AW50" s="432">
        <f>'комплекты фурнитуры'!$C$71</f>
        <v>6080</v>
      </c>
      <c r="AX50" s="432">
        <f>'комплекты фурнитуры'!$C$72</f>
        <v>6940</v>
      </c>
      <c r="AY50" s="432"/>
      <c r="AZ50" s="432"/>
      <c r="BA50" s="432"/>
      <c r="BB50" s="432"/>
      <c r="BC50" s="432"/>
      <c r="BD50" s="432"/>
      <c r="BE50" s="432"/>
      <c r="BF50" s="432"/>
      <c r="BG50" s="432"/>
      <c r="BH50" s="432"/>
      <c r="BI50" s="432"/>
      <c r="BJ50" s="432"/>
      <c r="BK50" s="432"/>
      <c r="BL50" s="432"/>
      <c r="BM50" s="432"/>
      <c r="BN50" s="432"/>
      <c r="BO50" s="432"/>
      <c r="BP50" s="28">
        <f>Прайс[[#This Row],[KFP-SP-PPGK]]+Прайс[[#This Row],[КФ Сушка AFF 600]]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433">
        <v>1.08</v>
      </c>
      <c r="BW50" s="433">
        <v>1.0649999999999999</v>
      </c>
      <c r="BX50" s="28">
        <v>1.3</v>
      </c>
      <c r="BY50" s="1">
        <v>0</v>
      </c>
      <c r="BZ50" s="1">
        <v>0</v>
      </c>
      <c r="CA50" s="1" t="s">
        <v>10</v>
      </c>
      <c r="CB50" s="28" t="s">
        <v>780</v>
      </c>
      <c r="CC50" s="1">
        <v>0</v>
      </c>
      <c r="CD50" s="1" t="s">
        <v>10</v>
      </c>
      <c r="CE50" s="1">
        <v>1690</v>
      </c>
    </row>
    <row r="51" spans="1:87" ht="15" customHeight="1" x14ac:dyDescent="0.25">
      <c r="A51" s="249" t="s">
        <v>830</v>
      </c>
      <c r="B51" s="1" t="s">
        <v>7</v>
      </c>
      <c r="C51" s="1" t="s">
        <v>829</v>
      </c>
      <c r="D51" s="1" t="s">
        <v>89</v>
      </c>
      <c r="E51" s="1" t="s">
        <v>10</v>
      </c>
      <c r="F51" s="1" t="s">
        <v>150</v>
      </c>
      <c r="G51" s="221">
        <v>240</v>
      </c>
      <c r="H51" s="221">
        <v>600</v>
      </c>
      <c r="I51" s="221">
        <v>896</v>
      </c>
      <c r="J51" s="221">
        <v>896</v>
      </c>
      <c r="K51" s="221">
        <v>315</v>
      </c>
      <c r="L51" s="221">
        <v>360</v>
      </c>
      <c r="M51" s="1"/>
      <c r="N51" s="217" t="s">
        <v>79</v>
      </c>
      <c r="O51" s="434">
        <v>1510</v>
      </c>
      <c r="P51" s="434"/>
      <c r="Q51" s="434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фурнитуры'!$C$22</f>
        <v>340</v>
      </c>
      <c r="AC51" s="1"/>
      <c r="AD51" s="1"/>
      <c r="AE51" s="1"/>
      <c r="AF51" s="1">
        <f>'комплекты фурнитуры'!$C$76</f>
        <v>210</v>
      </c>
      <c r="AG51" s="1">
        <f>'комплекты фурнитуры'!$C$77</f>
        <v>20</v>
      </c>
      <c r="AH51" s="432">
        <f>SUM(Прайс[[#This Row],[КФ НСТ11]:[KFPr-SB-ZPG]])</f>
        <v>570</v>
      </c>
      <c r="AI51" s="432"/>
      <c r="AJ51" s="1"/>
      <c r="AK51" s="1"/>
      <c r="AL51" s="1"/>
      <c r="AM51" s="432"/>
      <c r="AN51" s="432"/>
      <c r="AO51" s="432"/>
      <c r="AP51" s="432"/>
      <c r="AQ51" s="432"/>
      <c r="AR51" s="432"/>
      <c r="AS51" s="432"/>
      <c r="AT51" s="432">
        <f>'комплекты фурнитуры'!D52</f>
        <v>1000</v>
      </c>
      <c r="AU51" s="432"/>
      <c r="AV51" s="432"/>
      <c r="AW51" s="432">
        <f>'комплекты фурнитуры'!$C$71</f>
        <v>6080</v>
      </c>
      <c r="AX51" s="432">
        <f>'комплекты фурнитуры'!$C$72</f>
        <v>6940</v>
      </c>
      <c r="AY51" s="432"/>
      <c r="AZ51" s="432"/>
      <c r="BA51" s="432"/>
      <c r="BB51" s="432"/>
      <c r="BC51" s="432"/>
      <c r="BD51" s="432"/>
      <c r="BE51" s="432"/>
      <c r="BF51" s="432"/>
      <c r="BG51" s="432"/>
      <c r="BH51" s="432"/>
      <c r="BI51" s="432"/>
      <c r="BJ51" s="432"/>
      <c r="BK51" s="432"/>
      <c r="BL51" s="432"/>
      <c r="BM51" s="432"/>
      <c r="BN51" s="432"/>
      <c r="BO51" s="432"/>
      <c r="BP51" s="28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433">
        <v>1.08</v>
      </c>
      <c r="BW51" s="433">
        <v>1.0649999999999999</v>
      </c>
      <c r="BX51" s="28">
        <v>1.3</v>
      </c>
      <c r="BY51" s="1">
        <v>0</v>
      </c>
      <c r="BZ51" s="1">
        <v>0</v>
      </c>
      <c r="CA51" s="1" t="s">
        <v>10</v>
      </c>
      <c r="CB51" s="28" t="s">
        <v>780</v>
      </c>
      <c r="CC51" s="1">
        <v>0</v>
      </c>
      <c r="CD51" s="1" t="s">
        <v>10</v>
      </c>
      <c r="CE51" s="1">
        <v>1690</v>
      </c>
    </row>
    <row r="52" spans="1:87" ht="15" customHeight="1" x14ac:dyDescent="0.25">
      <c r="A52" s="247" t="s">
        <v>40</v>
      </c>
      <c r="B52" s="1" t="s">
        <v>7</v>
      </c>
      <c r="C52" s="1" t="s">
        <v>837</v>
      </c>
      <c r="D52" s="1" t="s">
        <v>92</v>
      </c>
      <c r="E52" s="1" t="s">
        <v>10</v>
      </c>
      <c r="F52" s="1" t="s">
        <v>143</v>
      </c>
      <c r="G52" s="221">
        <v>480</v>
      </c>
      <c r="H52" s="221">
        <v>960</v>
      </c>
      <c r="I52" s="221">
        <v>315</v>
      </c>
      <c r="J52" s="221">
        <v>315</v>
      </c>
      <c r="K52" s="221">
        <v>315</v>
      </c>
      <c r="L52" s="221">
        <v>315</v>
      </c>
      <c r="M52" s="1"/>
      <c r="N52" s="217" t="s">
        <v>80</v>
      </c>
      <c r="O52" s="434">
        <v>1770</v>
      </c>
      <c r="P52" s="434"/>
      <c r="Q52" s="434"/>
      <c r="R52" s="1"/>
      <c r="S52" s="1"/>
      <c r="T52" s="1"/>
      <c r="U52" s="1"/>
      <c r="V52" s="1"/>
      <c r="W52" s="1"/>
      <c r="X52" s="1">
        <f>'комплекты фурнитуры'!$C$18</f>
        <v>840</v>
      </c>
      <c r="Y52" s="1"/>
      <c r="Z52" s="1"/>
      <c r="AA52" s="1"/>
      <c r="AB52" s="1"/>
      <c r="AC52" s="1"/>
      <c r="AD52" s="1"/>
      <c r="AE52" s="1"/>
      <c r="AF52" s="1"/>
      <c r="AG52" s="1"/>
      <c r="AH52" s="432">
        <f>SUM(Прайс[[#This Row],[КФ НСТ11]:[KFPr-SB-ZPG]])</f>
        <v>840</v>
      </c>
      <c r="AI52" s="432">
        <f>'комплекты фурнитуры'!$C$83</f>
        <v>40</v>
      </c>
      <c r="AJ52" s="1"/>
      <c r="AK52" s="1"/>
      <c r="AL52" s="1"/>
      <c r="AM52" s="432">
        <f>'комплекты фурнитуры'!$C$66</f>
        <v>620</v>
      </c>
      <c r="AN52" s="432">
        <f>'комплекты фурнитуры'!$C$67</f>
        <v>130</v>
      </c>
      <c r="AO52" s="432"/>
      <c r="AP52" s="432"/>
      <c r="AQ52" s="432"/>
      <c r="AR52" s="432"/>
      <c r="AS52" s="432"/>
      <c r="AT52" s="432"/>
      <c r="AU52" s="432"/>
      <c r="AV52" s="432"/>
      <c r="AW52" s="432"/>
      <c r="AX52" s="432"/>
      <c r="AY52" s="432"/>
      <c r="AZ52" s="432"/>
      <c r="BA52" s="432"/>
      <c r="BB52" s="432"/>
      <c r="BC52" s="432"/>
      <c r="BD52" s="432"/>
      <c r="BE52" s="432"/>
      <c r="BF52" s="432"/>
      <c r="BG52" s="432"/>
      <c r="BH52" s="432"/>
      <c r="BI52" s="432"/>
      <c r="BJ52" s="432"/>
      <c r="BK52" s="432"/>
      <c r="BL52" s="432"/>
      <c r="BM52" s="432"/>
      <c r="BN52" s="432"/>
      <c r="BO52" s="432"/>
      <c r="BP52" s="28">
        <f>Прайс[[#This Row],[ KFPr-SB-StK ]]*2+Прайс[[#This Row],[КФ петли SENS накл.110 гр. с крестообр. Планкой]]*2</f>
        <v>1320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433">
        <v>1.08</v>
      </c>
      <c r="BW52" s="433">
        <v>1.0649999999999999</v>
      </c>
      <c r="BX52" s="28">
        <v>0</v>
      </c>
      <c r="BY52" s="1">
        <v>0</v>
      </c>
      <c r="BZ52" s="1">
        <v>0</v>
      </c>
      <c r="CA52" s="1" t="s">
        <v>10</v>
      </c>
      <c r="CB52" s="28" t="s">
        <v>779</v>
      </c>
      <c r="CC52" s="1">
        <v>0</v>
      </c>
      <c r="CD52" s="1" t="s">
        <v>10</v>
      </c>
      <c r="CE52" s="1">
        <v>1970</v>
      </c>
    </row>
    <row r="53" spans="1:87" ht="15" customHeight="1" x14ac:dyDescent="0.25">
      <c r="A53" s="247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221">
        <v>360</v>
      </c>
      <c r="H53" s="221">
        <v>1250</v>
      </c>
      <c r="I53" s="221">
        <v>150</v>
      </c>
      <c r="J53" s="221">
        <v>600</v>
      </c>
      <c r="K53" s="221">
        <v>250</v>
      </c>
      <c r="L53" s="221">
        <v>560</v>
      </c>
      <c r="M53" s="1"/>
      <c r="N53" s="217"/>
      <c r="O53" s="434">
        <v>1510</v>
      </c>
      <c r="P53" s="434"/>
      <c r="Q53" s="434"/>
      <c r="R53" s="1">
        <f>'комплекты фурнитуры'!$C$9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фурнитуры'!$C$76</f>
        <v>210</v>
      </c>
      <c r="AG53" s="1">
        <f>'комплекты фурнитуры'!$C$77</f>
        <v>20</v>
      </c>
      <c r="AH53" s="432">
        <f>SUM(Прайс[[#This Row],[КФ НСТ11]:[KFPr-SB-ZPG]])</f>
        <v>770</v>
      </c>
      <c r="AI53" s="432"/>
      <c r="AJ53" s="1"/>
      <c r="AK53" s="1"/>
      <c r="AL53" s="1"/>
      <c r="AM53" s="432">
        <f>'комплекты фурнитуры'!$C$66</f>
        <v>620</v>
      </c>
      <c r="AN53" s="432">
        <f>'комплекты фурнитуры'!$C$67</f>
        <v>130</v>
      </c>
      <c r="AO53" s="432"/>
      <c r="AP53" s="432"/>
      <c r="AQ53" s="432"/>
      <c r="AR53" s="432"/>
      <c r="AS53" s="432"/>
      <c r="AT53" s="432"/>
      <c r="AU53" s="432"/>
      <c r="AV53" s="432"/>
      <c r="AW53" s="432"/>
      <c r="AX53" s="432"/>
      <c r="AY53" s="432"/>
      <c r="AZ53" s="432"/>
      <c r="BA53" s="432"/>
      <c r="BB53" s="432"/>
      <c r="BC53" s="432"/>
      <c r="BD53" s="432"/>
      <c r="BE53" s="432"/>
      <c r="BF53" s="432"/>
      <c r="BG53" s="432"/>
      <c r="BH53" s="432"/>
      <c r="BI53" s="432"/>
      <c r="BJ53" s="432"/>
      <c r="BK53" s="432"/>
      <c r="BL53" s="432"/>
      <c r="BM53" s="432"/>
      <c r="BN53" s="432"/>
      <c r="BO53" s="432">
        <f>'комплекты фурнитуры'!$C$85</f>
        <v>1110</v>
      </c>
      <c r="BP53" s="28">
        <f>Прайс[[#This Row],[ KFPr-SB-StK ]]*2+Прайс[[#This Row],[КФ петли SENS накл.110 гр. с крестообр. Планкой]]*2</f>
        <v>1240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433">
        <v>1.08</v>
      </c>
      <c r="BW53" s="433">
        <v>1.0649999999999999</v>
      </c>
      <c r="BX53" s="28">
        <v>1.3</v>
      </c>
      <c r="BY53" s="1">
        <v>0</v>
      </c>
      <c r="BZ53" s="1">
        <v>3</v>
      </c>
      <c r="CA53" s="1" t="s">
        <v>10</v>
      </c>
      <c r="CB53" s="28" t="s">
        <v>781</v>
      </c>
      <c r="CC53" s="1">
        <v>1</v>
      </c>
      <c r="CD53" s="1" t="s">
        <v>87</v>
      </c>
      <c r="CE53" s="1">
        <v>1690</v>
      </c>
    </row>
    <row r="54" spans="1:87" ht="15" customHeight="1" x14ac:dyDescent="0.25">
      <c r="A54" s="247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221">
        <v>360</v>
      </c>
      <c r="H54" s="221">
        <v>1250</v>
      </c>
      <c r="I54" s="221">
        <v>400</v>
      </c>
      <c r="J54" s="221">
        <v>900</v>
      </c>
      <c r="K54" s="221">
        <v>250</v>
      </c>
      <c r="L54" s="221">
        <v>560</v>
      </c>
      <c r="M54" s="1"/>
      <c r="N54" s="217"/>
      <c r="O54" s="434">
        <v>1510</v>
      </c>
      <c r="P54" s="434"/>
      <c r="Q54" s="434"/>
      <c r="R54" s="1">
        <f>'комплекты фурнитуры'!$C$9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фурнитуры'!$C$76</f>
        <v>210</v>
      </c>
      <c r="AG54" s="1">
        <f>'комплекты фурнитуры'!$C$77</f>
        <v>20</v>
      </c>
      <c r="AH54" s="432">
        <f>SUM(Прайс[[#This Row],[КФ НСТ11]:[KFPr-SB-ZPG]])</f>
        <v>770</v>
      </c>
      <c r="AI54" s="432"/>
      <c r="AJ54" s="1"/>
      <c r="AK54" s="1"/>
      <c r="AL54" s="1"/>
      <c r="AM54" s="432">
        <f>'комплекты фурнитуры'!$C$66</f>
        <v>620</v>
      </c>
      <c r="AN54" s="432">
        <f>'комплекты фурнитуры'!$C$67</f>
        <v>130</v>
      </c>
      <c r="AO54" s="432"/>
      <c r="AP54" s="432"/>
      <c r="AQ54" s="432"/>
      <c r="AR54" s="432"/>
      <c r="AS54" s="432"/>
      <c r="AT54" s="432"/>
      <c r="AU54" s="432"/>
      <c r="AV54" s="432"/>
      <c r="AW54" s="432"/>
      <c r="AX54" s="432"/>
      <c r="AY54" s="432"/>
      <c r="AZ54" s="432"/>
      <c r="BA54" s="432"/>
      <c r="BB54" s="432"/>
      <c r="BC54" s="432"/>
      <c r="BD54" s="432"/>
      <c r="BE54" s="432"/>
      <c r="BF54" s="432"/>
      <c r="BG54" s="432"/>
      <c r="BH54" s="432"/>
      <c r="BI54" s="432"/>
      <c r="BJ54" s="432"/>
      <c r="BK54" s="432"/>
      <c r="BL54" s="432"/>
      <c r="BM54" s="432"/>
      <c r="BN54" s="432"/>
      <c r="BO54" s="432">
        <f>'комплекты фурнитуры'!$C$85</f>
        <v>1110</v>
      </c>
      <c r="BP54" s="28">
        <f>Прайс[[#This Row],[ KFPr-SB-StK ]]*2+Прайс[[#This Row],[КФ петли SENS накл.110 гр. с крестообр. Планкой]]*4</f>
        <v>2480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433">
        <v>1.08</v>
      </c>
      <c r="BW54" s="433">
        <v>1.0649999999999999</v>
      </c>
      <c r="BX54" s="28">
        <v>1.3</v>
      </c>
      <c r="BY54" s="1">
        <v>0</v>
      </c>
      <c r="BZ54" s="1">
        <v>3</v>
      </c>
      <c r="CA54" s="1" t="s">
        <v>10</v>
      </c>
      <c r="CB54" s="28" t="s">
        <v>781</v>
      </c>
      <c r="CC54" s="1">
        <v>1</v>
      </c>
      <c r="CD54" s="1" t="s">
        <v>87</v>
      </c>
      <c r="CE54" s="1">
        <v>1690</v>
      </c>
      <c r="CG54" s="436" t="s">
        <v>832</v>
      </c>
      <c r="CI54" t="s">
        <v>831</v>
      </c>
    </row>
    <row r="55" spans="1:87" ht="15" customHeight="1" x14ac:dyDescent="0.25">
      <c r="A55" s="247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221">
        <v>720</v>
      </c>
      <c r="H55" s="221">
        <v>720</v>
      </c>
      <c r="I55" s="221">
        <v>400</v>
      </c>
      <c r="J55" s="221">
        <v>900</v>
      </c>
      <c r="K55" s="221">
        <v>300</v>
      </c>
      <c r="L55" s="221">
        <v>400</v>
      </c>
      <c r="M55" s="1"/>
      <c r="N55" s="217"/>
      <c r="O55" s="434">
        <v>1510</v>
      </c>
      <c r="P55" s="434"/>
      <c r="Q55" s="434"/>
      <c r="R55" s="1">
        <f>'комплекты фурнитуры'!$C$9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фурнитуры'!$C$76</f>
        <v>210</v>
      </c>
      <c r="AG55" s="1">
        <f>'комплекты фурнитуры'!$C$77</f>
        <v>20</v>
      </c>
      <c r="AH55" s="432">
        <f>SUM(Прайс[[#This Row],[КФ НСТ11]:[KFPr-SB-ZPG]])</f>
        <v>770</v>
      </c>
      <c r="AI55" s="432"/>
      <c r="AJ55" s="1"/>
      <c r="AK55" s="1"/>
      <c r="AL55" s="1"/>
      <c r="AM55" s="432"/>
      <c r="AN55" s="432"/>
      <c r="AO55" s="432"/>
      <c r="AP55" s="432"/>
      <c r="AQ55" s="432"/>
      <c r="AR55" s="432"/>
      <c r="AS55" s="432"/>
      <c r="AT55" s="432"/>
      <c r="AU55" s="432"/>
      <c r="AV55" s="432"/>
      <c r="AW55" s="432"/>
      <c r="AX55" s="432"/>
      <c r="AY55" s="432"/>
      <c r="AZ55" s="432">
        <f>'комплекты фурнитуры'!$C$73</f>
        <v>13990</v>
      </c>
      <c r="BA55" s="432"/>
      <c r="BB55" s="432"/>
      <c r="BC55" s="432"/>
      <c r="BD55" s="432"/>
      <c r="BE55" s="432"/>
      <c r="BF55" s="432"/>
      <c r="BG55" s="432"/>
      <c r="BH55" s="432"/>
      <c r="BI55" s="432"/>
      <c r="BJ55" s="432"/>
      <c r="BK55" s="432"/>
      <c r="BL55" s="432"/>
      <c r="BM55" s="432"/>
      <c r="BN55" s="432"/>
      <c r="BO55" s="432">
        <f>'комплекты фурнитуры'!$C$85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433">
        <v>1.08</v>
      </c>
      <c r="BW55" s="433">
        <v>1.0649999999999999</v>
      </c>
      <c r="BX55" s="28">
        <v>1.3</v>
      </c>
      <c r="BY55" s="1">
        <v>1</v>
      </c>
      <c r="BZ55" s="1">
        <v>1</v>
      </c>
      <c r="CA55" s="1" t="s">
        <v>10</v>
      </c>
      <c r="CB55" s="28" t="s">
        <v>780</v>
      </c>
      <c r="CC55" s="443">
        <v>1</v>
      </c>
      <c r="CD55" s="1" t="s">
        <v>87</v>
      </c>
      <c r="CE55" s="1">
        <v>1690</v>
      </c>
      <c r="CG55" t="s">
        <v>839</v>
      </c>
    </row>
    <row r="56" spans="1:87" ht="15" customHeight="1" x14ac:dyDescent="0.25">
      <c r="A56" s="247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221">
        <v>360</v>
      </c>
      <c r="H56" s="221">
        <v>1250</v>
      </c>
      <c r="I56" s="221">
        <v>595</v>
      </c>
      <c r="J56" s="221">
        <v>1000</v>
      </c>
      <c r="K56" s="221">
        <v>315</v>
      </c>
      <c r="L56" s="221">
        <v>560</v>
      </c>
      <c r="M56" s="1"/>
      <c r="N56" s="217"/>
      <c r="O56" s="434">
        <v>2580</v>
      </c>
      <c r="P56" s="434"/>
      <c r="Q56" s="434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фурнитуры'!$C$21</f>
        <v>1130</v>
      </c>
      <c r="AB56" s="1"/>
      <c r="AC56" s="1"/>
      <c r="AD56" s="1"/>
      <c r="AE56" s="1"/>
      <c r="AF56" s="1">
        <f>'комплекты фурнитуры'!$C$76</f>
        <v>210</v>
      </c>
      <c r="AG56" s="1">
        <f>'комплекты фурнитуры'!$C$77</f>
        <v>20</v>
      </c>
      <c r="AH56" s="432">
        <f>SUM(Прайс[[#This Row],[КФ НСТ11]:[KFPr-SB-ZPG]])</f>
        <v>1360</v>
      </c>
      <c r="AI56" s="432"/>
      <c r="AJ56" s="1">
        <f>'комплекты фурнитуры'!$C$82</f>
        <v>30</v>
      </c>
      <c r="AK56" s="1"/>
      <c r="AL56" s="1"/>
      <c r="AM56" s="432"/>
      <c r="AN56" s="432"/>
      <c r="AO56" s="432">
        <f>'комплекты фурнитуры'!$C$60</f>
        <v>1300</v>
      </c>
      <c r="AP56" s="432">
        <f>'комплекты фурнитуры'!$C$62</f>
        <v>480</v>
      </c>
      <c r="AQ56" s="432"/>
      <c r="AR56" s="432"/>
      <c r="AS56" s="432"/>
      <c r="AT56" s="432"/>
      <c r="AU56" s="432"/>
      <c r="AV56" s="432"/>
      <c r="AW56" s="432"/>
      <c r="AX56" s="432"/>
      <c r="AY56" s="432"/>
      <c r="AZ56" s="432"/>
      <c r="BA56" s="432"/>
      <c r="BB56" s="432"/>
      <c r="BC56" s="432"/>
      <c r="BD56" s="432"/>
      <c r="BE56" s="432"/>
      <c r="BF56" s="432"/>
      <c r="BG56" s="432"/>
      <c r="BH56" s="432"/>
      <c r="BI56" s="432"/>
      <c r="BJ56" s="432"/>
      <c r="BK56" s="432"/>
      <c r="BL56" s="432"/>
      <c r="BM56" s="432"/>
      <c r="BN56" s="432"/>
      <c r="BO56" s="432">
        <f>'комплекты фурнитуры'!$C$85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433">
        <v>1.08</v>
      </c>
      <c r="BW56" s="433">
        <v>1.0649999999999999</v>
      </c>
      <c r="BX56" s="28">
        <v>0</v>
      </c>
      <c r="BY56" s="1">
        <v>1</v>
      </c>
      <c r="BZ56" s="1">
        <v>3</v>
      </c>
      <c r="CA56" s="1" t="s">
        <v>10</v>
      </c>
      <c r="CB56" s="28" t="s">
        <v>781</v>
      </c>
      <c r="CC56" s="443">
        <v>1</v>
      </c>
      <c r="CD56" s="1" t="s">
        <v>10</v>
      </c>
      <c r="CE56" s="1">
        <v>2900</v>
      </c>
      <c r="CG56" t="s">
        <v>838</v>
      </c>
    </row>
    <row r="57" spans="1:87" ht="15" customHeight="1" x14ac:dyDescent="0.25">
      <c r="A57" s="247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221">
        <v>240</v>
      </c>
      <c r="H57" s="221">
        <v>2400</v>
      </c>
      <c r="I57" s="221">
        <v>50</v>
      </c>
      <c r="J57" s="221">
        <v>100</v>
      </c>
      <c r="K57" s="221">
        <v>315</v>
      </c>
      <c r="L57" s="221">
        <v>700</v>
      </c>
      <c r="M57" s="1"/>
      <c r="N57" s="217"/>
      <c r="O57" s="434">
        <v>1640</v>
      </c>
      <c r="P57" s="434"/>
      <c r="Q57" s="434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фурнитуры'!$C$24</f>
        <v>590</v>
      </c>
      <c r="AE57" s="1"/>
      <c r="AF57" s="1"/>
      <c r="AG57" s="1"/>
      <c r="AH57" s="432">
        <f>SUM(Прайс[[#This Row],[КФ НСТ11]:[KFPr-SB-ZPG]])</f>
        <v>590</v>
      </c>
      <c r="AI57" s="432"/>
      <c r="AJ57" s="1"/>
      <c r="AK57" s="1"/>
      <c r="AL57" s="1"/>
      <c r="AM57" s="432"/>
      <c r="AN57" s="432"/>
      <c r="AO57" s="432"/>
      <c r="AP57" s="432"/>
      <c r="AQ57" s="432"/>
      <c r="AR57" s="432"/>
      <c r="AS57" s="432"/>
      <c r="AT57" s="432"/>
      <c r="AU57" s="432"/>
      <c r="AV57" s="432"/>
      <c r="AW57" s="432"/>
      <c r="AX57" s="432"/>
      <c r="AY57" s="432"/>
      <c r="AZ57" s="432"/>
      <c r="BA57" s="432"/>
      <c r="BB57" s="432"/>
      <c r="BC57" s="432"/>
      <c r="BD57" s="432"/>
      <c r="BE57" s="432"/>
      <c r="BF57" s="432"/>
      <c r="BG57" s="432"/>
      <c r="BH57" s="432"/>
      <c r="BI57" s="432"/>
      <c r="BJ57" s="432"/>
      <c r="BK57" s="432"/>
      <c r="BL57" s="432"/>
      <c r="BM57" s="432"/>
      <c r="BN57" s="432"/>
      <c r="BO57" s="432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433">
        <v>1.08</v>
      </c>
      <c r="BW57" s="433">
        <v>1.0649999999999999</v>
      </c>
      <c r="BX57" s="28">
        <v>1.3</v>
      </c>
      <c r="BY57" s="1">
        <v>0</v>
      </c>
      <c r="BZ57" s="1">
        <v>0</v>
      </c>
      <c r="CA57" s="1" t="s">
        <v>10</v>
      </c>
      <c r="CB57" s="28" t="s">
        <v>779</v>
      </c>
      <c r="CC57" s="1">
        <v>0</v>
      </c>
      <c r="CD57" s="1" t="s">
        <v>10</v>
      </c>
      <c r="CE57" s="1">
        <v>1870</v>
      </c>
    </row>
    <row r="58" spans="1:87" ht="15" customHeight="1" x14ac:dyDescent="0.25">
      <c r="A58" s="437" t="s">
        <v>44</v>
      </c>
      <c r="B58" s="1" t="s">
        <v>7</v>
      </c>
      <c r="C58" s="1" t="s">
        <v>849</v>
      </c>
      <c r="D58" s="1" t="s">
        <v>91</v>
      </c>
      <c r="E58" s="1" t="s">
        <v>10</v>
      </c>
      <c r="F58" s="1" t="s">
        <v>143</v>
      </c>
      <c r="G58" s="221">
        <v>720</v>
      </c>
      <c r="H58" s="221">
        <v>720</v>
      </c>
      <c r="I58" s="221">
        <v>210</v>
      </c>
      <c r="J58" s="221">
        <v>210</v>
      </c>
      <c r="K58" s="221">
        <v>300</v>
      </c>
      <c r="L58" s="221">
        <v>500</v>
      </c>
      <c r="M58" s="1"/>
      <c r="N58" s="217" t="s">
        <v>71</v>
      </c>
      <c r="O58" s="434">
        <v>1840</v>
      </c>
      <c r="P58" s="434"/>
      <c r="Q58" s="434"/>
      <c r="R58" s="1"/>
      <c r="S58" s="1"/>
      <c r="T58" s="1"/>
      <c r="U58" s="1"/>
      <c r="V58" s="1">
        <f>'комплекты фурнитуры'!$C$15</f>
        <v>940</v>
      </c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432">
        <f>SUM(Прайс[[#This Row],[КФ НСТ11]:[KFPr-SB-ZPG]])</f>
        <v>940</v>
      </c>
      <c r="AI58" s="432">
        <f>'комплекты фурнитуры'!$C$83</f>
        <v>40</v>
      </c>
      <c r="AJ58" s="1"/>
      <c r="AK58" s="1"/>
      <c r="AL58" s="1"/>
      <c r="AM58" s="432"/>
      <c r="AN58" s="432"/>
      <c r="AO58" s="432"/>
      <c r="AP58" s="432"/>
      <c r="AQ58" s="432">
        <f>'комплекты фурнитуры'!$C$58</f>
        <v>1560</v>
      </c>
      <c r="AR58" s="432">
        <f>'комплекты фурнитуры'!$C$59</f>
        <v>190</v>
      </c>
      <c r="AS58" s="432"/>
      <c r="AT58" s="432"/>
      <c r="AU58" s="432"/>
      <c r="AV58" s="432"/>
      <c r="AW58" s="432"/>
      <c r="AX58" s="432"/>
      <c r="AY58" s="432"/>
      <c r="AZ58" s="432"/>
      <c r="BA58" s="432"/>
      <c r="BB58" s="432"/>
      <c r="BC58" s="432"/>
      <c r="BD58" s="432"/>
      <c r="BE58" s="432"/>
      <c r="BF58" s="432"/>
      <c r="BG58" s="432"/>
      <c r="BH58" s="432"/>
      <c r="BI58" s="432"/>
      <c r="BJ58" s="432"/>
      <c r="BK58" s="432"/>
      <c r="BL58" s="432"/>
      <c r="BM58" s="432"/>
      <c r="BN58" s="432"/>
      <c r="BO58" s="432"/>
      <c r="BP58" s="28">
        <f>Прайс[[#This Row],[ KFPr-SB-StK ]]*2+Прайс[[#This Row],[КKFP-SB-GT45]]*2</f>
        <v>3200</v>
      </c>
      <c r="BQ58" s="28">
        <f>Прайс[[#This Row],[ KFPr-SB-StK ]]*2+Прайс[[#This Row],[KFP-SB-N45]]*2</f>
        <v>460</v>
      </c>
      <c r="BR58" s="28">
        <v>0</v>
      </c>
      <c r="BS58" s="1">
        <v>210</v>
      </c>
      <c r="BT58" s="1">
        <v>960</v>
      </c>
      <c r="BU58" s="1">
        <f>IF(OR(Прайс[[#This Row],[Тип]]="Нижний",Прайс[[#This Row],[Тип]]="Пенал"),"560",IF(Прайс[[#This Row],[Тип]]="Верхний",315,0))</f>
        <v>315</v>
      </c>
      <c r="BV58" s="433">
        <v>1.08</v>
      </c>
      <c r="BW58" s="433">
        <v>1.0649999999999999</v>
      </c>
      <c r="BX58" s="28">
        <v>1.3</v>
      </c>
      <c r="BY58" s="1">
        <v>2</v>
      </c>
      <c r="BZ58" s="1">
        <v>2</v>
      </c>
      <c r="CA58" s="1" t="s">
        <v>10</v>
      </c>
      <c r="CB58" s="28" t="s">
        <v>781</v>
      </c>
      <c r="CC58" s="443">
        <v>2</v>
      </c>
      <c r="CD58" s="1" t="s">
        <v>10</v>
      </c>
      <c r="CE58" s="1">
        <v>2070</v>
      </c>
      <c r="CG58" t="s">
        <v>840</v>
      </c>
    </row>
    <row r="59" spans="1:87" ht="15" customHeight="1" x14ac:dyDescent="0.25">
      <c r="A59" s="376" t="s">
        <v>45</v>
      </c>
      <c r="B59" s="1" t="s">
        <v>9</v>
      </c>
      <c r="C59" s="1" t="s">
        <v>848</v>
      </c>
      <c r="D59" s="1" t="s">
        <v>89</v>
      </c>
      <c r="E59" s="1" t="s">
        <v>10</v>
      </c>
      <c r="F59" s="1" t="s">
        <v>143</v>
      </c>
      <c r="G59" s="221">
        <v>1220</v>
      </c>
      <c r="H59" s="221">
        <v>1500</v>
      </c>
      <c r="I59" s="221">
        <v>150</v>
      </c>
      <c r="J59" s="221">
        <v>600</v>
      </c>
      <c r="K59" s="221">
        <v>300</v>
      </c>
      <c r="L59" s="221">
        <v>640</v>
      </c>
      <c r="M59" s="1"/>
      <c r="N59" s="217"/>
      <c r="O59" s="434">
        <v>4820</v>
      </c>
      <c r="P59" s="434"/>
      <c r="Q59" s="434"/>
      <c r="R59" s="1"/>
      <c r="S59" s="1"/>
      <c r="T59" s="1"/>
      <c r="U59" s="1"/>
      <c r="V59" s="1"/>
      <c r="W59" s="1"/>
      <c r="X59" s="1"/>
      <c r="Y59" s="1">
        <f>'комплекты фурнитуры'!$C$19</f>
        <v>740</v>
      </c>
      <c r="Z59" s="1"/>
      <c r="AA59" s="1"/>
      <c r="AB59" s="1"/>
      <c r="AC59" s="1"/>
      <c r="AD59" s="1"/>
      <c r="AE59" s="1">
        <f>'комплекты фурнитуры'!$C$25*2</f>
        <v>540</v>
      </c>
      <c r="AF59" s="1"/>
      <c r="AG59" s="1"/>
      <c r="AH59" s="432">
        <f>SUM(Прайс[[#This Row],[КФ НСТ11]:[KFPr-SB-ZPG]])</f>
        <v>1280</v>
      </c>
      <c r="AI59" s="432"/>
      <c r="AJ59" s="1"/>
      <c r="AK59" s="1"/>
      <c r="AL59" s="438"/>
      <c r="AM59" s="432">
        <f>'комплекты фурнитуры'!$C$66</f>
        <v>620</v>
      </c>
      <c r="AN59" s="432">
        <f>'комплекты фурнитуры'!$C$67</f>
        <v>130</v>
      </c>
      <c r="AO59" s="432"/>
      <c r="AP59" s="432"/>
      <c r="AQ59" s="432"/>
      <c r="AR59" s="432"/>
      <c r="AS59" s="432"/>
      <c r="AT59" s="432"/>
      <c r="AU59" s="432"/>
      <c r="AV59" s="432"/>
      <c r="AW59" s="439"/>
      <c r="AX59" s="432"/>
      <c r="AY59" s="439"/>
      <c r="AZ59" s="432"/>
      <c r="BA59" s="432"/>
      <c r="BB59" s="439"/>
      <c r="BC59" s="439"/>
      <c r="BD59" s="439"/>
      <c r="BE59" s="439"/>
      <c r="BF59" s="439"/>
      <c r="BG59" s="439"/>
      <c r="BH59" s="439"/>
      <c r="BI59" s="439"/>
      <c r="BJ59" s="432"/>
      <c r="BK59" s="432"/>
      <c r="BL59" s="432"/>
      <c r="BM59" s="432"/>
      <c r="BN59" s="432"/>
      <c r="BO59" s="432"/>
      <c r="BP59" s="28">
        <f>Прайс[[#This Row],[КФ петли SENS накл.110 гр. с крестообр. Планкой]]*3</f>
        <v>1860</v>
      </c>
      <c r="BQ59" s="28">
        <f>Прайс[[#This Row],[KFP-SB-N110]]*3</f>
        <v>390</v>
      </c>
      <c r="BR59" s="28">
        <f>Прайс[[#This Row],[KFP-SB-N110]]*3</f>
        <v>390</v>
      </c>
      <c r="BS59" s="1">
        <v>600</v>
      </c>
      <c r="BT59" s="1">
        <v>1320</v>
      </c>
      <c r="BU59" s="1" t="str">
        <f>IF(OR(Прайс[[#This Row],[Тип]]="Нижний",Прайс[[#This Row],[Тип]]="Пенал"),"560",IF(Прайс[[#This Row],[Тип]]="Верхний",315,0))</f>
        <v>560</v>
      </c>
      <c r="BV59" s="433">
        <v>1.08</v>
      </c>
      <c r="BW59" s="433">
        <v>1.0649999999999999</v>
      </c>
      <c r="BX59" s="28">
        <v>1.3</v>
      </c>
      <c r="BY59" s="1">
        <v>2</v>
      </c>
      <c r="BZ59" s="1">
        <v>2</v>
      </c>
      <c r="CA59" s="1" t="s">
        <v>87</v>
      </c>
      <c r="CB59" s="28" t="s">
        <v>779</v>
      </c>
      <c r="CC59" s="443">
        <v>2</v>
      </c>
      <c r="CD59" s="1" t="s">
        <v>87</v>
      </c>
      <c r="CE59" s="1">
        <v>5530</v>
      </c>
    </row>
    <row r="60" spans="1:87" ht="15" customHeight="1" x14ac:dyDescent="0.25">
      <c r="A60" s="247" t="s">
        <v>46</v>
      </c>
      <c r="B60" s="1" t="s">
        <v>9</v>
      </c>
      <c r="C60" s="1" t="s">
        <v>177</v>
      </c>
      <c r="D60" s="1" t="s">
        <v>89</v>
      </c>
      <c r="E60" s="1" t="s">
        <v>87</v>
      </c>
      <c r="F60" s="1" t="s">
        <v>143</v>
      </c>
      <c r="G60" s="221">
        <v>1220</v>
      </c>
      <c r="H60" s="221">
        <v>1500</v>
      </c>
      <c r="I60" s="221">
        <v>150</v>
      </c>
      <c r="J60" s="221">
        <v>600</v>
      </c>
      <c r="K60" s="221">
        <v>300</v>
      </c>
      <c r="L60" s="221">
        <v>640</v>
      </c>
      <c r="M60" s="1"/>
      <c r="N60" s="217"/>
      <c r="O60" s="434">
        <v>5205.6000000000004</v>
      </c>
      <c r="P60" s="434">
        <v>740</v>
      </c>
      <c r="Q60" s="434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>
        <f>'комплекты фурнитуры'!$C$25*2</f>
        <v>540</v>
      </c>
      <c r="AF60" s="1"/>
      <c r="AG60" s="1"/>
      <c r="AH60" s="432">
        <f>SUM(Прайс[[#This Row],[КФ НСТ11]:[KFPr-SB-ZPG]])</f>
        <v>1280</v>
      </c>
      <c r="AI60" s="432"/>
      <c r="AJ60" s="1"/>
      <c r="AK60" s="1"/>
      <c r="AL60" s="438">
        <f>'комплекты фурнитуры'!$C$89</f>
        <v>290</v>
      </c>
      <c r="AM60" s="432">
        <f>'комплекты фурнитуры'!$C$66</f>
        <v>620</v>
      </c>
      <c r="AN60" s="439"/>
      <c r="AO60" s="432"/>
      <c r="AP60" s="432"/>
      <c r="AQ60" s="432"/>
      <c r="AR60" s="432"/>
      <c r="AS60" s="432"/>
      <c r="AT60" s="432"/>
      <c r="AU60" s="432"/>
      <c r="AV60" s="432"/>
      <c r="AW60" s="439"/>
      <c r="AX60" s="432"/>
      <c r="AY60" s="439"/>
      <c r="AZ60" s="432"/>
      <c r="BA60" s="432"/>
      <c r="BB60" s="439"/>
      <c r="BC60" s="439"/>
      <c r="BD60" s="439"/>
      <c r="BE60" s="439"/>
      <c r="BF60" s="439"/>
      <c r="BG60" s="439"/>
      <c r="BH60" s="439"/>
      <c r="BI60" s="439"/>
      <c r="BJ60" s="432"/>
      <c r="BK60" s="432"/>
      <c r="BL60" s="432"/>
      <c r="BM60" s="432"/>
      <c r="BN60" s="432"/>
      <c r="BO60" s="432"/>
      <c r="BP60" s="28">
        <f>Прайс[[#This Row],[КФ KEKU]]*4+Прайс[[#This Row],[КФ петли SENS накл.110 гр. с крестообр. Планкой]]*3</f>
        <v>3020</v>
      </c>
      <c r="BQ60" s="28">
        <v>0</v>
      </c>
      <c r="BR60" s="28">
        <v>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433">
        <v>1.08</v>
      </c>
      <c r="BW60" s="433">
        <v>1.0649999999999999</v>
      </c>
      <c r="BX60" s="28">
        <v>1.3</v>
      </c>
      <c r="BY60" s="1">
        <v>2</v>
      </c>
      <c r="BZ60" s="1">
        <v>2</v>
      </c>
      <c r="CA60" s="1" t="s">
        <v>10</v>
      </c>
      <c r="CB60" s="28" t="s">
        <v>780</v>
      </c>
      <c r="CC60" s="443">
        <v>2</v>
      </c>
      <c r="CD60" s="1" t="s">
        <v>87</v>
      </c>
      <c r="CE60" s="1">
        <v>5972.4</v>
      </c>
    </row>
    <row r="61" spans="1:87" ht="15" customHeight="1" x14ac:dyDescent="0.25">
      <c r="A61" s="247" t="s">
        <v>817</v>
      </c>
      <c r="B61" s="1" t="s">
        <v>9</v>
      </c>
      <c r="C61" s="1" t="s">
        <v>819</v>
      </c>
      <c r="D61" s="1" t="s">
        <v>89</v>
      </c>
      <c r="E61" s="1" t="s">
        <v>10</v>
      </c>
      <c r="F61" s="1" t="s">
        <v>152</v>
      </c>
      <c r="G61" s="221">
        <v>1187</v>
      </c>
      <c r="H61" s="221">
        <v>1187</v>
      </c>
      <c r="I61" s="221">
        <v>600</v>
      </c>
      <c r="J61" s="221">
        <v>600</v>
      </c>
      <c r="K61" s="221">
        <v>560</v>
      </c>
      <c r="L61" s="221">
        <v>560</v>
      </c>
      <c r="M61" s="1"/>
      <c r="N61" s="217" t="s">
        <v>81</v>
      </c>
      <c r="O61" s="434">
        <v>4820</v>
      </c>
      <c r="P61" s="434"/>
      <c r="Q61" s="434"/>
      <c r="R61" s="1"/>
      <c r="S61" s="1"/>
      <c r="T61" s="1"/>
      <c r="U61" s="1"/>
      <c r="V61" s="1"/>
      <c r="W61" s="1"/>
      <c r="X61" s="1"/>
      <c r="Y61" s="1">
        <f>'комплекты фурнитуры'!$C$19</f>
        <v>740</v>
      </c>
      <c r="Z61" s="1"/>
      <c r="AA61" s="1"/>
      <c r="AB61" s="1"/>
      <c r="AC61" s="1"/>
      <c r="AD61" s="1"/>
      <c r="AE61" s="1">
        <f>'комплекты фурнитуры'!$C$25*2</f>
        <v>540</v>
      </c>
      <c r="AF61" s="1"/>
      <c r="AG61" s="1"/>
      <c r="AH61" s="432">
        <f>SUM(Прайс[[#This Row],[КФ НСТ11]:[KFPr-SB-ZPG]])</f>
        <v>1280</v>
      </c>
      <c r="AI61" s="432"/>
      <c r="AJ61" s="1"/>
      <c r="AK61" s="1"/>
      <c r="AL61" s="438"/>
      <c r="AM61" s="432">
        <f>'комплекты фурнитуры'!$C$66</f>
        <v>620</v>
      </c>
      <c r="AN61" s="432">
        <f>'комплекты фурнитуры'!$C$67</f>
        <v>130</v>
      </c>
      <c r="AO61" s="432"/>
      <c r="AP61" s="432"/>
      <c r="AQ61" s="432"/>
      <c r="AR61" s="432"/>
      <c r="AS61" s="432"/>
      <c r="AT61" s="432"/>
      <c r="AU61" s="432"/>
      <c r="AV61" s="432"/>
      <c r="AW61" s="439"/>
      <c r="AX61" s="432"/>
      <c r="AY61" s="439"/>
      <c r="AZ61" s="432"/>
      <c r="BA61" s="432"/>
      <c r="BB61" s="439"/>
      <c r="BC61" s="439"/>
      <c r="BD61" s="439"/>
      <c r="BE61" s="439"/>
      <c r="BF61" s="439"/>
      <c r="BG61" s="439"/>
      <c r="BH61" s="439"/>
      <c r="BI61" s="439"/>
      <c r="BJ61" s="432"/>
      <c r="BK61" s="432"/>
      <c r="BL61" s="432"/>
      <c r="BM61" s="432"/>
      <c r="BN61" s="432"/>
      <c r="BO61" s="432"/>
      <c r="BP61" s="28">
        <f>Прайс[[#This Row],[КФ петли SENS накл.110 гр. с крестообр. Планкой]]*2</f>
        <v>1240</v>
      </c>
      <c r="BQ61" s="28">
        <f>Прайс[[#This Row],[KFP-SB-N110]]*2</f>
        <v>260</v>
      </c>
      <c r="BR61" s="28">
        <f>Прайс[[#This Row],[KFP-SB-N110]]*2</f>
        <v>260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433">
        <v>1.08</v>
      </c>
      <c r="BW61" s="433">
        <v>1.0649999999999999</v>
      </c>
      <c r="BX61" s="28">
        <v>1.3</v>
      </c>
      <c r="BY61" s="1">
        <v>1</v>
      </c>
      <c r="BZ61" s="1">
        <v>1</v>
      </c>
      <c r="CA61" s="1" t="s">
        <v>87</v>
      </c>
      <c r="CB61" s="28" t="s">
        <v>779</v>
      </c>
      <c r="CC61" s="443">
        <v>1</v>
      </c>
      <c r="CD61" s="1" t="s">
        <v>10</v>
      </c>
      <c r="CE61" s="1">
        <v>5530</v>
      </c>
    </row>
    <row r="62" spans="1:87" ht="15" customHeight="1" x14ac:dyDescent="0.25">
      <c r="A62" s="247" t="s">
        <v>818</v>
      </c>
      <c r="B62" s="1" t="s">
        <v>9</v>
      </c>
      <c r="C62" s="1" t="s">
        <v>820</v>
      </c>
      <c r="D62" s="1" t="s">
        <v>89</v>
      </c>
      <c r="E62" s="1" t="s">
        <v>10</v>
      </c>
      <c r="F62" s="1" t="s">
        <v>152</v>
      </c>
      <c r="G62" s="221">
        <v>1320</v>
      </c>
      <c r="H62" s="221">
        <v>1320</v>
      </c>
      <c r="I62" s="221">
        <v>600</v>
      </c>
      <c r="J62" s="221">
        <v>600</v>
      </c>
      <c r="K62" s="221">
        <v>560</v>
      </c>
      <c r="L62" s="221">
        <v>560</v>
      </c>
      <c r="M62" s="1"/>
      <c r="N62" s="217" t="s">
        <v>81</v>
      </c>
      <c r="O62" s="434">
        <v>4820</v>
      </c>
      <c r="P62" s="434"/>
      <c r="Q62" s="434"/>
      <c r="R62" s="1"/>
      <c r="S62" s="1"/>
      <c r="T62" s="1"/>
      <c r="U62" s="1"/>
      <c r="V62" s="1"/>
      <c r="W62" s="1"/>
      <c r="X62" s="1"/>
      <c r="Y62" s="1">
        <f>'комплекты фурнитуры'!$C$19</f>
        <v>740</v>
      </c>
      <c r="Z62" s="1"/>
      <c r="AA62" s="1"/>
      <c r="AB62" s="1"/>
      <c r="AC62" s="1"/>
      <c r="AD62" s="1"/>
      <c r="AE62" s="1">
        <f>'комплекты фурнитуры'!$C$25*2</f>
        <v>540</v>
      </c>
      <c r="AF62" s="1"/>
      <c r="AG62" s="1"/>
      <c r="AH62" s="432">
        <f>SUM(Прайс[[#This Row],[КФ НСТ11]:[KFPr-SB-ZPG]])</f>
        <v>1280</v>
      </c>
      <c r="AI62" s="432"/>
      <c r="AJ62" s="1"/>
      <c r="AK62" s="1"/>
      <c r="AL62" s="438"/>
      <c r="AM62" s="432">
        <f>'комплекты фурнитуры'!$C$66</f>
        <v>620</v>
      </c>
      <c r="AN62" s="432">
        <f>'комплекты фурнитуры'!$C$67</f>
        <v>130</v>
      </c>
      <c r="AO62" s="432"/>
      <c r="AP62" s="432"/>
      <c r="AQ62" s="432"/>
      <c r="AR62" s="432"/>
      <c r="AS62" s="432"/>
      <c r="AT62" s="432"/>
      <c r="AU62" s="432"/>
      <c r="AV62" s="432"/>
      <c r="AW62" s="439"/>
      <c r="AX62" s="432"/>
      <c r="AY62" s="439"/>
      <c r="AZ62" s="432"/>
      <c r="BA62" s="432"/>
      <c r="BB62" s="439"/>
      <c r="BC62" s="439"/>
      <c r="BD62" s="439"/>
      <c r="BE62" s="439"/>
      <c r="BF62" s="439"/>
      <c r="BG62" s="439"/>
      <c r="BH62" s="439"/>
      <c r="BI62" s="439"/>
      <c r="BJ62" s="432"/>
      <c r="BK62" s="432"/>
      <c r="BL62" s="432"/>
      <c r="BM62" s="432"/>
      <c r="BN62" s="432"/>
      <c r="BO62" s="432"/>
      <c r="BP62" s="28">
        <f>Прайс[[#This Row],[КФ петли SENS накл.110 гр. с крестообр. Планкой]]*2</f>
        <v>1240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433">
        <v>1.08</v>
      </c>
      <c r="BW62" s="433">
        <v>1.0649999999999999</v>
      </c>
      <c r="BX62" s="28">
        <v>1.3</v>
      </c>
      <c r="BY62" s="1">
        <v>1</v>
      </c>
      <c r="BZ62" s="1">
        <v>1</v>
      </c>
      <c r="CA62" s="1" t="s">
        <v>87</v>
      </c>
      <c r="CB62" s="28" t="s">
        <v>779</v>
      </c>
      <c r="CC62" s="443">
        <v>1</v>
      </c>
      <c r="CD62" s="1" t="s">
        <v>10</v>
      </c>
      <c r="CE62" s="1">
        <v>5530</v>
      </c>
    </row>
    <row r="63" spans="1:87" ht="15" customHeight="1" x14ac:dyDescent="0.25">
      <c r="A63" s="248" t="s">
        <v>821</v>
      </c>
      <c r="B63" s="1" t="s">
        <v>9</v>
      </c>
      <c r="C63" s="1" t="s">
        <v>824</v>
      </c>
      <c r="D63" s="1" t="s">
        <v>89</v>
      </c>
      <c r="E63" s="1" t="s">
        <v>10</v>
      </c>
      <c r="F63" s="1" t="s">
        <v>152</v>
      </c>
      <c r="G63" s="221">
        <v>760</v>
      </c>
      <c r="H63" s="221">
        <v>760</v>
      </c>
      <c r="I63" s="221">
        <v>600</v>
      </c>
      <c r="J63" s="221">
        <v>600</v>
      </c>
      <c r="K63" s="221">
        <v>560</v>
      </c>
      <c r="L63" s="221">
        <v>560</v>
      </c>
      <c r="M63" s="1"/>
      <c r="N63" s="217" t="s">
        <v>82</v>
      </c>
      <c r="O63" s="434">
        <v>5170</v>
      </c>
      <c r="P63" s="434"/>
      <c r="Q63" s="434"/>
      <c r="R63" s="1"/>
      <c r="S63" s="1"/>
      <c r="T63" s="1"/>
      <c r="U63" s="1"/>
      <c r="V63" s="1"/>
      <c r="W63" s="1"/>
      <c r="X63" s="1"/>
      <c r="Y63" s="1">
        <f>'комплекты фурнитуры'!$C$19</f>
        <v>740</v>
      </c>
      <c r="Z63" s="1"/>
      <c r="AA63" s="1"/>
      <c r="AB63" s="1"/>
      <c r="AC63" s="1"/>
      <c r="AD63" s="1"/>
      <c r="AE63" s="1">
        <f>'комплекты фурнитуры'!$C$25*2</f>
        <v>540</v>
      </c>
      <c r="AF63" s="1"/>
      <c r="AG63" s="1"/>
      <c r="AH63" s="432">
        <f>SUM(Прайс[[#This Row],[КФ НСТ11]:[KFPr-SB-ZPG]])</f>
        <v>1280</v>
      </c>
      <c r="AI63" s="432"/>
      <c r="AJ63" s="1"/>
      <c r="AK63" s="1"/>
      <c r="AL63" s="438"/>
      <c r="AM63" s="439"/>
      <c r="AN63" s="439"/>
      <c r="AO63" s="432"/>
      <c r="AP63" s="432"/>
      <c r="AQ63" s="432"/>
      <c r="AR63" s="432"/>
      <c r="AS63" s="432"/>
      <c r="AT63" s="432"/>
      <c r="AU63" s="432"/>
      <c r="AV63" s="432"/>
      <c r="AW63" s="439"/>
      <c r="AX63" s="432"/>
      <c r="AY63" s="439"/>
      <c r="AZ63" s="432"/>
      <c r="BA63" s="432"/>
      <c r="BB63" s="439"/>
      <c r="BC63" s="432">
        <f>'комплекты фурнитуры'!$C$28</f>
        <v>6660</v>
      </c>
      <c r="BD63" s="439"/>
      <c r="BE63" s="432">
        <f>'комплекты фурнитуры'!$C$33</f>
        <v>940</v>
      </c>
      <c r="BF63" s="432">
        <f>'комплекты фурнитуры'!$C$35</f>
        <v>170</v>
      </c>
      <c r="BG63" s="439"/>
      <c r="BH63" s="432"/>
      <c r="BI63" s="432">
        <f>'комплекты фурнитуры'!$C$38</f>
        <v>6440</v>
      </c>
      <c r="BJ63" s="432"/>
      <c r="BK63" s="432"/>
      <c r="BL63" s="432"/>
      <c r="BM63" s="432"/>
      <c r="BN63" s="432"/>
      <c r="BO63" s="432"/>
      <c r="BP63" s="28">
        <f>Прайс[[#This Row],[Комплект для ящика Hettich ATIRA Серый с реллингом, NL-470, H-176]]</f>
        <v>6660</v>
      </c>
      <c r="BQ63" s="28">
        <f>Прайс[[#This Row],[KFN-SB-M15]]+Прайс[[#This Row],[KFN-SB-MD]]</f>
        <v>1110</v>
      </c>
      <c r="BR63" s="28">
        <f>Прайс[[#This Row],[Комплект ящика INNOTECH ATIRA полного выдв. с  PUSH TO OPEN , Н70,NL470,цвет серебристый]]</f>
        <v>6440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433">
        <v>1.08</v>
      </c>
      <c r="BW63" s="433">
        <v>1.0649999999999999</v>
      </c>
      <c r="BX63" s="28">
        <v>0</v>
      </c>
      <c r="BY63" s="1">
        <v>0</v>
      </c>
      <c r="BZ63" s="1">
        <v>0</v>
      </c>
      <c r="CA63" s="1" t="s">
        <v>10</v>
      </c>
      <c r="CB63" s="28" t="s">
        <v>781</v>
      </c>
      <c r="CC63" s="1">
        <v>0</v>
      </c>
      <c r="CD63" s="1" t="s">
        <v>10</v>
      </c>
      <c r="CE63" s="1">
        <v>5900</v>
      </c>
    </row>
    <row r="64" spans="1:87" ht="15" customHeight="1" x14ac:dyDescent="0.25">
      <c r="A64" s="248" t="s">
        <v>822</v>
      </c>
      <c r="B64" s="1" t="s">
        <v>9</v>
      </c>
      <c r="C64" s="1" t="s">
        <v>825</v>
      </c>
      <c r="D64" s="1" t="s">
        <v>89</v>
      </c>
      <c r="E64" s="1" t="s">
        <v>10</v>
      </c>
      <c r="F64" s="1" t="s">
        <v>152</v>
      </c>
      <c r="G64" s="221">
        <v>834</v>
      </c>
      <c r="H64" s="221">
        <v>834</v>
      </c>
      <c r="I64" s="221">
        <v>600</v>
      </c>
      <c r="J64" s="221">
        <v>600</v>
      </c>
      <c r="K64" s="221">
        <v>560</v>
      </c>
      <c r="L64" s="221">
        <v>560</v>
      </c>
      <c r="M64" s="1"/>
      <c r="N64" s="217" t="s">
        <v>82</v>
      </c>
      <c r="O64" s="434">
        <v>5170</v>
      </c>
      <c r="P64" s="434"/>
      <c r="Q64" s="434"/>
      <c r="R64" s="1"/>
      <c r="S64" s="1"/>
      <c r="T64" s="1"/>
      <c r="U64" s="1"/>
      <c r="V64" s="1"/>
      <c r="W64" s="1"/>
      <c r="X64" s="1"/>
      <c r="Y64" s="1">
        <f>'комплекты фурнитуры'!$C$19</f>
        <v>740</v>
      </c>
      <c r="Z64" s="1"/>
      <c r="AA64" s="1"/>
      <c r="AB64" s="1"/>
      <c r="AC64" s="1"/>
      <c r="AD64" s="1"/>
      <c r="AE64" s="1">
        <f>'комплекты фурнитуры'!$C$25*2</f>
        <v>540</v>
      </c>
      <c r="AF64" s="1"/>
      <c r="AG64" s="1"/>
      <c r="AH64" s="432">
        <f>SUM(Прайс[[#This Row],[КФ НСТ11]:[KFPr-SB-ZPG]])</f>
        <v>1280</v>
      </c>
      <c r="AI64" s="432"/>
      <c r="AJ64" s="1"/>
      <c r="AK64" s="1"/>
      <c r="AL64" s="438"/>
      <c r="AM64" s="439"/>
      <c r="AN64" s="439"/>
      <c r="AO64" s="432"/>
      <c r="AP64" s="432"/>
      <c r="AQ64" s="432"/>
      <c r="AR64" s="432"/>
      <c r="AS64" s="432"/>
      <c r="AT64" s="432"/>
      <c r="AU64" s="432"/>
      <c r="AV64" s="432"/>
      <c r="AW64" s="439"/>
      <c r="AX64" s="432"/>
      <c r="AY64" s="439"/>
      <c r="AZ64" s="432"/>
      <c r="BA64" s="432"/>
      <c r="BB64" s="439"/>
      <c r="BC64" s="432">
        <f>'комплекты фурнитуры'!$C$28</f>
        <v>6660</v>
      </c>
      <c r="BD64" s="439"/>
      <c r="BE64" s="432">
        <f>'комплекты фурнитуры'!$C$33</f>
        <v>940</v>
      </c>
      <c r="BF64" s="432">
        <f>'комплекты фурнитуры'!$C$35</f>
        <v>170</v>
      </c>
      <c r="BG64" s="439"/>
      <c r="BH64" s="432"/>
      <c r="BI64" s="432">
        <f>'комплекты фурнитуры'!$C$38</f>
        <v>6440</v>
      </c>
      <c r="BJ64" s="432"/>
      <c r="BK64" s="432"/>
      <c r="BL64" s="432"/>
      <c r="BM64" s="432"/>
      <c r="BN64" s="432"/>
      <c r="BO64" s="432"/>
      <c r="BP64" s="28">
        <f>Прайс[[#This Row],[Комплект для ящика Hettich ATIRA Серый с реллингом, NL-470, H-176]]</f>
        <v>6660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433">
        <v>1.08</v>
      </c>
      <c r="BW64" s="433">
        <v>1.0649999999999999</v>
      </c>
      <c r="BX64" s="28">
        <v>0</v>
      </c>
      <c r="BY64" s="1">
        <v>0</v>
      </c>
      <c r="BZ64" s="1">
        <v>0</v>
      </c>
      <c r="CA64" s="1" t="s">
        <v>10</v>
      </c>
      <c r="CB64" s="28" t="s">
        <v>781</v>
      </c>
      <c r="CC64" s="1">
        <v>0</v>
      </c>
      <c r="CD64" s="1" t="s">
        <v>10</v>
      </c>
      <c r="CE64" s="1">
        <v>5900</v>
      </c>
    </row>
    <row r="65" spans="1:86" ht="15" customHeight="1" x14ac:dyDescent="0.25">
      <c r="A65" s="248" t="s">
        <v>823</v>
      </c>
      <c r="B65" s="1" t="s">
        <v>9</v>
      </c>
      <c r="C65" s="1" t="s">
        <v>826</v>
      </c>
      <c r="D65" s="1" t="s">
        <v>89</v>
      </c>
      <c r="E65" s="1" t="s">
        <v>10</v>
      </c>
      <c r="F65" s="1" t="s">
        <v>152</v>
      </c>
      <c r="G65" s="221">
        <v>963</v>
      </c>
      <c r="H65" s="221">
        <v>963</v>
      </c>
      <c r="I65" s="221">
        <v>600</v>
      </c>
      <c r="J65" s="221">
        <v>600</v>
      </c>
      <c r="K65" s="221">
        <v>560</v>
      </c>
      <c r="L65" s="221">
        <v>560</v>
      </c>
      <c r="M65" s="1"/>
      <c r="N65" s="217" t="s">
        <v>82</v>
      </c>
      <c r="O65" s="434">
        <v>5170</v>
      </c>
      <c r="P65" s="434"/>
      <c r="Q65" s="434"/>
      <c r="R65" s="1"/>
      <c r="S65" s="1"/>
      <c r="T65" s="1"/>
      <c r="U65" s="1"/>
      <c r="V65" s="1"/>
      <c r="W65" s="1"/>
      <c r="X65" s="1"/>
      <c r="Y65" s="1">
        <f>'комплекты фурнитуры'!$C$19</f>
        <v>740</v>
      </c>
      <c r="Z65" s="1"/>
      <c r="AA65" s="1"/>
      <c r="AB65" s="1"/>
      <c r="AC65" s="1"/>
      <c r="AD65" s="1"/>
      <c r="AE65" s="1">
        <f>'комплекты фурнитуры'!$C$25*2</f>
        <v>540</v>
      </c>
      <c r="AF65" s="1"/>
      <c r="AG65" s="1"/>
      <c r="AH65" s="432">
        <f>SUM(Прайс[[#This Row],[КФ НСТ11]:[KFPr-SB-ZPG]])</f>
        <v>1280</v>
      </c>
      <c r="AI65" s="432"/>
      <c r="AJ65" s="1"/>
      <c r="AK65" s="1"/>
      <c r="AL65" s="438"/>
      <c r="AM65" s="439"/>
      <c r="AN65" s="439"/>
      <c r="AO65" s="432"/>
      <c r="AP65" s="432"/>
      <c r="AQ65" s="432"/>
      <c r="AR65" s="432"/>
      <c r="AS65" s="432"/>
      <c r="AT65" s="432"/>
      <c r="AU65" s="432"/>
      <c r="AV65" s="432"/>
      <c r="AW65" s="439"/>
      <c r="AX65" s="432"/>
      <c r="AY65" s="439"/>
      <c r="AZ65" s="432"/>
      <c r="BA65" s="432"/>
      <c r="BB65" s="439"/>
      <c r="BC65" s="432">
        <f>'комплекты фурнитуры'!$C$28</f>
        <v>6660</v>
      </c>
      <c r="BD65" s="439"/>
      <c r="BE65" s="432">
        <f>'комплекты фурнитуры'!$C$33</f>
        <v>940</v>
      </c>
      <c r="BF65" s="432">
        <f>'комплекты фурнитуры'!$C$35</f>
        <v>170</v>
      </c>
      <c r="BG65" s="439"/>
      <c r="BH65" s="432"/>
      <c r="BI65" s="432">
        <f>'комплекты фурнитуры'!$C$38</f>
        <v>6440</v>
      </c>
      <c r="BJ65" s="432"/>
      <c r="BK65" s="432"/>
      <c r="BL65" s="432"/>
      <c r="BM65" s="432"/>
      <c r="BN65" s="432"/>
      <c r="BO65" s="432"/>
      <c r="BP65" s="28">
        <f>Прайс[[#This Row],[Комплект для ящика Hettich ATIRA Серый с реллингом, NL-470, H-176]]</f>
        <v>6660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433">
        <v>1.08</v>
      </c>
      <c r="BW65" s="433">
        <v>1.0649999999999999</v>
      </c>
      <c r="BX65" s="28">
        <v>0</v>
      </c>
      <c r="BY65" s="1">
        <v>0</v>
      </c>
      <c r="BZ65" s="1">
        <v>0</v>
      </c>
      <c r="CA65" s="1" t="s">
        <v>10</v>
      </c>
      <c r="CB65" s="28" t="s">
        <v>781</v>
      </c>
      <c r="CC65" s="1">
        <v>0</v>
      </c>
      <c r="CD65" s="1" t="s">
        <v>10</v>
      </c>
      <c r="CE65" s="1">
        <v>5900</v>
      </c>
    </row>
    <row r="66" spans="1:86" ht="15" customHeight="1" x14ac:dyDescent="0.25">
      <c r="A66" s="247" t="s">
        <v>49</v>
      </c>
      <c r="B66" s="1" t="s">
        <v>9</v>
      </c>
      <c r="C66" s="1" t="s">
        <v>847</v>
      </c>
      <c r="D66" s="1" t="s">
        <v>89</v>
      </c>
      <c r="E66" s="1" t="s">
        <v>10</v>
      </c>
      <c r="F66" s="1" t="s">
        <v>143</v>
      </c>
      <c r="G66" s="221">
        <v>2000</v>
      </c>
      <c r="H66" s="221">
        <v>2280</v>
      </c>
      <c r="I66" s="221">
        <v>150</v>
      </c>
      <c r="J66" s="221">
        <v>600</v>
      </c>
      <c r="K66" s="221">
        <v>300</v>
      </c>
      <c r="L66" s="221">
        <v>640</v>
      </c>
      <c r="M66" s="1"/>
      <c r="N66" s="217"/>
      <c r="O66" s="434">
        <v>6460</v>
      </c>
      <c r="P66" s="434"/>
      <c r="Q66" s="434"/>
      <c r="R66" s="1"/>
      <c r="S66" s="1"/>
      <c r="T66" s="1"/>
      <c r="U66" s="1"/>
      <c r="V66" s="1"/>
      <c r="W66" s="1"/>
      <c r="X66" s="1"/>
      <c r="Y66" s="1">
        <f>'комплекты фурнитуры'!$C$19</f>
        <v>740</v>
      </c>
      <c r="Z66" s="1"/>
      <c r="AA66" s="1"/>
      <c r="AB66" s="1"/>
      <c r="AC66" s="1"/>
      <c r="AD66" s="1"/>
      <c r="AE66" s="1">
        <f>'комплекты фурнитуры'!$C$25*2</f>
        <v>540</v>
      </c>
      <c r="AF66" s="1"/>
      <c r="AG66" s="1"/>
      <c r="AH66" s="432">
        <f>SUM(Прайс[[#This Row],[КФ НСТ11]:[KFPr-SB-ZPG]])</f>
        <v>1280</v>
      </c>
      <c r="AI66" s="432"/>
      <c r="AJ66" s="1"/>
      <c r="AK66" s="1"/>
      <c r="AL66" s="438"/>
      <c r="AM66" s="432">
        <f>'комплекты фурнитуры'!$C$66</f>
        <v>620</v>
      </c>
      <c r="AN66" s="432">
        <f>'комплекты фурнитуры'!$C$67</f>
        <v>130</v>
      </c>
      <c r="AO66" s="432"/>
      <c r="AP66" s="432"/>
      <c r="AQ66" s="432"/>
      <c r="AR66" s="432"/>
      <c r="AS66" s="432"/>
      <c r="AT66" s="432"/>
      <c r="AU66" s="432"/>
      <c r="AV66" s="432"/>
      <c r="AW66" s="439"/>
      <c r="AX66" s="432"/>
      <c r="AY66" s="439"/>
      <c r="AZ66" s="432"/>
      <c r="BA66" s="432"/>
      <c r="BB66" s="439"/>
      <c r="BC66" s="439"/>
      <c r="BD66" s="439"/>
      <c r="BE66" s="439"/>
      <c r="BF66" s="439"/>
      <c r="BG66" s="439"/>
      <c r="BH66" s="439"/>
      <c r="BI66" s="439"/>
      <c r="BJ66" s="432"/>
      <c r="BK66" s="432"/>
      <c r="BL66" s="432"/>
      <c r="BM66" s="432"/>
      <c r="BN66" s="432"/>
      <c r="BO66" s="432"/>
      <c r="BP66" s="28">
        <f>Прайс[[#This Row],[КФ петли SENS накл.110 гр. с крестообр. Планкой]]*5</f>
        <v>3100</v>
      </c>
      <c r="BQ66" s="28">
        <f>Прайс[[#This Row],[KFP-SB-N110]]*5</f>
        <v>650</v>
      </c>
      <c r="BR66" s="28">
        <f>Прайс[[#This Row],[KFP-SB-N110]]*5</f>
        <v>650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433">
        <v>1.08</v>
      </c>
      <c r="BW66" s="433">
        <v>1.0649999999999999</v>
      </c>
      <c r="BX66" s="28">
        <v>1.3</v>
      </c>
      <c r="BY66" s="1">
        <v>0</v>
      </c>
      <c r="BZ66" s="1">
        <v>4</v>
      </c>
      <c r="CA66" s="1" t="s">
        <v>87</v>
      </c>
      <c r="CB66" s="28" t="s">
        <v>779</v>
      </c>
      <c r="CC66" s="1">
        <v>1</v>
      </c>
      <c r="CD66" s="1" t="s">
        <v>87</v>
      </c>
      <c r="CE66" s="1">
        <v>7370</v>
      </c>
    </row>
    <row r="67" spans="1:86" ht="15" customHeight="1" x14ac:dyDescent="0.25">
      <c r="A67" s="247" t="s">
        <v>139</v>
      </c>
      <c r="B67" s="1" t="s">
        <v>9</v>
      </c>
      <c r="C67" s="1" t="s">
        <v>176</v>
      </c>
      <c r="D67" s="1" t="s">
        <v>89</v>
      </c>
      <c r="E67" s="1" t="s">
        <v>87</v>
      </c>
      <c r="F67" s="1" t="s">
        <v>143</v>
      </c>
      <c r="G67" s="221">
        <v>2000</v>
      </c>
      <c r="H67" s="221">
        <v>2280</v>
      </c>
      <c r="I67" s="221">
        <v>150</v>
      </c>
      <c r="J67" s="221">
        <v>600</v>
      </c>
      <c r="K67" s="221">
        <v>300</v>
      </c>
      <c r="L67" s="221">
        <v>640</v>
      </c>
      <c r="M67" s="1"/>
      <c r="N67" s="217"/>
      <c r="O67" s="434">
        <v>6976.8</v>
      </c>
      <c r="P67" s="434">
        <v>740</v>
      </c>
      <c r="Q67" s="434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>
        <f>'комплекты фурнитуры'!$C$25*2</f>
        <v>540</v>
      </c>
      <c r="AF67" s="1"/>
      <c r="AG67" s="1"/>
      <c r="AH67" s="432">
        <f>SUM(Прайс[[#This Row],[КФ НСТ11]:[KFPr-SB-ZPG]])</f>
        <v>1280</v>
      </c>
      <c r="AI67" s="432"/>
      <c r="AJ67" s="1"/>
      <c r="AK67" s="1"/>
      <c r="AL67" s="438">
        <f>'комплекты фурнитуры'!$C$89</f>
        <v>290</v>
      </c>
      <c r="AM67" s="432">
        <f>'комплекты фурнитуры'!$C$66</f>
        <v>620</v>
      </c>
      <c r="AN67" s="439"/>
      <c r="AO67" s="432"/>
      <c r="AP67" s="432"/>
      <c r="AQ67" s="432"/>
      <c r="AR67" s="432"/>
      <c r="AS67" s="432"/>
      <c r="AT67" s="432"/>
      <c r="AU67" s="432"/>
      <c r="AV67" s="432"/>
      <c r="AW67" s="439"/>
      <c r="AX67" s="432"/>
      <c r="AY67" s="439"/>
      <c r="AZ67" s="432"/>
      <c r="BA67" s="432"/>
      <c r="BB67" s="439"/>
      <c r="BC67" s="439"/>
      <c r="BD67" s="439"/>
      <c r="BE67" s="439"/>
      <c r="BF67" s="439"/>
      <c r="BG67" s="439"/>
      <c r="BH67" s="439"/>
      <c r="BI67" s="439"/>
      <c r="BJ67" s="432"/>
      <c r="BK67" s="432"/>
      <c r="BL67" s="432"/>
      <c r="BM67" s="432"/>
      <c r="BN67" s="432"/>
      <c r="BO67" s="432"/>
      <c r="BP67" s="28">
        <f>Прайс[[#This Row],[КФ KEKU]]*4+Прайс[[#This Row],[КФ петли SENS накл.110 гр. с крестообр. Планкой]]*5</f>
        <v>4260</v>
      </c>
      <c r="BQ67" s="28">
        <v>0</v>
      </c>
      <c r="BR67" s="28">
        <v>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433">
        <v>1.08</v>
      </c>
      <c r="BW67" s="433">
        <v>1.0649999999999999</v>
      </c>
      <c r="BX67" s="28">
        <v>1.3</v>
      </c>
      <c r="BY67" s="1">
        <v>0</v>
      </c>
      <c r="BZ67" s="1">
        <v>4</v>
      </c>
      <c r="CA67" s="1" t="s">
        <v>10</v>
      </c>
      <c r="CB67" s="28" t="s">
        <v>780</v>
      </c>
      <c r="CC67" s="1">
        <v>0</v>
      </c>
      <c r="CD67" s="1" t="s">
        <v>87</v>
      </c>
      <c r="CE67" s="1">
        <v>7959.6</v>
      </c>
    </row>
    <row r="68" spans="1:86" ht="15" customHeight="1" x14ac:dyDescent="0.25">
      <c r="A68" s="247" t="s">
        <v>50</v>
      </c>
      <c r="B68" s="1" t="s">
        <v>9</v>
      </c>
      <c r="C68" s="1" t="s">
        <v>120</v>
      </c>
      <c r="D68" s="1" t="s">
        <v>89</v>
      </c>
      <c r="E68" s="1" t="s">
        <v>10</v>
      </c>
      <c r="F68" s="1" t="s">
        <v>153</v>
      </c>
      <c r="G68" s="221">
        <v>2000</v>
      </c>
      <c r="H68" s="221">
        <v>2280</v>
      </c>
      <c r="I68" s="221">
        <v>600</v>
      </c>
      <c r="J68" s="221">
        <v>600</v>
      </c>
      <c r="K68" s="221">
        <v>560</v>
      </c>
      <c r="L68" s="221">
        <v>560</v>
      </c>
      <c r="M68" s="1"/>
      <c r="N68" s="217"/>
      <c r="O68" s="434">
        <v>5290</v>
      </c>
      <c r="P68" s="434"/>
      <c r="Q68" s="434"/>
      <c r="R68" s="1"/>
      <c r="S68" s="1"/>
      <c r="T68" s="1"/>
      <c r="U68" s="1"/>
      <c r="V68" s="1"/>
      <c r="W68" s="1"/>
      <c r="X68" s="1"/>
      <c r="Y68" s="1"/>
      <c r="Z68" s="1">
        <f>'комплекты фурнитуры'!$C$20</f>
        <v>930</v>
      </c>
      <c r="AA68" s="1"/>
      <c r="AB68" s="1"/>
      <c r="AC68" s="1"/>
      <c r="AD68" s="1"/>
      <c r="AE68" s="1">
        <f>'комплекты фурнитуры'!$C$25*2</f>
        <v>540</v>
      </c>
      <c r="AF68" s="1"/>
      <c r="AG68" s="1"/>
      <c r="AH68" s="432">
        <f>SUM(Прайс[[#This Row],[КФ НСТ11]:[KFPr-SB-ZPG]])</f>
        <v>1470</v>
      </c>
      <c r="AI68" s="432"/>
      <c r="AJ68" s="1"/>
      <c r="AK68" s="1"/>
      <c r="AL68" s="438"/>
      <c r="AM68" s="432">
        <f>'комплекты фурнитуры'!$C$66</f>
        <v>620</v>
      </c>
      <c r="AN68" s="432">
        <f>'комплекты фурнитуры'!$C$67</f>
        <v>130</v>
      </c>
      <c r="AO68" s="432"/>
      <c r="AP68" s="432"/>
      <c r="AQ68" s="432"/>
      <c r="AR68" s="432"/>
      <c r="AS68" s="432"/>
      <c r="AT68" s="432"/>
      <c r="AU68" s="432"/>
      <c r="AV68" s="432"/>
      <c r="AW68" s="439"/>
      <c r="AX68" s="432"/>
      <c r="AY68" s="439"/>
      <c r="AZ68" s="432"/>
      <c r="BA68" s="432"/>
      <c r="BB68" s="439"/>
      <c r="BC68" s="439"/>
      <c r="BD68" s="439"/>
      <c r="BE68" s="439"/>
      <c r="BF68" s="439"/>
      <c r="BG68" s="439"/>
      <c r="BH68" s="439"/>
      <c r="BI68" s="439"/>
      <c r="BJ68" s="432"/>
      <c r="BK68" s="432"/>
      <c r="BL68" s="432"/>
      <c r="BM68" s="432"/>
      <c r="BN68" s="432"/>
      <c r="BO68" s="432"/>
      <c r="BP68" s="28">
        <f>Прайс[[#This Row],[КФ петли SENS накл.110 гр. с крестообр. Планкой]]*5</f>
        <v>3100</v>
      </c>
      <c r="BQ68" s="28">
        <f>Прайс[[#This Row],[KFP-SB-N110]]*5</f>
        <v>650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433">
        <v>1.08</v>
      </c>
      <c r="BW68" s="433">
        <v>1.0649999999999999</v>
      </c>
      <c r="BX68" s="28">
        <v>1.3</v>
      </c>
      <c r="BY68" s="1">
        <v>0</v>
      </c>
      <c r="BZ68" s="1">
        <v>0</v>
      </c>
      <c r="CA68" s="1" t="s">
        <v>10</v>
      </c>
      <c r="CB68" s="28" t="s">
        <v>781</v>
      </c>
      <c r="CC68" s="1">
        <v>0</v>
      </c>
      <c r="CD68" s="1" t="s">
        <v>10</v>
      </c>
      <c r="CE68" s="1">
        <v>6100</v>
      </c>
      <c r="CG68" t="s">
        <v>827</v>
      </c>
    </row>
    <row r="69" spans="1:86" x14ac:dyDescent="0.25">
      <c r="A69" s="247" t="s">
        <v>51</v>
      </c>
      <c r="B69" s="1" t="s">
        <v>9</v>
      </c>
      <c r="C69" s="1" t="s">
        <v>121</v>
      </c>
      <c r="D69" s="1" t="s">
        <v>89</v>
      </c>
      <c r="E69" s="1" t="s">
        <v>87</v>
      </c>
      <c r="F69" s="1" t="s">
        <v>153</v>
      </c>
      <c r="G69" s="221">
        <v>2000</v>
      </c>
      <c r="H69" s="221">
        <v>2280</v>
      </c>
      <c r="I69" s="221">
        <v>600</v>
      </c>
      <c r="J69" s="221">
        <v>600</v>
      </c>
      <c r="K69" s="221">
        <v>560</v>
      </c>
      <c r="L69" s="221">
        <v>560</v>
      </c>
      <c r="M69" s="1"/>
      <c r="N69" s="217"/>
      <c r="O69" s="434">
        <v>5713.2</v>
      </c>
      <c r="P69" s="434"/>
      <c r="Q69" s="434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фурнитуры'!$C$20</f>
        <v>930</v>
      </c>
      <c r="AA69" s="1"/>
      <c r="AB69" s="1"/>
      <c r="AC69" s="1"/>
      <c r="AD69" s="1"/>
      <c r="AE69" s="1">
        <f>'комплекты фурнитуры'!$C$25*2</f>
        <v>540</v>
      </c>
      <c r="AF69" s="1"/>
      <c r="AG69" s="1"/>
      <c r="AH69" s="432">
        <f>SUM(Прайс[[#This Row],[КФ НСТ11]:[KFPr-SB-ZPG]])</f>
        <v>1470</v>
      </c>
      <c r="AI69" s="432"/>
      <c r="AJ69" s="1"/>
      <c r="AK69" s="1"/>
      <c r="AL69" s="438">
        <f>'комплекты фурнитуры'!$C$89</f>
        <v>290</v>
      </c>
      <c r="AM69" s="432">
        <f>'комплекты фурнитуры'!$C$66</f>
        <v>620</v>
      </c>
      <c r="AN69" s="439"/>
      <c r="AO69" s="432"/>
      <c r="AP69" s="432"/>
      <c r="AQ69" s="432"/>
      <c r="AR69" s="432"/>
      <c r="AS69" s="432"/>
      <c r="AT69" s="432"/>
      <c r="AU69" s="432"/>
      <c r="AV69" s="432"/>
      <c r="AW69" s="439"/>
      <c r="AX69" s="432"/>
      <c r="AY69" s="439"/>
      <c r="AZ69" s="432"/>
      <c r="BA69" s="432"/>
      <c r="BB69" s="439"/>
      <c r="BC69" s="439"/>
      <c r="BD69" s="439"/>
      <c r="BE69" s="439"/>
      <c r="BF69" s="439"/>
      <c r="BG69" s="439"/>
      <c r="BH69" s="439"/>
      <c r="BI69" s="439"/>
      <c r="BJ69" s="432"/>
      <c r="BK69" s="432"/>
      <c r="BL69" s="432"/>
      <c r="BM69" s="432"/>
      <c r="BN69" s="432"/>
      <c r="BO69" s="432"/>
      <c r="BP69" s="28">
        <f>Прайс[[#This Row],[КФ KEKU]]*4+Прайс[[#This Row],[КФ петли SENS накл.110 гр. с крестообр. Планкой]]*5</f>
        <v>4260</v>
      </c>
      <c r="BQ69" s="28">
        <v>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433">
        <v>1.08</v>
      </c>
      <c r="BW69" s="433">
        <v>1.0649999999999999</v>
      </c>
      <c r="BX69" s="28">
        <v>1.3</v>
      </c>
      <c r="BY69" s="1">
        <v>0</v>
      </c>
      <c r="BZ69" s="1">
        <v>1</v>
      </c>
      <c r="CA69" s="1" t="s">
        <v>10</v>
      </c>
      <c r="CB69" s="28" t="s">
        <v>780</v>
      </c>
      <c r="CC69" s="1">
        <v>0</v>
      </c>
      <c r="CD69" s="1" t="s">
        <v>10</v>
      </c>
      <c r="CE69" s="1">
        <v>6588</v>
      </c>
    </row>
    <row r="70" spans="1:86" ht="15" customHeight="1" x14ac:dyDescent="0.25">
      <c r="A70" s="246" t="s">
        <v>52</v>
      </c>
      <c r="B70" s="1" t="s">
        <v>9</v>
      </c>
      <c r="C70" s="1" t="s">
        <v>122</v>
      </c>
      <c r="D70" s="1" t="s">
        <v>89</v>
      </c>
      <c r="E70" s="1" t="s">
        <v>10</v>
      </c>
      <c r="F70" s="1" t="s">
        <v>151</v>
      </c>
      <c r="G70" s="221">
        <v>2000</v>
      </c>
      <c r="H70" s="221">
        <v>2280</v>
      </c>
      <c r="I70" s="221">
        <v>300</v>
      </c>
      <c r="J70" s="221">
        <v>600</v>
      </c>
      <c r="K70" s="221">
        <v>560</v>
      </c>
      <c r="L70" s="221">
        <v>560</v>
      </c>
      <c r="M70" s="1"/>
      <c r="N70" s="217" t="s">
        <v>83</v>
      </c>
      <c r="O70" s="434">
        <v>8650</v>
      </c>
      <c r="P70" s="434"/>
      <c r="Q70" s="434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фурнитуры'!$C$20</f>
        <v>930</v>
      </c>
      <c r="AA70" s="1"/>
      <c r="AB70" s="1"/>
      <c r="AC70" s="1"/>
      <c r="AD70" s="1"/>
      <c r="AE70" s="1">
        <f>'комплекты фурнитуры'!$C$25*2</f>
        <v>540</v>
      </c>
      <c r="AF70" s="1"/>
      <c r="AG70" s="1"/>
      <c r="AH70" s="432">
        <f>SUM(Прайс[[#This Row],[КФ НСТ11]:[KFPr-SB-ZPG]])</f>
        <v>1470</v>
      </c>
      <c r="AI70" s="432"/>
      <c r="AJ70" s="1"/>
      <c r="AK70" s="1"/>
      <c r="AL70" s="438"/>
      <c r="AM70" s="432">
        <f>'комплекты фурнитуры'!$C$66</f>
        <v>620</v>
      </c>
      <c r="AN70" s="432">
        <f>'комплекты фурнитуры'!$C$67</f>
        <v>130</v>
      </c>
      <c r="AO70" s="432"/>
      <c r="AP70" s="432"/>
      <c r="AQ70" s="432"/>
      <c r="AR70" s="432"/>
      <c r="AS70" s="432"/>
      <c r="AT70" s="432"/>
      <c r="AU70" s="432"/>
      <c r="AV70" s="432"/>
      <c r="AW70" s="439"/>
      <c r="AX70" s="432"/>
      <c r="AY70" s="439"/>
      <c r="AZ70" s="432"/>
      <c r="BA70" s="432"/>
      <c r="BB70" s="432">
        <f>'комплекты фурнитуры'!C29</f>
        <v>4750</v>
      </c>
      <c r="BC70" s="432">
        <f>'комплекты фурнитуры'!$C$30</f>
        <v>5810</v>
      </c>
      <c r="BD70" s="432">
        <f>'комплекты фурнитуры'!$C$34</f>
        <v>370</v>
      </c>
      <c r="BE70" s="432">
        <f>'комплекты фурнитуры'!$C$33</f>
        <v>940</v>
      </c>
      <c r="BF70" s="432">
        <f>'комплекты фурнитуры'!$C$35</f>
        <v>170</v>
      </c>
      <c r="BG70" s="432">
        <f>'комплекты фурнитуры'!$C$37</f>
        <v>4130</v>
      </c>
      <c r="BH70" s="432">
        <f>'комплекты фурнитуры'!$C$36</f>
        <v>5040</v>
      </c>
      <c r="BI70" s="432">
        <f>'комплекты фурнитуры'!$C$38</f>
        <v>6440</v>
      </c>
      <c r="BJ70" s="432">
        <f>'комплекты фурнитуры'!$C$39</f>
        <v>7970</v>
      </c>
      <c r="BK70" s="432"/>
      <c r="BL70" s="432"/>
      <c r="BM70" s="432"/>
      <c r="BN70" s="432"/>
      <c r="BO70" s="432"/>
      <c r="BP70" s="28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BQ70" s="28">
        <f>Прайс[[#This Row],[KFN-SB-M86]]*2+Прайс[[#This Row],[KFN-SB-M15]]+Прайс[[#This Row],[KFN-SB-MD]]*3+Прайс[[#This Row],[KFP-SB-N110]]*3</f>
        <v>2580</v>
      </c>
      <c r="BR70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433">
        <v>1.08</v>
      </c>
      <c r="BW70" s="433">
        <v>1.0649999999999999</v>
      </c>
      <c r="BX70" s="28">
        <v>0</v>
      </c>
      <c r="BY70" s="1">
        <v>2</v>
      </c>
      <c r="BZ70" s="1">
        <v>2</v>
      </c>
      <c r="CA70" s="1" t="s">
        <v>10</v>
      </c>
      <c r="CB70" s="28" t="s">
        <v>781</v>
      </c>
      <c r="CC70" s="443">
        <v>2</v>
      </c>
      <c r="CD70" s="1" t="s">
        <v>87</v>
      </c>
      <c r="CE70" s="1">
        <v>9980</v>
      </c>
    </row>
    <row r="71" spans="1:86" ht="15" customHeight="1" x14ac:dyDescent="0.25">
      <c r="A71" s="247" t="s">
        <v>53</v>
      </c>
      <c r="B71" s="1" t="s">
        <v>9</v>
      </c>
      <c r="C71" s="1" t="s">
        <v>123</v>
      </c>
      <c r="D71" s="1" t="s">
        <v>89</v>
      </c>
      <c r="E71" s="1" t="s">
        <v>10</v>
      </c>
      <c r="F71" s="1" t="s">
        <v>151</v>
      </c>
      <c r="G71" s="221">
        <v>2000</v>
      </c>
      <c r="H71" s="221">
        <v>2280</v>
      </c>
      <c r="I71" s="221">
        <v>300</v>
      </c>
      <c r="J71" s="221">
        <v>600</v>
      </c>
      <c r="K71" s="221">
        <v>560</v>
      </c>
      <c r="L71" s="221">
        <v>560</v>
      </c>
      <c r="M71" s="1"/>
      <c r="N71" s="217"/>
      <c r="O71" s="434">
        <v>8100</v>
      </c>
      <c r="P71" s="434"/>
      <c r="Q71" s="434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фурнитуры'!$C$20</f>
        <v>930</v>
      </c>
      <c r="AA71" s="1"/>
      <c r="AB71" s="1"/>
      <c r="AC71" s="1"/>
      <c r="AD71" s="1"/>
      <c r="AE71" s="1">
        <f>'комплекты фурнитуры'!$C$25*2</f>
        <v>540</v>
      </c>
      <c r="AF71" s="1"/>
      <c r="AG71" s="1"/>
      <c r="AH71" s="432">
        <f>SUM(Прайс[[#This Row],[КФ НСТ11]:[KFPr-SB-ZPG]])</f>
        <v>1470</v>
      </c>
      <c r="AI71" s="432"/>
      <c r="AJ71" s="1"/>
      <c r="AK71" s="1"/>
      <c r="AL71" s="438"/>
      <c r="AM71" s="432">
        <f>'комплекты фурнитуры'!$C$66</f>
        <v>620</v>
      </c>
      <c r="AN71" s="432">
        <f>'комплекты фурнитуры'!$C$67</f>
        <v>130</v>
      </c>
      <c r="AO71" s="432"/>
      <c r="AP71" s="432"/>
      <c r="AQ71" s="432"/>
      <c r="AR71" s="432"/>
      <c r="AS71" s="432"/>
      <c r="AT71" s="432"/>
      <c r="AU71" s="432"/>
      <c r="AV71" s="432"/>
      <c r="AW71" s="439"/>
      <c r="AX71" s="432"/>
      <c r="AY71" s="439"/>
      <c r="AZ71" s="432"/>
      <c r="BA71" s="432"/>
      <c r="BB71" s="439"/>
      <c r="BC71" s="432">
        <f>'комплекты фурнитуры'!$C$30</f>
        <v>5810</v>
      </c>
      <c r="BD71" s="439"/>
      <c r="BE71" s="432">
        <f>'комплекты фурнитуры'!$C$33</f>
        <v>940</v>
      </c>
      <c r="BF71" s="432">
        <f>'комплекты фурнитуры'!$C$35</f>
        <v>170</v>
      </c>
      <c r="BG71" s="439"/>
      <c r="BH71" s="432">
        <f>'комплекты фурнитуры'!$C$36</f>
        <v>5040</v>
      </c>
      <c r="BI71" s="432">
        <f>'комплекты фурнитуры'!$C$38</f>
        <v>6440</v>
      </c>
      <c r="BJ71" s="432">
        <f>'комплекты фурнитуры'!$C$39</f>
        <v>7970</v>
      </c>
      <c r="BK71" s="432"/>
      <c r="BL71" s="432"/>
      <c r="BM71" s="432"/>
      <c r="BN71" s="432"/>
      <c r="BO71" s="432"/>
      <c r="BP71" s="28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BQ71" s="28">
        <f>Прайс[[#This Row],[KFN-SB-M15]]*2+Прайс[[#This Row],[KFN-SB-MD]]*3+Прайс[[#This Row],[KFP-SB-N110]]*3</f>
        <v>2780</v>
      </c>
      <c r="BR71" s="28">
        <f>Прайс[[#This Row],[Комплект ящика INNOTECH ATIRA полного выдв. с  PUSH TO OPEN , Н70,NL470,цвет серебристый]]*2+Прайс[[#This Row],[KFP-SB-N110]]*3</f>
        <v>13270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433">
        <v>1.08</v>
      </c>
      <c r="BW71" s="433">
        <v>1.0649999999999999</v>
      </c>
      <c r="BX71" s="28">
        <v>0</v>
      </c>
      <c r="BY71" s="1">
        <v>2</v>
      </c>
      <c r="BZ71" s="1">
        <v>2</v>
      </c>
      <c r="CA71" s="1" t="s">
        <v>10</v>
      </c>
      <c r="CB71" s="28" t="s">
        <v>781</v>
      </c>
      <c r="CC71" s="443">
        <v>2</v>
      </c>
      <c r="CD71" s="1" t="s">
        <v>87</v>
      </c>
      <c r="CE71" s="1">
        <v>9340</v>
      </c>
      <c r="CG71" t="s">
        <v>828</v>
      </c>
    </row>
    <row r="72" spans="1:86" ht="15" customHeight="1" x14ac:dyDescent="0.25">
      <c r="A72" s="247" t="s">
        <v>705</v>
      </c>
      <c r="B72" s="1" t="s">
        <v>9</v>
      </c>
      <c r="C72" s="1" t="s">
        <v>707</v>
      </c>
      <c r="D72" s="1" t="s">
        <v>89</v>
      </c>
      <c r="E72" s="1" t="s">
        <v>10</v>
      </c>
      <c r="F72" s="1" t="s">
        <v>152</v>
      </c>
      <c r="G72" s="221">
        <v>2000</v>
      </c>
      <c r="H72" s="221">
        <v>2280</v>
      </c>
      <c r="I72" s="221">
        <v>600</v>
      </c>
      <c r="J72" s="221">
        <v>600</v>
      </c>
      <c r="K72" s="221">
        <v>560</v>
      </c>
      <c r="L72" s="221">
        <v>560</v>
      </c>
      <c r="M72" s="1"/>
      <c r="N72" s="217" t="s">
        <v>83</v>
      </c>
      <c r="O72" s="434">
        <v>6800</v>
      </c>
      <c r="P72" s="434"/>
      <c r="Q72" s="434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фурнитуры'!$C$20</f>
        <v>930</v>
      </c>
      <c r="AA72" s="1"/>
      <c r="AB72" s="1"/>
      <c r="AC72" s="1"/>
      <c r="AD72" s="1"/>
      <c r="AE72" s="1">
        <f>'комплекты фурнитуры'!$C$25*2</f>
        <v>540</v>
      </c>
      <c r="AF72" s="1"/>
      <c r="AG72" s="1"/>
      <c r="AH72" s="432">
        <f>SUM(Прайс[[#This Row],[КФ НСТ11]:[KFPr-SB-ZPG]])</f>
        <v>1470</v>
      </c>
      <c r="AI72" s="432"/>
      <c r="AJ72" s="1"/>
      <c r="AK72" s="1"/>
      <c r="AL72" s="438"/>
      <c r="AM72" s="432">
        <f>'комплекты фурнитуры'!$C$66</f>
        <v>620</v>
      </c>
      <c r="AN72" s="432">
        <f>'комплекты фурнитуры'!$C$67</f>
        <v>130</v>
      </c>
      <c r="AO72" s="432"/>
      <c r="AP72" s="432"/>
      <c r="AQ72" s="432"/>
      <c r="AR72" s="432"/>
      <c r="AS72" s="432"/>
      <c r="AT72" s="432"/>
      <c r="AU72" s="432"/>
      <c r="AV72" s="432"/>
      <c r="AW72" s="439"/>
      <c r="AX72" s="432"/>
      <c r="AY72" s="439"/>
      <c r="AZ72" s="432"/>
      <c r="BA72" s="432"/>
      <c r="BB72" s="439"/>
      <c r="BC72" s="439"/>
      <c r="BD72" s="439"/>
      <c r="BE72" s="439"/>
      <c r="BF72" s="439"/>
      <c r="BG72" s="439"/>
      <c r="BH72" s="439"/>
      <c r="BI72" s="439"/>
      <c r="BJ72" s="432"/>
      <c r="BK72" s="432"/>
      <c r="BL72" s="432"/>
      <c r="BM72" s="432"/>
      <c r="BN72" s="432"/>
      <c r="BO72" s="432"/>
      <c r="BP72" s="28">
        <f>Прайс[[#This Row],[КФ петли SENS накл.110 гр. с крестообр. Планкой]]*4</f>
        <v>2480</v>
      </c>
      <c r="BQ72" s="28">
        <f>Прайс[[#This Row],[KFP-SB-N110]]*4</f>
        <v>520</v>
      </c>
      <c r="BR72" s="28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433">
        <v>1.08</v>
      </c>
      <c r="BW72" s="433">
        <v>1.0649999999999999</v>
      </c>
      <c r="BX72" s="28">
        <v>1.3</v>
      </c>
      <c r="BY72" s="1">
        <v>2</v>
      </c>
      <c r="BZ72" s="1">
        <v>2</v>
      </c>
      <c r="CA72" s="1" t="s">
        <v>87</v>
      </c>
      <c r="CB72" s="28" t="s">
        <v>779</v>
      </c>
      <c r="CC72" s="443">
        <v>2</v>
      </c>
      <c r="CD72" s="1" t="s">
        <v>10</v>
      </c>
      <c r="CE72" s="1">
        <v>7820</v>
      </c>
    </row>
    <row r="73" spans="1:86" ht="15" customHeight="1" x14ac:dyDescent="0.25">
      <c r="A73" s="247" t="s">
        <v>706</v>
      </c>
      <c r="B73" s="1" t="s">
        <v>9</v>
      </c>
      <c r="C73" s="1" t="s">
        <v>708</v>
      </c>
      <c r="D73" s="1" t="s">
        <v>89</v>
      </c>
      <c r="E73" s="1" t="s">
        <v>10</v>
      </c>
      <c r="F73" s="1" t="s">
        <v>152</v>
      </c>
      <c r="G73" s="221">
        <v>2000</v>
      </c>
      <c r="H73" s="221">
        <v>2280</v>
      </c>
      <c r="I73" s="221">
        <v>600</v>
      </c>
      <c r="J73" s="221">
        <v>600</v>
      </c>
      <c r="K73" s="221">
        <v>560</v>
      </c>
      <c r="L73" s="221">
        <v>560</v>
      </c>
      <c r="M73" s="1"/>
      <c r="N73" s="217" t="s">
        <v>83</v>
      </c>
      <c r="O73" s="434">
        <v>6800</v>
      </c>
      <c r="P73" s="434"/>
      <c r="Q73" s="434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фурнитуры'!$C$20</f>
        <v>930</v>
      </c>
      <c r="AA73" s="1"/>
      <c r="AB73" s="1"/>
      <c r="AC73" s="1"/>
      <c r="AD73" s="1"/>
      <c r="AE73" s="1">
        <f>'комплекты фурнитуры'!$C$25*2</f>
        <v>540</v>
      </c>
      <c r="AF73" s="1"/>
      <c r="AG73" s="1"/>
      <c r="AH73" s="432">
        <f>SUM(Прайс[[#This Row],[КФ НСТ11]:[KFPr-SB-ZPG]])</f>
        <v>1470</v>
      </c>
      <c r="AI73" s="432"/>
      <c r="AJ73" s="1"/>
      <c r="AK73" s="1"/>
      <c r="AL73" s="438"/>
      <c r="AM73" s="432">
        <f>'комплекты фурнитуры'!$C$66</f>
        <v>620</v>
      </c>
      <c r="AN73" s="432">
        <f>'комплекты фурнитуры'!$C$67</f>
        <v>130</v>
      </c>
      <c r="AO73" s="432"/>
      <c r="AP73" s="432"/>
      <c r="AQ73" s="432"/>
      <c r="AR73" s="432"/>
      <c r="AS73" s="432"/>
      <c r="AT73" s="432"/>
      <c r="AU73" s="432"/>
      <c r="AV73" s="432"/>
      <c r="AW73" s="439"/>
      <c r="AX73" s="432"/>
      <c r="AY73" s="439"/>
      <c r="AZ73" s="432"/>
      <c r="BA73" s="432"/>
      <c r="BB73" s="439"/>
      <c r="BC73" s="439"/>
      <c r="BD73" s="439"/>
      <c r="BE73" s="439"/>
      <c r="BF73" s="439"/>
      <c r="BG73" s="439"/>
      <c r="BH73" s="439"/>
      <c r="BI73" s="439"/>
      <c r="BJ73" s="432"/>
      <c r="BK73" s="432"/>
      <c r="BL73" s="432"/>
      <c r="BM73" s="432"/>
      <c r="BN73" s="432"/>
      <c r="BO73" s="432"/>
      <c r="BP73" s="28">
        <f>Прайс[[#This Row],[КФ петли SENS накл.110 гр. с крестообр. Планкой]]*4</f>
        <v>2480</v>
      </c>
      <c r="BQ73" s="28">
        <f>Прайс[[#This Row],[KFP-SB-N110]]*4</f>
        <v>520</v>
      </c>
      <c r="BR73" s="28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433">
        <v>1.08</v>
      </c>
      <c r="BW73" s="433">
        <v>1.0649999999999999</v>
      </c>
      <c r="BX73" s="28">
        <v>1.3</v>
      </c>
      <c r="BY73" s="1">
        <v>2</v>
      </c>
      <c r="BZ73" s="1">
        <v>2</v>
      </c>
      <c r="CA73" s="1" t="s">
        <v>87</v>
      </c>
      <c r="CB73" s="28" t="s">
        <v>779</v>
      </c>
      <c r="CC73" s="443">
        <v>2</v>
      </c>
      <c r="CD73" s="1" t="s">
        <v>10</v>
      </c>
      <c r="CE73" s="1">
        <v>7820</v>
      </c>
    </row>
    <row r="74" spans="1:86" ht="15" customHeight="1" x14ac:dyDescent="0.25">
      <c r="A74" s="247" t="s">
        <v>709</v>
      </c>
      <c r="B74" s="1" t="s">
        <v>9</v>
      </c>
      <c r="C74" s="1" t="s">
        <v>711</v>
      </c>
      <c r="D74" s="1" t="s">
        <v>89</v>
      </c>
      <c r="E74" s="1" t="s">
        <v>87</v>
      </c>
      <c r="F74" s="1" t="s">
        <v>152</v>
      </c>
      <c r="G74" s="221">
        <v>2000</v>
      </c>
      <c r="H74" s="221">
        <v>2280</v>
      </c>
      <c r="I74" s="221">
        <v>600</v>
      </c>
      <c r="J74" s="221">
        <v>600</v>
      </c>
      <c r="K74" s="221">
        <v>560</v>
      </c>
      <c r="L74" s="221">
        <v>560</v>
      </c>
      <c r="M74" s="1"/>
      <c r="N74" s="217" t="s">
        <v>83</v>
      </c>
      <c r="O74" s="434">
        <v>7344</v>
      </c>
      <c r="P74" s="434"/>
      <c r="Q74" s="434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фурнитуры'!$C$20</f>
        <v>930</v>
      </c>
      <c r="AA74" s="1"/>
      <c r="AB74" s="1"/>
      <c r="AC74" s="1"/>
      <c r="AD74" s="1"/>
      <c r="AE74" s="1">
        <f>'комплекты фурнитуры'!$C$25*2</f>
        <v>540</v>
      </c>
      <c r="AF74" s="1"/>
      <c r="AG74" s="1"/>
      <c r="AH74" s="432">
        <f>SUM(Прайс[[#This Row],[КФ НСТ11]:[KFPr-SB-ZPG]])</f>
        <v>1470</v>
      </c>
      <c r="AI74" s="432"/>
      <c r="AJ74" s="1"/>
      <c r="AK74" s="1"/>
      <c r="AL74" s="438">
        <f>'комплекты фурнитуры'!$C$89</f>
        <v>290</v>
      </c>
      <c r="AM74" s="432">
        <f>'комплекты фурнитуры'!$C$66</f>
        <v>620</v>
      </c>
      <c r="AN74" s="439"/>
      <c r="AO74" s="432"/>
      <c r="AP74" s="432"/>
      <c r="AQ74" s="432"/>
      <c r="AR74" s="432"/>
      <c r="AS74" s="432"/>
      <c r="AT74" s="432"/>
      <c r="AU74" s="432"/>
      <c r="AV74" s="432"/>
      <c r="AW74" s="439"/>
      <c r="AX74" s="432"/>
      <c r="AY74" s="439"/>
      <c r="AZ74" s="432"/>
      <c r="BA74" s="432"/>
      <c r="BB74" s="439"/>
      <c r="BC74" s="439"/>
      <c r="BD74" s="439"/>
      <c r="BE74" s="439"/>
      <c r="BF74" s="439"/>
      <c r="BG74" s="439"/>
      <c r="BH74" s="439"/>
      <c r="BI74" s="439"/>
      <c r="BJ74" s="432"/>
      <c r="BK74" s="432"/>
      <c r="BL74" s="432"/>
      <c r="BM74" s="432"/>
      <c r="BN74" s="432"/>
      <c r="BO74" s="432"/>
      <c r="BP74" s="28">
        <f>Прайс[[#This Row],[КФ KEKU]]*4+Прайс[[#This Row],[КФ петли SENS накл.110 гр. с крестообр. Планкой]]*4</f>
        <v>3640</v>
      </c>
      <c r="BQ74" s="28">
        <v>0</v>
      </c>
      <c r="BR74" s="28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433">
        <v>1.08</v>
      </c>
      <c r="BW74" s="433">
        <v>1.0649999999999999</v>
      </c>
      <c r="BX74" s="28">
        <v>1.3</v>
      </c>
      <c r="BY74" s="1">
        <v>2</v>
      </c>
      <c r="BZ74" s="1">
        <v>3</v>
      </c>
      <c r="CA74" s="1" t="s">
        <v>10</v>
      </c>
      <c r="CB74" s="392" t="s">
        <v>780</v>
      </c>
      <c r="CC74" s="443">
        <v>2</v>
      </c>
      <c r="CD74" s="1" t="s">
        <v>10</v>
      </c>
      <c r="CE74" s="1">
        <v>8445.6</v>
      </c>
    </row>
    <row r="75" spans="1:86" ht="15" customHeight="1" x14ac:dyDescent="0.25">
      <c r="A75" s="247" t="s">
        <v>710</v>
      </c>
      <c r="B75" s="1" t="s">
        <v>9</v>
      </c>
      <c r="C75" s="1" t="s">
        <v>712</v>
      </c>
      <c r="D75" s="1" t="s">
        <v>89</v>
      </c>
      <c r="E75" s="1" t="s">
        <v>87</v>
      </c>
      <c r="F75" s="1" t="s">
        <v>152</v>
      </c>
      <c r="G75" s="221">
        <v>2000</v>
      </c>
      <c r="H75" s="221">
        <v>2280</v>
      </c>
      <c r="I75" s="221">
        <v>600</v>
      </c>
      <c r="J75" s="221">
        <v>600</v>
      </c>
      <c r="K75" s="221">
        <v>560</v>
      </c>
      <c r="L75" s="221">
        <v>560</v>
      </c>
      <c r="M75" s="1"/>
      <c r="N75" s="217" t="s">
        <v>83</v>
      </c>
      <c r="O75" s="434">
        <v>7344</v>
      </c>
      <c r="P75" s="434"/>
      <c r="Q75" s="434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фурнитуры'!$C$20</f>
        <v>930</v>
      </c>
      <c r="AA75" s="1"/>
      <c r="AB75" s="1"/>
      <c r="AC75" s="1"/>
      <c r="AD75" s="1"/>
      <c r="AE75" s="1">
        <f>'комплекты фурнитуры'!$C$25*2</f>
        <v>540</v>
      </c>
      <c r="AF75" s="1"/>
      <c r="AG75" s="1"/>
      <c r="AH75" s="432">
        <f>SUM(Прайс[[#This Row],[КФ НСТ11]:[KFPr-SB-ZPG]])</f>
        <v>1470</v>
      </c>
      <c r="AI75" s="432"/>
      <c r="AJ75" s="1"/>
      <c r="AK75" s="1"/>
      <c r="AL75" s="438">
        <f>'комплекты фурнитуры'!$C$89</f>
        <v>290</v>
      </c>
      <c r="AM75" s="432">
        <f>'комплекты фурнитуры'!$C$66</f>
        <v>620</v>
      </c>
      <c r="AN75" s="439"/>
      <c r="AO75" s="432"/>
      <c r="AP75" s="432"/>
      <c r="AQ75" s="432"/>
      <c r="AR75" s="432"/>
      <c r="AS75" s="432"/>
      <c r="AT75" s="432"/>
      <c r="AU75" s="432"/>
      <c r="AV75" s="432"/>
      <c r="AW75" s="439"/>
      <c r="AX75" s="432"/>
      <c r="AY75" s="439"/>
      <c r="AZ75" s="432"/>
      <c r="BA75" s="432"/>
      <c r="BB75" s="439"/>
      <c r="BC75" s="439"/>
      <c r="BD75" s="439"/>
      <c r="BE75" s="439"/>
      <c r="BF75" s="439"/>
      <c r="BG75" s="439"/>
      <c r="BH75" s="439"/>
      <c r="BI75" s="439"/>
      <c r="BJ75" s="432"/>
      <c r="BK75" s="432"/>
      <c r="BL75" s="432"/>
      <c r="BM75" s="432"/>
      <c r="BN75" s="432"/>
      <c r="BO75" s="432"/>
      <c r="BP75" s="28">
        <f>Прайс[[#This Row],[КФ KEKU]]*4+Прайс[[#This Row],[КФ петли SENS накл.110 гр. с крестообр. Планкой]]*4</f>
        <v>3640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433">
        <v>1.08</v>
      </c>
      <c r="BW75" s="433">
        <v>1.0649999999999999</v>
      </c>
      <c r="BX75" s="28">
        <v>1.3</v>
      </c>
      <c r="BY75" s="1">
        <v>2</v>
      </c>
      <c r="BZ75" s="1">
        <v>3</v>
      </c>
      <c r="CA75" s="1" t="s">
        <v>10</v>
      </c>
      <c r="CB75" s="392" t="s">
        <v>780</v>
      </c>
      <c r="CC75" s="443">
        <v>2</v>
      </c>
      <c r="CD75" s="1" t="s">
        <v>10</v>
      </c>
      <c r="CE75" s="1">
        <v>8445.6</v>
      </c>
    </row>
    <row r="76" spans="1:86" ht="15" customHeight="1" x14ac:dyDescent="0.25">
      <c r="A76" s="247" t="s">
        <v>713</v>
      </c>
      <c r="B76" s="1" t="s">
        <v>9</v>
      </c>
      <c r="C76" s="1" t="s">
        <v>815</v>
      </c>
      <c r="D76" s="1" t="s">
        <v>89</v>
      </c>
      <c r="E76" s="1" t="s">
        <v>10</v>
      </c>
      <c r="F76" s="1" t="s">
        <v>152</v>
      </c>
      <c r="G76" s="221">
        <v>2000</v>
      </c>
      <c r="H76" s="221">
        <v>2280</v>
      </c>
      <c r="I76" s="221">
        <v>600</v>
      </c>
      <c r="J76" s="221">
        <v>600</v>
      </c>
      <c r="K76" s="221">
        <v>560</v>
      </c>
      <c r="L76" s="221">
        <v>560</v>
      </c>
      <c r="M76" s="1"/>
      <c r="N76" s="217" t="s">
        <v>83</v>
      </c>
      <c r="O76" s="434">
        <v>8020</v>
      </c>
      <c r="P76" s="434"/>
      <c r="Q76" s="434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фурнитуры'!$C$20</f>
        <v>930</v>
      </c>
      <c r="AA76" s="1"/>
      <c r="AB76" s="1"/>
      <c r="AC76" s="1"/>
      <c r="AD76" s="1"/>
      <c r="AE76" s="1">
        <f>'комплекты фурнитуры'!$C$25*2</f>
        <v>540</v>
      </c>
      <c r="AF76" s="1"/>
      <c r="AG76" s="1"/>
      <c r="AH76" s="432">
        <f>SUM(Прайс[[#This Row],[КФ НСТ11]:[KFPr-SB-ZPG]])</f>
        <v>1470</v>
      </c>
      <c r="AI76" s="432"/>
      <c r="AJ76" s="1"/>
      <c r="AK76" s="1"/>
      <c r="AL76" s="438"/>
      <c r="AM76" s="432">
        <f>'комплекты фурнитуры'!$C$66</f>
        <v>620</v>
      </c>
      <c r="AN76" s="432">
        <f>'комплекты фурнитуры'!$C$67</f>
        <v>130</v>
      </c>
      <c r="AO76" s="432"/>
      <c r="AP76" s="432"/>
      <c r="AQ76" s="432"/>
      <c r="AR76" s="432"/>
      <c r="AS76" s="432"/>
      <c r="AT76" s="432"/>
      <c r="AU76" s="432"/>
      <c r="AV76" s="432"/>
      <c r="AW76" s="439"/>
      <c r="AX76" s="432"/>
      <c r="AY76" s="439"/>
      <c r="AZ76" s="432"/>
      <c r="BA76" s="432"/>
      <c r="BB76" s="439"/>
      <c r="BC76" s="432">
        <f>'комплекты фурнитуры'!$C$28</f>
        <v>6660</v>
      </c>
      <c r="BD76" s="439"/>
      <c r="BE76" s="432">
        <f>'комплекты фурнитуры'!$C$33</f>
        <v>940</v>
      </c>
      <c r="BF76" s="432">
        <f>'комплекты фурнитуры'!$C$35</f>
        <v>170</v>
      </c>
      <c r="BG76" s="439"/>
      <c r="BH76" s="432">
        <f>'комплекты фурнитуры'!$C$36</f>
        <v>5040</v>
      </c>
      <c r="BI76" s="432">
        <f>'комплекты фурнитуры'!$C$38</f>
        <v>6440</v>
      </c>
      <c r="BJ76" s="432"/>
      <c r="BK76" s="432"/>
      <c r="BL76" s="432"/>
      <c r="BM76" s="432"/>
      <c r="BN76" s="432"/>
      <c r="BO76" s="432"/>
      <c r="BP76" s="28">
        <f>Прайс[[#This Row],[КФ ящика Matrix (H=175 мм)_450_GR]]*2+Прайс[[#This Row],[КФ петли SENS накл.110 гр. с крестообр. Планкой]]*2</f>
        <v>11320</v>
      </c>
      <c r="BQ76" s="28">
        <f>Прайс[[#This Row],[KFN-SB-M15]]*2+Прайс[[#This Row],[KFN-SB-MD]]*2+Прайс[[#This Row],[KFP-SB-N110]]*2</f>
        <v>2480</v>
      </c>
      <c r="BR76" s="28">
        <f>Прайс[[#This Row],[Комплект ящика INNOTECH ATIRA полного выдв. с  PUSH TO OPEN , Н70,NL470,цвет серебристый]]*2+Прайс[[#This Row],[KFP-SB-N110]]*2</f>
        <v>13140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433">
        <v>1.08</v>
      </c>
      <c r="BW76" s="433">
        <v>1.0649999999999999</v>
      </c>
      <c r="BX76" s="28">
        <v>0</v>
      </c>
      <c r="BY76" s="1">
        <v>1</v>
      </c>
      <c r="BZ76" s="1">
        <v>2</v>
      </c>
      <c r="CA76" s="1" t="s">
        <v>87</v>
      </c>
      <c r="CB76" s="28" t="s">
        <v>779</v>
      </c>
      <c r="CC76" s="443">
        <v>1</v>
      </c>
      <c r="CD76" s="1" t="s">
        <v>10</v>
      </c>
      <c r="CE76" s="1">
        <v>9260</v>
      </c>
      <c r="CG76" s="440" t="s">
        <v>816</v>
      </c>
      <c r="CH76" t="s">
        <v>814</v>
      </c>
    </row>
    <row r="77" spans="1:86" ht="15" customHeight="1" x14ac:dyDescent="0.25">
      <c r="A77" s="247" t="s">
        <v>714</v>
      </c>
      <c r="B77" s="1" t="s">
        <v>9</v>
      </c>
      <c r="C77" s="1" t="s">
        <v>807</v>
      </c>
      <c r="D77" s="1" t="s">
        <v>89</v>
      </c>
      <c r="E77" s="1" t="s">
        <v>10</v>
      </c>
      <c r="F77" s="1" t="s">
        <v>152</v>
      </c>
      <c r="G77" s="221">
        <v>2000</v>
      </c>
      <c r="H77" s="221">
        <v>2280</v>
      </c>
      <c r="I77" s="221">
        <v>600</v>
      </c>
      <c r="J77" s="221">
        <v>600</v>
      </c>
      <c r="K77" s="221">
        <v>560</v>
      </c>
      <c r="L77" s="221">
        <v>560</v>
      </c>
      <c r="M77" s="1"/>
      <c r="N77" s="217" t="s">
        <v>83</v>
      </c>
      <c r="O77" s="434">
        <v>8020</v>
      </c>
      <c r="P77" s="434"/>
      <c r="Q77" s="434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фурнитуры'!$C$20</f>
        <v>930</v>
      </c>
      <c r="AA77" s="1"/>
      <c r="AB77" s="1"/>
      <c r="AC77" s="1"/>
      <c r="AD77" s="1"/>
      <c r="AE77" s="1">
        <f>'комплекты фурнитуры'!$C$25*2</f>
        <v>540</v>
      </c>
      <c r="AF77" s="1"/>
      <c r="AG77" s="1"/>
      <c r="AH77" s="432">
        <f>SUM(Прайс[[#This Row],[КФ НСТ11]:[KFPr-SB-ZPG]])</f>
        <v>1470</v>
      </c>
      <c r="AI77" s="432"/>
      <c r="AJ77" s="1"/>
      <c r="AK77" s="1"/>
      <c r="AL77" s="438"/>
      <c r="AM77" s="432">
        <f>'комплекты фурнитуры'!$C$66</f>
        <v>620</v>
      </c>
      <c r="AN77" s="432">
        <f>'комплекты фурнитуры'!$C$67</f>
        <v>130</v>
      </c>
      <c r="AO77" s="432"/>
      <c r="AP77" s="432"/>
      <c r="AQ77" s="432"/>
      <c r="AR77" s="432"/>
      <c r="AS77" s="432"/>
      <c r="AT77" s="432"/>
      <c r="AU77" s="432"/>
      <c r="AV77" s="432"/>
      <c r="AW77" s="439"/>
      <c r="AX77" s="432"/>
      <c r="AY77" s="439"/>
      <c r="AZ77" s="432"/>
      <c r="BA77" s="432"/>
      <c r="BB77" s="439"/>
      <c r="BC77" s="432">
        <f>'комплекты фурнитуры'!$C$28</f>
        <v>6660</v>
      </c>
      <c r="BD77" s="439"/>
      <c r="BE77" s="432">
        <f>'комплекты фурнитуры'!$C$33</f>
        <v>940</v>
      </c>
      <c r="BF77" s="432">
        <f>'комплекты фурнитуры'!$C$35</f>
        <v>170</v>
      </c>
      <c r="BG77" s="439"/>
      <c r="BH77" s="432">
        <f>'комплекты фурнитуры'!$C$36</f>
        <v>5040</v>
      </c>
      <c r="BI77" s="432">
        <f>'комплекты фурнитуры'!$C$38</f>
        <v>6440</v>
      </c>
      <c r="BJ77" s="432"/>
      <c r="BK77" s="432"/>
      <c r="BL77" s="432"/>
      <c r="BM77" s="432"/>
      <c r="BN77" s="432"/>
      <c r="BO77" s="432"/>
      <c r="BP77" s="28">
        <f>Прайс[[#This Row],[КФ ящика Matrix (H=175 мм)_450_GR]]*2+Прайс[[#This Row],[КФ петли SENS накл.110 гр. с крестообр. Планкой]]*2</f>
        <v>11320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433">
        <v>1.08</v>
      </c>
      <c r="BW77" s="433">
        <v>1.0649999999999999</v>
      </c>
      <c r="BX77" s="28">
        <v>0</v>
      </c>
      <c r="BY77" s="1">
        <v>1</v>
      </c>
      <c r="BZ77" s="1">
        <v>2</v>
      </c>
      <c r="CA77" s="1" t="s">
        <v>87</v>
      </c>
      <c r="CB77" s="28" t="s">
        <v>779</v>
      </c>
      <c r="CC77" s="443">
        <v>1</v>
      </c>
      <c r="CD77" s="1" t="s">
        <v>10</v>
      </c>
      <c r="CE77" s="1">
        <v>9260</v>
      </c>
      <c r="CG77" s="440" t="s">
        <v>816</v>
      </c>
      <c r="CH77" t="s">
        <v>814</v>
      </c>
    </row>
    <row r="78" spans="1:86" ht="15" customHeight="1" x14ac:dyDescent="0.25">
      <c r="A78" s="247" t="s">
        <v>715</v>
      </c>
      <c r="B78" s="1" t="s">
        <v>9</v>
      </c>
      <c r="C78" s="1" t="s">
        <v>808</v>
      </c>
      <c r="D78" s="1" t="s">
        <v>89</v>
      </c>
      <c r="E78" s="1" t="s">
        <v>10</v>
      </c>
      <c r="F78" s="1" t="s">
        <v>152</v>
      </c>
      <c r="G78" s="221">
        <v>2000</v>
      </c>
      <c r="H78" s="221">
        <v>2280</v>
      </c>
      <c r="I78" s="221">
        <v>600</v>
      </c>
      <c r="J78" s="221">
        <v>600</v>
      </c>
      <c r="K78" s="221">
        <v>560</v>
      </c>
      <c r="L78" s="221">
        <v>560</v>
      </c>
      <c r="M78" s="1"/>
      <c r="N78" s="217" t="s">
        <v>83</v>
      </c>
      <c r="O78" s="434">
        <v>8020</v>
      </c>
      <c r="P78" s="434"/>
      <c r="Q78" s="434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фурнитуры'!$C$20</f>
        <v>930</v>
      </c>
      <c r="AA78" s="1"/>
      <c r="AB78" s="1"/>
      <c r="AC78" s="1"/>
      <c r="AD78" s="1"/>
      <c r="AE78" s="1">
        <f>'комплекты фурнитуры'!$C$25*2</f>
        <v>540</v>
      </c>
      <c r="AF78" s="1"/>
      <c r="AG78" s="1"/>
      <c r="AH78" s="432">
        <f>SUM(Прайс[[#This Row],[КФ НСТ11]:[KFPr-SB-ZPG]])</f>
        <v>1470</v>
      </c>
      <c r="AI78" s="432"/>
      <c r="AJ78" s="1"/>
      <c r="AK78" s="1"/>
      <c r="AL78" s="438"/>
      <c r="AM78" s="432">
        <f>'комплекты фурнитуры'!$C$66</f>
        <v>620</v>
      </c>
      <c r="AN78" s="432">
        <f>'комплекты фурнитуры'!$C$67</f>
        <v>130</v>
      </c>
      <c r="AO78" s="432"/>
      <c r="AP78" s="432"/>
      <c r="AQ78" s="432"/>
      <c r="AR78" s="432"/>
      <c r="AS78" s="432"/>
      <c r="AT78" s="432"/>
      <c r="AU78" s="432"/>
      <c r="AV78" s="432"/>
      <c r="AW78" s="439"/>
      <c r="AX78" s="432"/>
      <c r="AY78" s="439"/>
      <c r="AZ78" s="432"/>
      <c r="BA78" s="432"/>
      <c r="BB78" s="439"/>
      <c r="BC78" s="432">
        <f>'комплекты фурнитуры'!$C$28</f>
        <v>6660</v>
      </c>
      <c r="BD78" s="439"/>
      <c r="BE78" s="432">
        <f>'комплекты фурнитуры'!$C$33</f>
        <v>940</v>
      </c>
      <c r="BF78" s="432">
        <f>'комплекты фурнитуры'!$C$35</f>
        <v>170</v>
      </c>
      <c r="BG78" s="439"/>
      <c r="BH78" s="432">
        <f>'комплекты фурнитуры'!$C$36</f>
        <v>5040</v>
      </c>
      <c r="BI78" s="432">
        <f>'комплекты фурнитуры'!$C$38</f>
        <v>6440</v>
      </c>
      <c r="BJ78" s="432"/>
      <c r="BK78" s="432"/>
      <c r="BL78" s="432"/>
      <c r="BM78" s="432"/>
      <c r="BN78" s="432"/>
      <c r="BO78" s="432"/>
      <c r="BP78" s="28">
        <f>Прайс[[#This Row],[КФ ящика Matrix (H=175 мм)_450_GR]]*2+Прайс[[#This Row],[КФ петли SENS накл.110 гр. с крестообр. Планкой]]*2</f>
        <v>11320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433">
        <v>1.08</v>
      </c>
      <c r="BW78" s="433">
        <v>1.0649999999999999</v>
      </c>
      <c r="BX78" s="28">
        <v>0</v>
      </c>
      <c r="BY78" s="1">
        <v>1</v>
      </c>
      <c r="BZ78" s="1">
        <v>2</v>
      </c>
      <c r="CA78" s="1" t="s">
        <v>87</v>
      </c>
      <c r="CB78" s="28" t="s">
        <v>779</v>
      </c>
      <c r="CC78" s="443">
        <v>1</v>
      </c>
      <c r="CD78" s="1" t="s">
        <v>10</v>
      </c>
      <c r="CE78" s="1">
        <v>9260</v>
      </c>
      <c r="CG78" s="440" t="s">
        <v>813</v>
      </c>
      <c r="CH78" t="s">
        <v>814</v>
      </c>
    </row>
    <row r="79" spans="1:86" ht="15" customHeight="1" x14ac:dyDescent="0.25">
      <c r="A79" s="247" t="s">
        <v>2449</v>
      </c>
      <c r="B79" s="1" t="s">
        <v>9</v>
      </c>
      <c r="C79" s="1" t="s">
        <v>811</v>
      </c>
      <c r="D79" s="1" t="s">
        <v>89</v>
      </c>
      <c r="E79" s="1" t="s">
        <v>10</v>
      </c>
      <c r="F79" s="1" t="s">
        <v>154</v>
      </c>
      <c r="G79" s="221">
        <v>2000</v>
      </c>
      <c r="H79" s="221">
        <v>2280</v>
      </c>
      <c r="I79" s="221">
        <v>600</v>
      </c>
      <c r="J79" s="221">
        <v>600</v>
      </c>
      <c r="K79" s="221">
        <v>560</v>
      </c>
      <c r="L79" s="221">
        <v>560</v>
      </c>
      <c r="M79" s="1"/>
      <c r="N79" s="217" t="s">
        <v>83</v>
      </c>
      <c r="O79" s="434">
        <v>6990</v>
      </c>
      <c r="P79" s="434"/>
      <c r="Q79" s="434"/>
      <c r="R79" s="1"/>
      <c r="S79" s="1"/>
      <c r="T79" s="1"/>
      <c r="U79" s="1"/>
      <c r="V79" s="1"/>
      <c r="W79" s="1"/>
      <c r="X79" s="1"/>
      <c r="Y79" s="1"/>
      <c r="Z79" s="1"/>
      <c r="AA79" s="1">
        <f>'комплекты фурнитуры'!$C$21</f>
        <v>1130</v>
      </c>
      <c r="AB79" s="1"/>
      <c r="AC79" s="1"/>
      <c r="AD79" s="1"/>
      <c r="AE79" s="1">
        <f>'комплекты фурнитуры'!$C$25*2</f>
        <v>540</v>
      </c>
      <c r="AF79" s="1"/>
      <c r="AG79" s="1"/>
      <c r="AH79" s="432">
        <f>SUM(Прайс[[#This Row],[КФ НСТ11]:[KFPr-SB-ZPG]])</f>
        <v>1670</v>
      </c>
      <c r="AI79" s="432"/>
      <c r="AJ79" s="1"/>
      <c r="AK79" s="1"/>
      <c r="AL79" s="438"/>
      <c r="AM79" s="432">
        <f>'комплекты фурнитуры'!$C$66</f>
        <v>620</v>
      </c>
      <c r="AN79" s="432">
        <f>'комплекты фурнитуры'!$C$67</f>
        <v>130</v>
      </c>
      <c r="AO79" s="432"/>
      <c r="AP79" s="432"/>
      <c r="AQ79" s="432"/>
      <c r="AR79" s="432"/>
      <c r="AS79" s="432"/>
      <c r="AT79" s="432"/>
      <c r="AU79" s="432"/>
      <c r="AV79" s="432"/>
      <c r="AW79" s="432">
        <f>'комплекты фурнитуры'!$C$71</f>
        <v>6080</v>
      </c>
      <c r="AX79" s="432">
        <f>'комплекты фурнитуры'!$C$72</f>
        <v>6940</v>
      </c>
      <c r="AY79" s="432">
        <f>'комплекты фурнитуры'!$C$74</f>
        <v>2290</v>
      </c>
      <c r="AZ79" s="432"/>
      <c r="BA79" s="432"/>
      <c r="BB79" s="439"/>
      <c r="BC79" s="439"/>
      <c r="BD79" s="439"/>
      <c r="BE79" s="439"/>
      <c r="BF79" s="439"/>
      <c r="BG79" s="439"/>
      <c r="BH79" s="439"/>
      <c r="BI79" s="439"/>
      <c r="BJ79" s="432"/>
      <c r="BK79" s="432"/>
      <c r="BL79" s="432"/>
      <c r="BM79" s="432"/>
      <c r="BN79" s="432"/>
      <c r="BO79" s="432"/>
      <c r="BP79" s="28">
        <f>Прайс[[#This Row],[KFP-SP-PPGK]]+Прайс[[#This Row],[КФ петли SENS накл.110 гр. с крестообр. Планкой]]*2</f>
        <v>7320</v>
      </c>
      <c r="BQ79" s="28">
        <f>Прайс[[#This Row],[KFP-SP-PPA]]+Прайс[[#This Row],[KFP-SB-N110]]*4</f>
        <v>2810</v>
      </c>
      <c r="BR79" s="28">
        <v>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433">
        <v>1.08</v>
      </c>
      <c r="BW79" s="433">
        <v>1.0649999999999999</v>
      </c>
      <c r="BX79" s="28">
        <v>0</v>
      </c>
      <c r="BY79" s="1">
        <v>1</v>
      </c>
      <c r="BZ79" s="1">
        <v>2</v>
      </c>
      <c r="CA79" s="1" t="s">
        <v>10</v>
      </c>
      <c r="CB79" s="28" t="s">
        <v>781</v>
      </c>
      <c r="CC79" s="443">
        <v>1</v>
      </c>
      <c r="CD79" s="1" t="s">
        <v>10</v>
      </c>
      <c r="CE79" s="1">
        <v>8090</v>
      </c>
      <c r="CG79" s="440" t="s">
        <v>813</v>
      </c>
    </row>
    <row r="80" spans="1:86" ht="15" customHeight="1" x14ac:dyDescent="0.25">
      <c r="A80" s="247" t="s">
        <v>2460</v>
      </c>
      <c r="B80" s="1" t="s">
        <v>9</v>
      </c>
      <c r="C80" s="1" t="s">
        <v>809</v>
      </c>
      <c r="D80" s="1" t="s">
        <v>89</v>
      </c>
      <c r="E80" s="1" t="s">
        <v>10</v>
      </c>
      <c r="F80" s="1" t="s">
        <v>154</v>
      </c>
      <c r="G80" s="221">
        <v>2000</v>
      </c>
      <c r="H80" s="221">
        <v>2280</v>
      </c>
      <c r="I80" s="221">
        <v>600</v>
      </c>
      <c r="J80" s="221">
        <v>600</v>
      </c>
      <c r="K80" s="221">
        <v>560</v>
      </c>
      <c r="L80" s="221">
        <v>560</v>
      </c>
      <c r="M80" s="1"/>
      <c r="N80" s="217" t="s">
        <v>83</v>
      </c>
      <c r="O80" s="434">
        <v>6910</v>
      </c>
      <c r="P80" s="434"/>
      <c r="Q80" s="434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фурнитуры'!$C$21</f>
        <v>1130</v>
      </c>
      <c r="AB80" s="1"/>
      <c r="AC80" s="1"/>
      <c r="AD80" s="1"/>
      <c r="AE80" s="1">
        <f>'комплекты фурнитуры'!$C$25*2</f>
        <v>540</v>
      </c>
      <c r="AF80" s="1"/>
      <c r="AG80" s="1"/>
      <c r="AH80" s="432">
        <f>SUM(Прайс[[#This Row],[КФ НСТ11]:[KFPr-SB-ZPG]])</f>
        <v>1670</v>
      </c>
      <c r="AI80" s="432"/>
      <c r="AJ80" s="1"/>
      <c r="AK80" s="1"/>
      <c r="AL80" s="438"/>
      <c r="AM80" s="432">
        <f>'комплекты фурнитуры'!$C$66</f>
        <v>620</v>
      </c>
      <c r="AN80" s="432">
        <f>'комплекты фурнитуры'!$C$67</f>
        <v>130</v>
      </c>
      <c r="AO80" s="432"/>
      <c r="AP80" s="432"/>
      <c r="AQ80" s="432"/>
      <c r="AR80" s="432"/>
      <c r="AS80" s="432"/>
      <c r="AT80" s="432"/>
      <c r="AU80" s="432"/>
      <c r="AV80" s="432"/>
      <c r="AW80" s="439"/>
      <c r="AX80" s="432"/>
      <c r="AY80" s="439"/>
      <c r="AZ80" s="432"/>
      <c r="BA80" s="432"/>
      <c r="BB80" s="439"/>
      <c r="BC80" s="432">
        <f>'комплекты фурнитуры'!$C$28</f>
        <v>6660</v>
      </c>
      <c r="BD80" s="439"/>
      <c r="BE80" s="432">
        <f>'комплекты фурнитуры'!$C$33</f>
        <v>940</v>
      </c>
      <c r="BF80" s="432">
        <f>'комплекты фурнитуры'!$C$35</f>
        <v>170</v>
      </c>
      <c r="BG80" s="439"/>
      <c r="BH80" s="432">
        <f>'комплекты фурнитуры'!$C$36</f>
        <v>5040</v>
      </c>
      <c r="BI80" s="432">
        <f>'комплекты фурнитуры'!$C$38</f>
        <v>6440</v>
      </c>
      <c r="BJ80" s="432"/>
      <c r="BK80" s="432"/>
      <c r="BL80" s="432"/>
      <c r="BM80" s="432"/>
      <c r="BN80" s="432"/>
      <c r="BO80" s="432"/>
      <c r="BP80" s="2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0" s="28">
        <f>Прайс[[#This Row],[KFP-SB-N110]]*2+Прайс[[#This Row],[KFN-SB-M15]]+Прайс[[#This Row],[KFN-SB-MD]]</f>
        <v>1370</v>
      </c>
      <c r="BR80" s="28">
        <f>Прайс[[#This Row],[KFP-SB-N110]]*2+Прайс[[#This Row],[Комплект ящика INNOTECH ATIRA полного выдв. с  PUSH TO OPEN , Н70,NL470,цвет серебристый]]</f>
        <v>6700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433">
        <v>1.08</v>
      </c>
      <c r="BW80" s="433">
        <v>1.0649999999999999</v>
      </c>
      <c r="BX80" s="28">
        <v>0</v>
      </c>
      <c r="BY80" s="1">
        <v>1</v>
      </c>
      <c r="BZ80" s="1">
        <v>1</v>
      </c>
      <c r="CA80" s="1" t="s">
        <v>87</v>
      </c>
      <c r="CB80" s="28" t="s">
        <v>779</v>
      </c>
      <c r="CC80" s="443">
        <v>1</v>
      </c>
      <c r="CD80" s="1" t="s">
        <v>10</v>
      </c>
      <c r="CE80" s="1">
        <v>7920</v>
      </c>
      <c r="CG80" s="440" t="s">
        <v>813</v>
      </c>
    </row>
    <row r="81" spans="1:85" ht="15" customHeight="1" x14ac:dyDescent="0.25">
      <c r="A81" s="247" t="s">
        <v>2448</v>
      </c>
      <c r="B81" s="1" t="s">
        <v>9</v>
      </c>
      <c r="C81" s="1" t="s">
        <v>810</v>
      </c>
      <c r="D81" s="1" t="s">
        <v>89</v>
      </c>
      <c r="E81" s="1" t="s">
        <v>87</v>
      </c>
      <c r="F81" s="1" t="s">
        <v>154</v>
      </c>
      <c r="G81" s="221">
        <v>2000</v>
      </c>
      <c r="H81" s="221">
        <v>2280</v>
      </c>
      <c r="I81" s="221">
        <v>600</v>
      </c>
      <c r="J81" s="221">
        <v>600</v>
      </c>
      <c r="K81" s="221">
        <v>560</v>
      </c>
      <c r="L81" s="221">
        <v>560</v>
      </c>
      <c r="M81" s="1"/>
      <c r="N81" s="217" t="s">
        <v>83</v>
      </c>
      <c r="O81" s="434">
        <v>7462.8</v>
      </c>
      <c r="P81" s="434"/>
      <c r="Q81" s="434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фурнитуры'!$C$21</f>
        <v>1130</v>
      </c>
      <c r="AB81" s="1"/>
      <c r="AC81" s="1"/>
      <c r="AD81" s="1"/>
      <c r="AE81" s="1">
        <f>'комплекты фурнитуры'!$C$25*2</f>
        <v>540</v>
      </c>
      <c r="AF81" s="1"/>
      <c r="AG81" s="1"/>
      <c r="AH81" s="432">
        <f>SUM(Прайс[[#This Row],[КФ НСТ11]:[KFPr-SB-ZPG]])</f>
        <v>1670</v>
      </c>
      <c r="AI81" s="432"/>
      <c r="AJ81" s="1"/>
      <c r="AK81" s="1"/>
      <c r="AL81" s="438">
        <f>'комплекты фурнитуры'!$C$89</f>
        <v>290</v>
      </c>
      <c r="AM81" s="432">
        <f>'комплекты фурнитуры'!$C$66</f>
        <v>620</v>
      </c>
      <c r="AN81" s="439"/>
      <c r="AO81" s="432"/>
      <c r="AP81" s="432"/>
      <c r="AQ81" s="432"/>
      <c r="AR81" s="432"/>
      <c r="AS81" s="432"/>
      <c r="AT81" s="432"/>
      <c r="AU81" s="432"/>
      <c r="AV81" s="432"/>
      <c r="AW81" s="439"/>
      <c r="AX81" s="432"/>
      <c r="AY81" s="439"/>
      <c r="AZ81" s="432"/>
      <c r="BA81" s="432"/>
      <c r="BB81" s="439"/>
      <c r="BC81" s="432">
        <f>'комплекты фурнитуры'!$C$28</f>
        <v>6660</v>
      </c>
      <c r="BD81" s="439"/>
      <c r="BE81" s="439"/>
      <c r="BF81" s="439"/>
      <c r="BG81" s="439"/>
      <c r="BH81" s="432">
        <f>'комплекты фурнитуры'!$C$36</f>
        <v>5040</v>
      </c>
      <c r="BI81" s="439"/>
      <c r="BJ81" s="432"/>
      <c r="BK81" s="432"/>
      <c r="BL81" s="432"/>
      <c r="BM81" s="432"/>
      <c r="BN81" s="432"/>
      <c r="BO81" s="432"/>
      <c r="BP81" s="2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1" s="28">
        <v>0</v>
      </c>
      <c r="BR81" s="28">
        <v>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433">
        <v>1.08</v>
      </c>
      <c r="BW81" s="433">
        <v>1.0649999999999999</v>
      </c>
      <c r="BX81" s="28">
        <v>0</v>
      </c>
      <c r="BY81" s="1">
        <v>1</v>
      </c>
      <c r="BZ81" s="1">
        <v>1</v>
      </c>
      <c r="CA81" s="1" t="s">
        <v>10</v>
      </c>
      <c r="CB81" s="28" t="s">
        <v>780</v>
      </c>
      <c r="CC81" s="443">
        <v>1</v>
      </c>
      <c r="CD81" s="1" t="s">
        <v>10</v>
      </c>
      <c r="CE81" s="1">
        <v>8553.6</v>
      </c>
      <c r="CG81" s="440" t="s">
        <v>812</v>
      </c>
    </row>
    <row r="82" spans="1:85" ht="15" customHeight="1" x14ac:dyDescent="0.25">
      <c r="A82" s="247" t="s">
        <v>60</v>
      </c>
      <c r="B82" s="1" t="s">
        <v>9</v>
      </c>
      <c r="C82" s="1" t="s">
        <v>124</v>
      </c>
      <c r="D82" s="1" t="s">
        <v>89</v>
      </c>
      <c r="E82" s="1" t="s">
        <v>10</v>
      </c>
      <c r="F82" s="1" t="s">
        <v>153</v>
      </c>
      <c r="G82" s="221">
        <v>2280</v>
      </c>
      <c r="H82" s="221">
        <v>2280</v>
      </c>
      <c r="I82" s="221">
        <v>600</v>
      </c>
      <c r="J82" s="221">
        <v>600</v>
      </c>
      <c r="K82" s="221">
        <v>560</v>
      </c>
      <c r="L82" s="221">
        <v>560</v>
      </c>
      <c r="M82" s="1"/>
      <c r="N82" s="217" t="s">
        <v>83</v>
      </c>
      <c r="O82" s="434">
        <v>6310</v>
      </c>
      <c r="P82" s="434"/>
      <c r="Q82" s="434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фурнитуры'!$C$21</f>
        <v>1130</v>
      </c>
      <c r="AB82" s="1"/>
      <c r="AC82" s="1"/>
      <c r="AD82" s="1"/>
      <c r="AE82" s="1">
        <f>'комплекты фурнитуры'!$C$25*2</f>
        <v>540</v>
      </c>
      <c r="AF82" s="1"/>
      <c r="AG82" s="1"/>
      <c r="AH82" s="432">
        <f>SUM(Прайс[[#This Row],[КФ НСТ11]:[KFPr-SB-ZPG]])</f>
        <v>1670</v>
      </c>
      <c r="AI82" s="432"/>
      <c r="AJ82" s="1"/>
      <c r="AK82" s="1"/>
      <c r="AL82" s="441"/>
      <c r="AM82" s="432">
        <f>'комплекты фурнитуры'!$C$66</f>
        <v>620</v>
      </c>
      <c r="AN82" s="432">
        <f>'комплекты фурнитуры'!$C$67</f>
        <v>130</v>
      </c>
      <c r="AO82" s="432"/>
      <c r="AP82" s="432"/>
      <c r="AQ82" s="432"/>
      <c r="AR82" s="432"/>
      <c r="AS82" s="432"/>
      <c r="AT82" s="432"/>
      <c r="AU82" s="432"/>
      <c r="AV82" s="432"/>
      <c r="AW82" s="432">
        <f>'комплекты фурнитуры'!$C$71</f>
        <v>6080</v>
      </c>
      <c r="AX82" s="432"/>
      <c r="AY82" s="432">
        <f>'комплекты фурнитуры'!$C$74</f>
        <v>2290</v>
      </c>
      <c r="AZ82" s="432"/>
      <c r="BA82" s="432"/>
      <c r="BB82" s="442"/>
      <c r="BC82" s="442"/>
      <c r="BD82" s="442"/>
      <c r="BE82" s="442"/>
      <c r="BF82" s="442"/>
      <c r="BG82" s="442"/>
      <c r="BH82" s="442"/>
      <c r="BI82" s="442"/>
      <c r="BJ82" s="432"/>
      <c r="BK82" s="432"/>
      <c r="BL82" s="432"/>
      <c r="BM82" s="432"/>
      <c r="BN82" s="432"/>
      <c r="BO82" s="432"/>
      <c r="BP82" s="28">
        <f>Прайс[[#This Row],[KFP-SP-PPGK]]+Прайс[[#This Row],[КФ петли SENS накл.110 гр. с крестообр. Планкой]]*5</f>
        <v>9180</v>
      </c>
      <c r="BQ82" s="28">
        <f>Прайс[[#This Row],[KFP-SP-PPA]]+Прайс[[#This Row],[KFP-SB-N110]]*7</f>
        <v>3200</v>
      </c>
      <c r="BR82" s="28">
        <v>0</v>
      </c>
      <c r="BS82" s="1">
        <v>600</v>
      </c>
      <c r="BT82" s="1">
        <v>2280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433">
        <v>1.08</v>
      </c>
      <c r="BW82" s="433">
        <v>1.0649999999999999</v>
      </c>
      <c r="BX82" s="28">
        <v>1.3</v>
      </c>
      <c r="BY82" s="1">
        <v>0</v>
      </c>
      <c r="BZ82" s="1">
        <v>0</v>
      </c>
      <c r="CA82" s="1" t="s">
        <v>10</v>
      </c>
      <c r="CB82" s="28" t="s">
        <v>781</v>
      </c>
      <c r="CC82" s="1">
        <v>0</v>
      </c>
      <c r="CD82" s="1" t="s">
        <v>10</v>
      </c>
      <c r="CE82" s="1">
        <v>7320</v>
      </c>
    </row>
    <row r="83" spans="1:85" ht="15" customHeight="1" x14ac:dyDescent="0.25"/>
    <row r="84" spans="1:85" ht="15" customHeight="1" x14ac:dyDescent="0.25"/>
    <row r="85" spans="1:85" ht="15" customHeight="1" x14ac:dyDescent="0.25"/>
    <row r="87" spans="1:85" x14ac:dyDescent="0.25">
      <c r="A87" s="15"/>
    </row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ht="15.75" x14ac:dyDescent="0.25">
      <c r="A92" s="15"/>
      <c r="AF92" s="208"/>
    </row>
    <row r="93" spans="1:85" x14ac:dyDescent="0.25">
      <c r="A93" s="15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  <c r="P118" s="453"/>
      <c r="Q118" s="453"/>
      <c r="R118" s="453"/>
      <c r="S118" s="453"/>
      <c r="T118" s="453"/>
      <c r="U118" s="453"/>
      <c r="V118" s="453"/>
      <c r="W118" s="453"/>
      <c r="X118" s="453"/>
      <c r="Y118" s="33"/>
    </row>
    <row r="119" spans="1:29" x14ac:dyDescent="0.25">
      <c r="A119" s="15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6"/>
    </row>
    <row r="128" spans="1:29" x14ac:dyDescent="0.25">
      <c r="A128" s="16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ht="15" customHeight="1" x14ac:dyDescent="0.25">
      <c r="A161" s="15"/>
    </row>
    <row r="162" spans="1:1" x14ac:dyDescent="0.25">
      <c r="A162" s="16"/>
    </row>
  </sheetData>
  <mergeCells count="1">
    <mergeCell ref="P118:X118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opLeftCell="BA1" zoomScale="85" zoomScaleNormal="85" workbookViewId="0">
      <selection activeCell="BF10" sqref="BF10"/>
    </sheetView>
  </sheetViews>
  <sheetFormatPr defaultColWidth="9.140625" defaultRowHeight="15.75" x14ac:dyDescent="0.25"/>
  <cols>
    <col min="1" max="1" width="38.5703125" style="228" bestFit="1" customWidth="1"/>
    <col min="2" max="2" width="15" style="228" customWidth="1"/>
    <col min="3" max="3" width="9.140625" style="228" customWidth="1"/>
    <col min="4" max="4" width="7.42578125" style="228" customWidth="1"/>
    <col min="5" max="6" width="9.140625" style="228"/>
    <col min="7" max="7" width="7.42578125" style="228" bestFit="1" customWidth="1"/>
    <col min="8" max="10" width="9.140625" style="228"/>
    <col min="11" max="11" width="18.140625" style="228" bestFit="1" customWidth="1"/>
    <col min="12" max="12" width="31.7109375" style="228" bestFit="1" customWidth="1"/>
    <col min="13" max="13" width="15.140625" style="228" bestFit="1" customWidth="1"/>
    <col min="14" max="14" width="25.28515625" style="228" customWidth="1"/>
    <col min="15" max="15" width="15.85546875" style="228" bestFit="1" customWidth="1"/>
    <col min="16" max="16" width="14.7109375" style="228" customWidth="1"/>
    <col min="17" max="17" width="13.28515625" style="228" customWidth="1"/>
    <col min="18" max="18" width="9.140625" style="228"/>
    <col min="19" max="19" width="34.85546875" style="228" bestFit="1" customWidth="1"/>
    <col min="20" max="20" width="23.28515625" style="228" bestFit="1" customWidth="1"/>
    <col min="21" max="21" width="22.7109375" style="228" bestFit="1" customWidth="1"/>
    <col min="22" max="22" width="16.140625" style="228" bestFit="1" customWidth="1"/>
    <col min="23" max="23" width="18.85546875" style="228" bestFit="1" customWidth="1"/>
    <col min="24" max="24" width="16.140625" style="228" bestFit="1" customWidth="1"/>
    <col min="25" max="25" width="16.140625" style="228" customWidth="1"/>
    <col min="26" max="27" width="18.28515625" style="228" customWidth="1"/>
    <col min="28" max="28" width="36.28515625" style="228" bestFit="1" customWidth="1"/>
    <col min="29" max="30" width="29.42578125" style="228" customWidth="1"/>
    <col min="31" max="31" width="15.42578125" style="228" bestFit="1" customWidth="1"/>
    <col min="32" max="35" width="15.42578125" style="228" customWidth="1"/>
    <col min="36" max="36" width="23.7109375" style="228" bestFit="1" customWidth="1"/>
    <col min="37" max="37" width="25.140625" style="228" bestFit="1" customWidth="1"/>
    <col min="38" max="38" width="25.140625" style="228" customWidth="1"/>
    <col min="39" max="39" width="10.5703125" style="228" customWidth="1"/>
    <col min="40" max="40" width="52" style="228" bestFit="1" customWidth="1"/>
    <col min="41" max="46" width="30.42578125" style="228" customWidth="1"/>
    <col min="47" max="48" width="15.5703125" style="228" bestFit="1" customWidth="1"/>
    <col min="49" max="49" width="24" style="228" bestFit="1" customWidth="1"/>
    <col min="50" max="50" width="17.42578125" style="228" bestFit="1" customWidth="1"/>
    <col min="51" max="51" width="20.85546875" style="228" bestFit="1" customWidth="1"/>
    <col min="52" max="52" width="18.7109375" style="228" bestFit="1" customWidth="1"/>
    <col min="53" max="53" width="18.7109375" style="228" customWidth="1"/>
    <col min="54" max="54" width="54.42578125" style="228" bestFit="1" customWidth="1"/>
    <col min="55" max="55" width="18.7109375" style="228" customWidth="1"/>
    <col min="56" max="56" width="33.85546875" style="228" bestFit="1" customWidth="1"/>
    <col min="57" max="57" width="33.85546875" style="228" customWidth="1"/>
    <col min="58" max="58" width="42.140625" style="228" bestFit="1" customWidth="1"/>
    <col min="59" max="59" width="12.7109375" style="228" bestFit="1" customWidth="1"/>
    <col min="60" max="62" width="9.140625" style="228"/>
    <col min="63" max="63" width="86.42578125" style="228" bestFit="1" customWidth="1"/>
    <col min="64" max="64" width="10.7109375" style="228" bestFit="1" customWidth="1"/>
    <col min="65" max="66" width="9.140625" style="228"/>
    <col min="67" max="67" width="70.85546875" style="228" bestFit="1" customWidth="1"/>
    <col min="68" max="68" width="9" style="228" customWidth="1"/>
    <col min="69" max="69" width="9.140625" style="228"/>
    <col min="70" max="70" width="80.85546875" style="228" bestFit="1" customWidth="1"/>
    <col min="71" max="71" width="10.85546875" style="228" customWidth="1"/>
    <col min="72" max="74" width="9.140625" style="228"/>
    <col min="75" max="75" width="19.7109375" style="228" customWidth="1"/>
    <col min="76" max="77" width="9.140625" style="228"/>
    <col min="78" max="78" width="56.85546875" style="228" bestFit="1" customWidth="1"/>
    <col min="79" max="79" width="16.7109375" style="228" bestFit="1" customWidth="1"/>
    <col min="80" max="80" width="31" style="228" bestFit="1" customWidth="1"/>
    <col min="81" max="81" width="19" style="228" bestFit="1" customWidth="1"/>
    <col min="82" max="82" width="9.140625" style="228" customWidth="1"/>
    <col min="83" max="85" width="9.140625" style="228"/>
    <col min="86" max="86" width="39.85546875" style="228" bestFit="1" customWidth="1"/>
    <col min="87" max="89" width="9.140625" style="228"/>
    <col min="90" max="90" width="56.42578125" style="228" bestFit="1" customWidth="1"/>
    <col min="91" max="91" width="21.140625" style="228" bestFit="1" customWidth="1"/>
    <col min="92" max="92" width="29.5703125" style="228" bestFit="1" customWidth="1"/>
    <col min="93" max="93" width="65.140625" style="228" bestFit="1" customWidth="1"/>
    <col min="94" max="94" width="12" style="228" bestFit="1" customWidth="1"/>
    <col min="95" max="97" width="9.140625" style="228"/>
    <col min="98" max="98" width="65.85546875" style="228" bestFit="1" customWidth="1"/>
    <col min="99" max="99" width="26.42578125" style="228" bestFit="1" customWidth="1"/>
    <col min="100" max="100" width="19.140625" style="228" bestFit="1" customWidth="1"/>
    <col min="101" max="101" width="22" style="228" bestFit="1" customWidth="1"/>
    <col min="102" max="102" width="24.28515625" style="228" bestFit="1" customWidth="1"/>
    <col min="103" max="107" width="21.140625" style="228" bestFit="1" customWidth="1"/>
    <col min="108" max="120" width="9.140625" style="228"/>
    <col min="121" max="121" width="82.7109375" style="228" bestFit="1" customWidth="1"/>
    <col min="122" max="122" width="9" style="228" bestFit="1" customWidth="1"/>
    <col min="123" max="16384" width="9.140625" style="228"/>
  </cols>
  <sheetData>
    <row r="1" spans="2:124" ht="30" customHeight="1" x14ac:dyDescent="0.25">
      <c r="B1" s="228" t="s">
        <v>193</v>
      </c>
      <c r="E1" s="228" t="s">
        <v>167</v>
      </c>
      <c r="K1" s="450" t="s">
        <v>195</v>
      </c>
      <c r="L1" s="450"/>
      <c r="M1" s="450"/>
      <c r="N1" s="450"/>
      <c r="O1" s="450"/>
      <c r="P1" s="450"/>
      <c r="S1" s="228" t="s">
        <v>202</v>
      </c>
      <c r="T1" s="228" t="s">
        <v>203</v>
      </c>
      <c r="U1" s="228" t="s">
        <v>204</v>
      </c>
      <c r="V1" s="228" t="s">
        <v>205</v>
      </c>
      <c r="W1" s="228" t="s">
        <v>206</v>
      </c>
      <c r="X1" s="228" t="s">
        <v>207</v>
      </c>
      <c r="Y1" s="228" t="s">
        <v>725</v>
      </c>
      <c r="Z1" s="228" t="s">
        <v>776</v>
      </c>
      <c r="AB1" s="242" t="s">
        <v>208</v>
      </c>
      <c r="AC1" s="242" t="s">
        <v>209</v>
      </c>
      <c r="AD1" s="242" t="s">
        <v>210</v>
      </c>
      <c r="AE1" s="242" t="s">
        <v>211</v>
      </c>
      <c r="AF1" s="228" t="s">
        <v>1119</v>
      </c>
      <c r="AG1" s="242" t="s">
        <v>1122</v>
      </c>
      <c r="AH1" s="228" t="s">
        <v>1120</v>
      </c>
      <c r="AI1" s="228" t="s">
        <v>1123</v>
      </c>
      <c r="AJ1" s="242" t="s">
        <v>773</v>
      </c>
      <c r="AK1" s="242" t="s">
        <v>936</v>
      </c>
      <c r="AL1" s="242" t="s">
        <v>1443</v>
      </c>
      <c r="AN1" s="283" t="s">
        <v>202</v>
      </c>
      <c r="AO1" s="283" t="s">
        <v>882</v>
      </c>
      <c r="AP1" s="283" t="s">
        <v>922</v>
      </c>
      <c r="AQ1" s="283" t="s">
        <v>938</v>
      </c>
      <c r="AR1" s="283" t="s">
        <v>916</v>
      </c>
      <c r="AS1" s="283" t="s">
        <v>773</v>
      </c>
      <c r="AT1" s="242" t="s">
        <v>936</v>
      </c>
      <c r="AU1" s="283" t="s">
        <v>776</v>
      </c>
      <c r="AW1" s="450" t="s">
        <v>1060</v>
      </c>
      <c r="AX1" s="450"/>
      <c r="AY1" s="450"/>
      <c r="AZ1" s="450"/>
      <c r="BA1" s="337"/>
      <c r="BD1" s="337"/>
      <c r="BE1" s="337"/>
      <c r="BF1" s="337" t="s">
        <v>1067</v>
      </c>
      <c r="BG1" s="337"/>
      <c r="BH1" s="337"/>
      <c r="BK1" s="451" t="s">
        <v>1109</v>
      </c>
      <c r="BL1" s="451"/>
      <c r="BO1" s="452" t="s">
        <v>1110</v>
      </c>
      <c r="BP1" s="452"/>
      <c r="BR1" s="452" t="s">
        <v>1111</v>
      </c>
      <c r="BS1" s="452"/>
      <c r="BV1" s="228" t="s">
        <v>886</v>
      </c>
      <c r="BZ1" s="451" t="s">
        <v>939</v>
      </c>
      <c r="CA1" s="451"/>
      <c r="CB1" s="451"/>
      <c r="CC1" s="451"/>
      <c r="CD1" s="451"/>
      <c r="CE1" s="316"/>
      <c r="CF1" s="316"/>
      <c r="CG1" s="316"/>
      <c r="CH1" s="451" t="s">
        <v>1059</v>
      </c>
      <c r="CI1" s="451"/>
      <c r="CL1" s="451" t="s">
        <v>1058</v>
      </c>
      <c r="CM1" s="451"/>
      <c r="CN1" s="451"/>
      <c r="CO1" s="451"/>
      <c r="CP1" s="451"/>
      <c r="CT1" s="228" t="s">
        <v>735</v>
      </c>
    </row>
    <row r="2" spans="2:124" ht="30" customHeight="1" x14ac:dyDescent="0.25">
      <c r="K2" s="227"/>
      <c r="L2" s="227"/>
      <c r="M2" s="227"/>
      <c r="N2" s="227"/>
      <c r="O2" s="227"/>
      <c r="S2" s="228" t="s">
        <v>353</v>
      </c>
      <c r="T2" s="228" t="s">
        <v>201</v>
      </c>
      <c r="U2" s="228">
        <v>2</v>
      </c>
      <c r="V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38">
        <v>6</v>
      </c>
      <c r="AB2" s="449" t="s">
        <v>213</v>
      </c>
      <c r="AC2" s="222" t="s">
        <v>214</v>
      </c>
      <c r="AD2" s="222">
        <v>19</v>
      </c>
      <c r="AE2" s="222">
        <v>0</v>
      </c>
      <c r="AF2" s="359">
        <v>70</v>
      </c>
      <c r="AG2" s="359">
        <v>2400</v>
      </c>
      <c r="AH2" s="359">
        <v>270</v>
      </c>
      <c r="AI2" s="359">
        <v>950</v>
      </c>
      <c r="AJ2" s="229" t="s">
        <v>87</v>
      </c>
      <c r="AK2" s="229" t="s">
        <v>10</v>
      </c>
      <c r="AL2" s="222">
        <v>0</v>
      </c>
      <c r="AN2" s="279" t="s">
        <v>901</v>
      </c>
      <c r="AO2" s="279" t="s">
        <v>923</v>
      </c>
      <c r="AP2" s="279">
        <f>VLOOKUP(Пластики_Acryline[[#This Row],[Ценовая группа]],Цены_по_категориям_Acryline[],2,0)</f>
        <v>7745</v>
      </c>
      <c r="AQ2" s="279">
        <f>VLOOKUP(Пластики_Acryline[[#This Row],[Ценовая группа]],Цены_по_категориям_Acryline[],3,0)</f>
        <v>12274</v>
      </c>
      <c r="AR2" s="279" t="s">
        <v>917</v>
      </c>
      <c r="AS2" s="305" t="s">
        <v>87</v>
      </c>
      <c r="AT2" s="305" t="s">
        <v>10</v>
      </c>
      <c r="AU2" s="228">
        <v>1</v>
      </c>
      <c r="AW2" s="228" t="s">
        <v>882</v>
      </c>
      <c r="AX2" s="222" t="s">
        <v>881</v>
      </c>
      <c r="AY2" s="222" t="s">
        <v>919</v>
      </c>
      <c r="AZ2" s="228" t="s">
        <v>773</v>
      </c>
      <c r="BB2" s="450" t="s">
        <v>1066</v>
      </c>
      <c r="BC2" s="450"/>
      <c r="BD2" s="450"/>
      <c r="BE2" s="227"/>
      <c r="BF2" s="228" t="s">
        <v>1068</v>
      </c>
      <c r="BK2" s="228" t="s">
        <v>491</v>
      </c>
      <c r="BL2" s="228" t="s">
        <v>800</v>
      </c>
      <c r="BO2" s="352" t="s">
        <v>491</v>
      </c>
      <c r="BP2" s="352" t="s">
        <v>800</v>
      </c>
      <c r="BR2" s="352" t="s">
        <v>491</v>
      </c>
      <c r="BS2" s="352" t="s">
        <v>800</v>
      </c>
      <c r="BZ2" s="322" t="s">
        <v>940</v>
      </c>
      <c r="CA2" s="323" t="s">
        <v>5</v>
      </c>
      <c r="CB2" s="322" t="s">
        <v>170</v>
      </c>
      <c r="CC2" s="322" t="s">
        <v>183</v>
      </c>
      <c r="CD2" s="323" t="s">
        <v>800</v>
      </c>
      <c r="CH2" s="312" t="s">
        <v>882</v>
      </c>
      <c r="CI2" s="312" t="s">
        <v>800</v>
      </c>
      <c r="CJ2" s="317"/>
      <c r="CK2" s="318"/>
      <c r="CL2" s="228" t="s">
        <v>1043</v>
      </c>
      <c r="CM2" s="228" t="s">
        <v>183</v>
      </c>
      <c r="CN2" s="228" t="s">
        <v>5</v>
      </c>
      <c r="CO2" s="228" t="s">
        <v>1042</v>
      </c>
      <c r="CP2" s="228" t="s">
        <v>800</v>
      </c>
      <c r="CQ2" s="318"/>
      <c r="CT2" s="228" t="s">
        <v>736</v>
      </c>
      <c r="CU2" s="228" t="s">
        <v>737</v>
      </c>
      <c r="CV2" s="228" t="s">
        <v>179</v>
      </c>
      <c r="CW2" s="228" t="s">
        <v>751</v>
      </c>
      <c r="CX2" s="228" t="s">
        <v>752</v>
      </c>
      <c r="CY2" s="228" t="s">
        <v>766</v>
      </c>
      <c r="CZ2" s="228" t="s">
        <v>767</v>
      </c>
      <c r="DA2" s="228" t="s">
        <v>768</v>
      </c>
      <c r="DB2" s="228" t="s">
        <v>769</v>
      </c>
    </row>
    <row r="3" spans="2:124" ht="30" customHeight="1" x14ac:dyDescent="0.25">
      <c r="K3" s="228" t="s">
        <v>183</v>
      </c>
      <c r="L3" s="228" t="s">
        <v>196</v>
      </c>
      <c r="M3" s="228" t="s">
        <v>197</v>
      </c>
      <c r="N3" s="228" t="s">
        <v>198</v>
      </c>
      <c r="O3" s="228" t="s">
        <v>199</v>
      </c>
      <c r="P3" s="228" t="s">
        <v>725</v>
      </c>
      <c r="S3" s="228" t="s">
        <v>253</v>
      </c>
      <c r="T3" s="228" t="s">
        <v>200</v>
      </c>
      <c r="U3" s="228">
        <v>1</v>
      </c>
      <c r="V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38">
        <v>22</v>
      </c>
      <c r="AB3" s="449" t="s">
        <v>218</v>
      </c>
      <c r="AC3" s="222" t="s">
        <v>216</v>
      </c>
      <c r="AD3" s="222">
        <v>19</v>
      </c>
      <c r="AE3" s="222">
        <v>16</v>
      </c>
      <c r="AF3" s="359">
        <v>135</v>
      </c>
      <c r="AG3" s="359">
        <v>2550</v>
      </c>
      <c r="AH3" s="359">
        <v>135</v>
      </c>
      <c r="AI3" s="359">
        <v>950</v>
      </c>
      <c r="AJ3" s="229" t="s">
        <v>87</v>
      </c>
      <c r="AK3" s="229" t="s">
        <v>87</v>
      </c>
      <c r="AL3" s="222">
        <v>0</v>
      </c>
      <c r="AN3" s="279" t="s">
        <v>890</v>
      </c>
      <c r="AO3" s="279" t="s">
        <v>923</v>
      </c>
      <c r="AP3" s="279">
        <f>VLOOKUP(Пластики_Acryline[[#This Row],[Ценовая группа]],Цены_по_категориям_Acryline[],2,0)</f>
        <v>7745</v>
      </c>
      <c r="AQ3" s="279">
        <f>VLOOKUP(Пластики_Acryline[[#This Row],[Ценовая группа]],Цены_по_категориям_Acryline[],3,0)</f>
        <v>12274</v>
      </c>
      <c r="AR3" s="279" t="s">
        <v>918</v>
      </c>
      <c r="AS3" s="305" t="s">
        <v>87</v>
      </c>
      <c r="AT3" s="305" t="s">
        <v>10</v>
      </c>
      <c r="AU3" s="228">
        <v>1</v>
      </c>
      <c r="AW3" s="272" t="s">
        <v>879</v>
      </c>
      <c r="AX3" s="271">
        <v>4850</v>
      </c>
      <c r="AY3" s="287">
        <v>0</v>
      </c>
      <c r="AZ3" s="242" t="s">
        <v>10</v>
      </c>
      <c r="BA3" s="242"/>
      <c r="BB3" s="278" t="s">
        <v>882</v>
      </c>
      <c r="BC3" s="278" t="s">
        <v>773</v>
      </c>
      <c r="BD3" s="281" t="s">
        <v>1061</v>
      </c>
      <c r="BE3" s="281"/>
      <c r="BF3" s="282" t="s">
        <v>1069</v>
      </c>
      <c r="BK3" s="222" t="s">
        <v>1115</v>
      </c>
      <c r="BL3" s="328">
        <v>2392</v>
      </c>
      <c r="BO3" s="348" t="s">
        <v>1014</v>
      </c>
      <c r="BP3" s="349">
        <v>3484</v>
      </c>
      <c r="BR3" s="348" t="s">
        <v>1020</v>
      </c>
      <c r="BS3" s="349">
        <v>1123.2</v>
      </c>
      <c r="BZ3" s="355" t="s">
        <v>1116</v>
      </c>
      <c r="CA3" s="356" t="s">
        <v>784</v>
      </c>
      <c r="CB3" s="356" t="s">
        <v>784</v>
      </c>
      <c r="CC3" s="356" t="s">
        <v>784</v>
      </c>
      <c r="CD3" s="341">
        <f>VLOOKUP(Ручки[[#This Row],[Категория]],Ценовые_категории_ручек[],2,0)</f>
        <v>770</v>
      </c>
      <c r="CE3" s="306"/>
      <c r="CH3" s="279" t="s">
        <v>943</v>
      </c>
      <c r="CI3" s="333">
        <v>50</v>
      </c>
      <c r="CJ3" s="320"/>
      <c r="CK3" s="306"/>
      <c r="CL3" s="336" t="s">
        <v>1031</v>
      </c>
      <c r="CM3" s="336" t="s">
        <v>184</v>
      </c>
      <c r="CN3" s="336" t="s">
        <v>1044</v>
      </c>
      <c r="CO3" s="324" t="s">
        <v>1053</v>
      </c>
      <c r="CP3" s="346">
        <v>4362</v>
      </c>
      <c r="CS3" s="345"/>
      <c r="CT3" s="236" t="s">
        <v>738</v>
      </c>
      <c r="CU3" s="228" t="s">
        <v>750</v>
      </c>
      <c r="CV3" s="228">
        <v>38</v>
      </c>
      <c r="CW3" s="228">
        <v>3000</v>
      </c>
      <c r="CX3" s="228">
        <v>1200</v>
      </c>
      <c r="CY3" s="237">
        <v>2536</v>
      </c>
      <c r="CZ3" s="237">
        <v>4278</v>
      </c>
      <c r="DA3" s="237">
        <v>6020</v>
      </c>
      <c r="DB3" s="237">
        <v>0</v>
      </c>
    </row>
    <row r="4" spans="2:124" ht="30" customHeight="1" x14ac:dyDescent="0.25">
      <c r="K4" s="228" t="s">
        <v>200</v>
      </c>
      <c r="L4" s="228">
        <v>1</v>
      </c>
      <c r="M4" s="239">
        <v>4041</v>
      </c>
      <c r="N4" s="239">
        <v>4445</v>
      </c>
      <c r="O4" s="239">
        <v>4851</v>
      </c>
      <c r="P4" s="230">
        <v>0.2</v>
      </c>
      <c r="S4" s="228" t="s">
        <v>299</v>
      </c>
      <c r="T4" s="228" t="s">
        <v>201</v>
      </c>
      <c r="U4" s="228">
        <v>1</v>
      </c>
      <c r="V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38">
        <v>39</v>
      </c>
      <c r="AB4" s="449" t="s">
        <v>220</v>
      </c>
      <c r="AC4" s="222" t="s">
        <v>216</v>
      </c>
      <c r="AD4" s="222">
        <v>19</v>
      </c>
      <c r="AE4" s="222">
        <v>16</v>
      </c>
      <c r="AF4" s="358">
        <v>135</v>
      </c>
      <c r="AG4" s="358">
        <v>2550</v>
      </c>
      <c r="AH4" s="358">
        <v>275</v>
      </c>
      <c r="AI4" s="358">
        <v>950</v>
      </c>
      <c r="AJ4" s="229" t="s">
        <v>87</v>
      </c>
      <c r="AK4" s="229" t="s">
        <v>87</v>
      </c>
      <c r="AL4" s="222">
        <v>0</v>
      </c>
      <c r="AN4" s="279" t="s">
        <v>902</v>
      </c>
      <c r="AO4" s="279" t="s">
        <v>923</v>
      </c>
      <c r="AP4" s="279">
        <f>VLOOKUP(Пластики_Acryline[[#This Row],[Ценовая группа]],Цены_по_категориям_Acryline[],2,0)</f>
        <v>7745</v>
      </c>
      <c r="AQ4" s="279">
        <f>VLOOKUP(Пластики_Acryline[[#This Row],[Ценовая группа]],Цены_по_категориям_Acryline[],3,0)</f>
        <v>12274</v>
      </c>
      <c r="AR4" s="279" t="s">
        <v>917</v>
      </c>
      <c r="AS4" s="305" t="s">
        <v>87</v>
      </c>
      <c r="AT4" s="305" t="s">
        <v>10</v>
      </c>
      <c r="AU4" s="228">
        <v>2</v>
      </c>
      <c r="AW4" s="273" t="s">
        <v>880</v>
      </c>
      <c r="AX4" s="270">
        <v>5808</v>
      </c>
      <c r="AY4" s="274">
        <v>9206</v>
      </c>
      <c r="AZ4" s="242" t="s">
        <v>87</v>
      </c>
      <c r="BA4" s="242"/>
      <c r="BB4" s="278" t="s">
        <v>1062</v>
      </c>
      <c r="BC4" s="278" t="s">
        <v>10</v>
      </c>
      <c r="BD4" s="338">
        <v>4218</v>
      </c>
      <c r="BE4" s="338"/>
      <c r="BF4" s="282" t="s">
        <v>1070</v>
      </c>
      <c r="BK4" s="233" t="s">
        <v>802</v>
      </c>
      <c r="BL4" s="329">
        <v>520</v>
      </c>
      <c r="BO4" s="233" t="s">
        <v>1015</v>
      </c>
      <c r="BP4" s="330">
        <v>312</v>
      </c>
      <c r="BR4" s="233" t="s">
        <v>1021</v>
      </c>
      <c r="BS4" s="330">
        <v>1123.2</v>
      </c>
      <c r="BW4" s="243" t="s">
        <v>774</v>
      </c>
      <c r="BX4" s="244">
        <v>1.25</v>
      </c>
      <c r="BZ4" s="355" t="s">
        <v>873</v>
      </c>
      <c r="CA4" s="356" t="s">
        <v>784</v>
      </c>
      <c r="CB4" s="356" t="s">
        <v>784</v>
      </c>
      <c r="CC4" s="356" t="s">
        <v>784</v>
      </c>
      <c r="CD4" s="341">
        <f>VLOOKUP(Ручки[[#This Row],[Категория]],Ценовые_категории_ручек[],2,0)</f>
        <v>770</v>
      </c>
      <c r="CH4" s="279" t="s">
        <v>879</v>
      </c>
      <c r="CI4" s="333">
        <v>257</v>
      </c>
      <c r="CJ4" s="306"/>
      <c r="CL4" s="336" t="s">
        <v>1032</v>
      </c>
      <c r="CM4" s="336" t="s">
        <v>184</v>
      </c>
      <c r="CN4" s="336" t="s">
        <v>1045</v>
      </c>
      <c r="CO4" s="324" t="s">
        <v>1047</v>
      </c>
      <c r="CP4" s="347">
        <v>2618</v>
      </c>
      <c r="CS4" s="345"/>
      <c r="CT4" s="236" t="s">
        <v>739</v>
      </c>
      <c r="CU4" s="228" t="s">
        <v>750</v>
      </c>
      <c r="CV4" s="228">
        <v>38</v>
      </c>
      <c r="CW4" s="228">
        <v>3000</v>
      </c>
      <c r="CX4" s="228">
        <v>600</v>
      </c>
      <c r="CY4" s="237">
        <v>2536</v>
      </c>
      <c r="CZ4" s="237">
        <v>4278</v>
      </c>
      <c r="DA4" s="237">
        <v>6020</v>
      </c>
      <c r="DB4" s="237">
        <v>0</v>
      </c>
    </row>
    <row r="5" spans="2:124" ht="30" customHeight="1" x14ac:dyDescent="0.25">
      <c r="B5" s="228" t="s">
        <v>161</v>
      </c>
      <c r="E5" s="228" t="s">
        <v>159</v>
      </c>
      <c r="H5" s="228" t="s">
        <v>158</v>
      </c>
      <c r="K5" s="228" t="s">
        <v>200</v>
      </c>
      <c r="L5" s="228">
        <v>2</v>
      </c>
      <c r="M5" s="239">
        <v>4649</v>
      </c>
      <c r="N5" s="239">
        <v>5113</v>
      </c>
      <c r="O5" s="239">
        <v>5578</v>
      </c>
      <c r="P5" s="231">
        <v>0</v>
      </c>
      <c r="S5" s="228" t="s">
        <v>301</v>
      </c>
      <c r="T5" s="228" t="s">
        <v>201</v>
      </c>
      <c r="U5" s="228">
        <v>1</v>
      </c>
      <c r="V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38">
        <v>45</v>
      </c>
      <c r="AB5" s="449" t="s">
        <v>222</v>
      </c>
      <c r="AC5" s="222" t="s">
        <v>214</v>
      </c>
      <c r="AD5" s="222">
        <v>19</v>
      </c>
      <c r="AE5" s="222">
        <v>0</v>
      </c>
      <c r="AF5" s="358">
        <v>116</v>
      </c>
      <c r="AG5" s="358">
        <v>2550</v>
      </c>
      <c r="AH5" s="358">
        <v>270</v>
      </c>
      <c r="AI5" s="358">
        <v>950</v>
      </c>
      <c r="AJ5" s="229" t="s">
        <v>10</v>
      </c>
      <c r="AK5" s="229" t="s">
        <v>10</v>
      </c>
      <c r="AL5" s="222">
        <v>0.1</v>
      </c>
      <c r="AN5" s="279" t="s">
        <v>903</v>
      </c>
      <c r="AO5" s="279" t="s">
        <v>923</v>
      </c>
      <c r="AP5" s="279">
        <f>VLOOKUP(Пластики_Acryline[[#This Row],[Ценовая группа]],Цены_по_категориям_Acryline[],2,0)</f>
        <v>7745</v>
      </c>
      <c r="AQ5" s="279">
        <f>VLOOKUP(Пластики_Acryline[[#This Row],[Ценовая группа]],Цены_по_категориям_Acryline[],3,0)</f>
        <v>12274</v>
      </c>
      <c r="AR5" s="279" t="s">
        <v>917</v>
      </c>
      <c r="AS5" s="305" t="s">
        <v>87</v>
      </c>
      <c r="AT5" s="305" t="s">
        <v>10</v>
      </c>
      <c r="AU5" s="228">
        <v>3</v>
      </c>
      <c r="AW5" s="272" t="s">
        <v>923</v>
      </c>
      <c r="AX5" s="271">
        <v>7745</v>
      </c>
      <c r="AY5" s="275">
        <v>12274</v>
      </c>
      <c r="AZ5" s="242" t="s">
        <v>87</v>
      </c>
      <c r="BA5" s="242"/>
      <c r="BB5" s="278" t="s">
        <v>1063</v>
      </c>
      <c r="BC5" s="278" t="s">
        <v>10</v>
      </c>
      <c r="BD5" s="338">
        <v>3786</v>
      </c>
      <c r="BE5" s="338"/>
      <c r="BF5" s="282" t="s">
        <v>1071</v>
      </c>
      <c r="BK5" s="233" t="s">
        <v>803</v>
      </c>
      <c r="BL5" s="329">
        <v>312</v>
      </c>
      <c r="BO5" s="348" t="s">
        <v>1016</v>
      </c>
      <c r="BP5" s="349">
        <v>312</v>
      </c>
      <c r="BR5" s="348" t="s">
        <v>1022</v>
      </c>
      <c r="BS5" s="349">
        <v>1123.2</v>
      </c>
      <c r="BZ5" s="313" t="s">
        <v>974</v>
      </c>
      <c r="CA5" s="307" t="s">
        <v>949</v>
      </c>
      <c r="CB5" s="279" t="s">
        <v>879</v>
      </c>
      <c r="CC5" s="324" t="s">
        <v>1092</v>
      </c>
      <c r="CD5" s="341">
        <f>VLOOKUP(Ручки[[#This Row],[Категория]],Ценовые_категории_ручек[],2,0)</f>
        <v>257</v>
      </c>
      <c r="CH5" s="312" t="s">
        <v>951</v>
      </c>
      <c r="CI5" s="334">
        <v>450</v>
      </c>
      <c r="CJ5" s="306"/>
      <c r="CL5" s="336" t="s">
        <v>1033</v>
      </c>
      <c r="CM5" s="336" t="s">
        <v>184</v>
      </c>
      <c r="CN5" s="336" t="s">
        <v>1046</v>
      </c>
      <c r="CO5" s="324" t="s">
        <v>1054</v>
      </c>
      <c r="CP5" s="346">
        <v>2092</v>
      </c>
      <c r="CS5" s="343"/>
      <c r="CT5" s="236" t="s">
        <v>740</v>
      </c>
      <c r="CU5" s="228" t="s">
        <v>750</v>
      </c>
      <c r="CV5" s="228">
        <v>38</v>
      </c>
      <c r="CW5" s="228">
        <v>3000</v>
      </c>
      <c r="CX5" s="228">
        <v>1200</v>
      </c>
      <c r="CY5" s="237">
        <v>2536</v>
      </c>
      <c r="CZ5" s="237">
        <v>4278</v>
      </c>
      <c r="DA5" s="237">
        <v>6020</v>
      </c>
      <c r="DB5" s="237">
        <v>0</v>
      </c>
    </row>
    <row r="6" spans="2:124" ht="30" customHeight="1" x14ac:dyDescent="0.25">
      <c r="K6" s="228" t="s">
        <v>200</v>
      </c>
      <c r="L6" s="228">
        <v>3</v>
      </c>
      <c r="M6" s="239">
        <v>5542</v>
      </c>
      <c r="N6" s="239">
        <v>6096</v>
      </c>
      <c r="O6" s="239">
        <v>6650</v>
      </c>
      <c r="P6" s="231">
        <v>0</v>
      </c>
      <c r="S6" s="228" t="s">
        <v>354</v>
      </c>
      <c r="T6" s="228" t="s">
        <v>201</v>
      </c>
      <c r="U6" s="228">
        <v>1</v>
      </c>
      <c r="V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38">
        <v>64</v>
      </c>
      <c r="AB6" s="449" t="s">
        <v>224</v>
      </c>
      <c r="AC6" s="222" t="s">
        <v>214</v>
      </c>
      <c r="AD6" s="222">
        <v>19</v>
      </c>
      <c r="AE6" s="222">
        <v>0</v>
      </c>
      <c r="AF6" s="358">
        <v>116</v>
      </c>
      <c r="AG6" s="358">
        <v>2550</v>
      </c>
      <c r="AH6" s="358">
        <v>196</v>
      </c>
      <c r="AI6" s="358">
        <v>950</v>
      </c>
      <c r="AJ6" s="229" t="s">
        <v>10</v>
      </c>
      <c r="AK6" s="229" t="s">
        <v>10</v>
      </c>
      <c r="AL6" s="222">
        <v>0.1</v>
      </c>
      <c r="AN6" s="279" t="s">
        <v>891</v>
      </c>
      <c r="AO6" s="279" t="s">
        <v>923</v>
      </c>
      <c r="AP6" s="279">
        <f>VLOOKUP(Пластики_Acryline[[#This Row],[Ценовая группа]],Цены_по_категориям_Acryline[],2,0)</f>
        <v>7745</v>
      </c>
      <c r="AQ6" s="279">
        <f>VLOOKUP(Пластики_Acryline[[#This Row],[Ценовая группа]],Цены_по_категориям_Acryline[],3,0)</f>
        <v>12274</v>
      </c>
      <c r="AR6" s="279" t="s">
        <v>918</v>
      </c>
      <c r="AS6" s="305" t="s">
        <v>87</v>
      </c>
      <c r="AT6" s="305" t="s">
        <v>10</v>
      </c>
      <c r="AU6" s="228">
        <v>3</v>
      </c>
      <c r="AW6" s="272" t="s">
        <v>883</v>
      </c>
      <c r="AX6" s="271">
        <v>8520</v>
      </c>
      <c r="AY6" s="275">
        <v>13501</v>
      </c>
      <c r="AZ6" s="242" t="s">
        <v>87</v>
      </c>
      <c r="BA6" s="242"/>
      <c r="BB6" s="278" t="s">
        <v>1064</v>
      </c>
      <c r="BC6" s="278" t="s">
        <v>10</v>
      </c>
      <c r="BD6" s="338">
        <v>3786</v>
      </c>
      <c r="BE6" s="338"/>
      <c r="BF6" s="282" t="s">
        <v>1072</v>
      </c>
      <c r="BK6" s="233" t="s">
        <v>1112</v>
      </c>
      <c r="BL6" s="329">
        <v>2704</v>
      </c>
      <c r="BO6" s="233" t="s">
        <v>1017</v>
      </c>
      <c r="BP6" s="330">
        <v>104</v>
      </c>
      <c r="BR6" s="233" t="s">
        <v>1023</v>
      </c>
      <c r="BS6" s="330">
        <v>561.6</v>
      </c>
      <c r="BZ6" s="313" t="s">
        <v>973</v>
      </c>
      <c r="CA6" s="307" t="s">
        <v>949</v>
      </c>
      <c r="CB6" s="279" t="s">
        <v>879</v>
      </c>
      <c r="CC6" s="324" t="s">
        <v>1092</v>
      </c>
      <c r="CD6" s="341">
        <f>VLOOKUP(Ручки[[#This Row],[Категория]],Ценовые_категории_ручек[],2,0)</f>
        <v>257</v>
      </c>
      <c r="CH6" s="312" t="s">
        <v>952</v>
      </c>
      <c r="CI6" s="334">
        <v>625</v>
      </c>
      <c r="CL6" s="336" t="s">
        <v>1034</v>
      </c>
      <c r="CM6" s="336" t="s">
        <v>184</v>
      </c>
      <c r="CN6" s="336" t="s">
        <v>1046</v>
      </c>
      <c r="CO6" s="324" t="s">
        <v>1055</v>
      </c>
      <c r="CP6" s="346">
        <v>3139</v>
      </c>
      <c r="CS6" s="344"/>
      <c r="CT6" s="236" t="s">
        <v>741</v>
      </c>
      <c r="CU6" s="228" t="s">
        <v>750</v>
      </c>
      <c r="CV6" s="228">
        <v>38</v>
      </c>
      <c r="CW6" s="228">
        <v>3000</v>
      </c>
      <c r="CX6" s="228">
        <v>1200</v>
      </c>
      <c r="CY6" s="237">
        <v>2536</v>
      </c>
      <c r="CZ6" s="237">
        <v>4278</v>
      </c>
      <c r="DA6" s="237">
        <v>6020</v>
      </c>
      <c r="DB6" s="237">
        <v>0</v>
      </c>
    </row>
    <row r="7" spans="2:124" ht="30" customHeight="1" x14ac:dyDescent="0.25">
      <c r="K7" s="228" t="s">
        <v>201</v>
      </c>
      <c r="L7" s="228">
        <v>1</v>
      </c>
      <c r="M7" s="239">
        <v>4900</v>
      </c>
      <c r="N7" s="239">
        <v>5387</v>
      </c>
      <c r="O7" s="239">
        <v>5880</v>
      </c>
      <c r="P7" s="230">
        <v>0.2</v>
      </c>
      <c r="S7" s="228" t="s">
        <v>356</v>
      </c>
      <c r="T7" s="228" t="s">
        <v>201</v>
      </c>
      <c r="U7" s="228">
        <v>4</v>
      </c>
      <c r="V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38">
        <v>77</v>
      </c>
      <c r="AB7" s="449" t="s">
        <v>226</v>
      </c>
      <c r="AC7" s="222" t="s">
        <v>216</v>
      </c>
      <c r="AD7" s="222">
        <v>19</v>
      </c>
      <c r="AE7" s="222">
        <v>0</v>
      </c>
      <c r="AF7" s="358">
        <v>100</v>
      </c>
      <c r="AG7" s="358">
        <v>2550</v>
      </c>
      <c r="AH7" s="358">
        <v>360</v>
      </c>
      <c r="AI7" s="358">
        <v>950</v>
      </c>
      <c r="AJ7" s="229" t="s">
        <v>87</v>
      </c>
      <c r="AK7" s="229" t="s">
        <v>10</v>
      </c>
      <c r="AL7" s="222">
        <v>0</v>
      </c>
      <c r="AN7" s="279" t="s">
        <v>884</v>
      </c>
      <c r="AO7" s="279" t="s">
        <v>879</v>
      </c>
      <c r="AP7" s="279">
        <f>VLOOKUP(Пластики_Acryline[[#This Row],[Ценовая группа]],Цены_по_категориям_Acryline[],2,0)</f>
        <v>4850</v>
      </c>
      <c r="AQ7" s="279">
        <f>VLOOKUP(Пластики_Acryline[[#This Row],[Ценовая группа]],Цены_по_категориям_Acryline[],3,0)</f>
        <v>0</v>
      </c>
      <c r="AR7" s="279" t="s">
        <v>917</v>
      </c>
      <c r="AS7" s="305" t="s">
        <v>87</v>
      </c>
      <c r="AT7" s="305" t="s">
        <v>10</v>
      </c>
      <c r="AU7" s="222">
        <v>5</v>
      </c>
      <c r="BB7" s="278" t="s">
        <v>1065</v>
      </c>
      <c r="BC7" s="278" t="s">
        <v>10</v>
      </c>
      <c r="BD7" s="338">
        <v>2839</v>
      </c>
      <c r="BE7" s="338"/>
      <c r="BF7" s="282" t="s">
        <v>1073</v>
      </c>
      <c r="BK7" s="233" t="s">
        <v>804</v>
      </c>
      <c r="BL7" s="329">
        <v>312</v>
      </c>
      <c r="BO7" s="348" t="s">
        <v>1018</v>
      </c>
      <c r="BP7" s="349">
        <v>104</v>
      </c>
      <c r="BR7" s="348" t="s">
        <v>1024</v>
      </c>
      <c r="BS7" s="349">
        <v>561.6</v>
      </c>
      <c r="BZ7" s="313" t="s">
        <v>972</v>
      </c>
      <c r="CA7" s="307" t="s">
        <v>949</v>
      </c>
      <c r="CB7" s="279" t="s">
        <v>879</v>
      </c>
      <c r="CC7" s="324" t="s">
        <v>1092</v>
      </c>
      <c r="CD7" s="341">
        <f>VLOOKUP(Ручки[[#This Row],[Категория]],Ценовые_категории_ручек[],2,0)</f>
        <v>257</v>
      </c>
      <c r="CH7" s="312" t="s">
        <v>953</v>
      </c>
      <c r="CI7" s="334">
        <v>800</v>
      </c>
      <c r="CL7" s="336" t="s">
        <v>1035</v>
      </c>
      <c r="CM7" s="336" t="s">
        <v>184</v>
      </c>
      <c r="CN7" s="336" t="s">
        <v>1046</v>
      </c>
      <c r="CO7" s="324" t="s">
        <v>1048</v>
      </c>
      <c r="CP7" s="346">
        <v>3490</v>
      </c>
      <c r="CS7" s="345"/>
      <c r="CT7" s="236" t="s">
        <v>742</v>
      </c>
      <c r="CU7" s="228" t="s">
        <v>750</v>
      </c>
      <c r="CV7" s="228">
        <v>38</v>
      </c>
      <c r="CW7" s="228">
        <v>3000</v>
      </c>
      <c r="CX7" s="228">
        <v>1200</v>
      </c>
      <c r="CY7" s="237">
        <v>2536</v>
      </c>
      <c r="CZ7" s="237">
        <v>4278</v>
      </c>
      <c r="DA7" s="237">
        <v>6020</v>
      </c>
      <c r="DB7" s="237">
        <v>0</v>
      </c>
      <c r="DR7" s="278"/>
      <c r="DS7" s="278"/>
      <c r="DT7" s="338"/>
    </row>
    <row r="8" spans="2:124" ht="30" customHeight="1" x14ac:dyDescent="0.25">
      <c r="K8" s="228" t="s">
        <v>201</v>
      </c>
      <c r="L8" s="228">
        <v>2</v>
      </c>
      <c r="M8" s="239">
        <v>5542</v>
      </c>
      <c r="N8" s="239">
        <v>6096</v>
      </c>
      <c r="O8" s="239">
        <v>6650</v>
      </c>
      <c r="P8" s="231">
        <v>0</v>
      </c>
      <c r="S8" s="228" t="s">
        <v>357</v>
      </c>
      <c r="T8" s="228" t="s">
        <v>201</v>
      </c>
      <c r="U8" s="228">
        <v>3</v>
      </c>
      <c r="V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38">
        <v>90</v>
      </c>
      <c r="AB8" s="449" t="s">
        <v>228</v>
      </c>
      <c r="AC8" s="222" t="s">
        <v>216</v>
      </c>
      <c r="AD8" s="222">
        <v>19</v>
      </c>
      <c r="AE8" s="222">
        <v>0</v>
      </c>
      <c r="AF8" s="358">
        <v>100</v>
      </c>
      <c r="AG8" s="358">
        <v>950</v>
      </c>
      <c r="AH8" s="358">
        <v>380</v>
      </c>
      <c r="AI8" s="358">
        <v>950</v>
      </c>
      <c r="AJ8" s="229" t="s">
        <v>87</v>
      </c>
      <c r="AK8" s="229" t="s">
        <v>10</v>
      </c>
      <c r="AL8" s="222">
        <v>0</v>
      </c>
      <c r="AN8" s="279" t="s">
        <v>892</v>
      </c>
      <c r="AO8" s="279" t="s">
        <v>923</v>
      </c>
      <c r="AP8" s="279">
        <f>VLOOKUP(Пластики_Acryline[[#This Row],[Ценовая группа]],Цены_по_категориям_Acryline[],2,0)</f>
        <v>7745</v>
      </c>
      <c r="AQ8" s="279">
        <f>VLOOKUP(Пластики_Acryline[[#This Row],[Ценовая группа]],Цены_по_категориям_Acryline[],3,0)</f>
        <v>12274</v>
      </c>
      <c r="AR8" s="279" t="s">
        <v>918</v>
      </c>
      <c r="AS8" s="305" t="s">
        <v>87</v>
      </c>
      <c r="AT8" s="305" t="s">
        <v>10</v>
      </c>
      <c r="AU8" s="228">
        <v>5</v>
      </c>
      <c r="AX8" s="286"/>
      <c r="BF8" s="282" t="s">
        <v>1074</v>
      </c>
      <c r="BK8" s="233" t="s">
        <v>1113</v>
      </c>
      <c r="BL8" s="329">
        <v>4576</v>
      </c>
      <c r="BO8" s="233" t="s">
        <v>1019</v>
      </c>
      <c r="BP8" s="330">
        <v>31.200000000000003</v>
      </c>
      <c r="BR8" s="233" t="s">
        <v>1025</v>
      </c>
      <c r="BS8" s="330">
        <v>561.6</v>
      </c>
      <c r="BZ8" s="313" t="s">
        <v>971</v>
      </c>
      <c r="CA8" s="307" t="s">
        <v>949</v>
      </c>
      <c r="CB8" s="279" t="s">
        <v>879</v>
      </c>
      <c r="CC8" s="324" t="s">
        <v>1092</v>
      </c>
      <c r="CD8" s="341">
        <f>VLOOKUP(Ручки[[#This Row],[Категория]],Ценовые_категории_ручек[],2,0)</f>
        <v>257</v>
      </c>
      <c r="CH8" s="321" t="s">
        <v>954</v>
      </c>
      <c r="CI8" s="334">
        <v>450</v>
      </c>
      <c r="CL8" s="336" t="s">
        <v>1036</v>
      </c>
      <c r="CM8" s="336" t="s">
        <v>184</v>
      </c>
      <c r="CN8" s="336" t="s">
        <v>1046</v>
      </c>
      <c r="CO8" s="324" t="s">
        <v>1049</v>
      </c>
      <c r="CP8" s="346">
        <v>6278</v>
      </c>
      <c r="CS8" s="345"/>
      <c r="CT8" s="236" t="s">
        <v>743</v>
      </c>
      <c r="CU8" s="228" t="s">
        <v>750</v>
      </c>
      <c r="CV8" s="228">
        <v>38</v>
      </c>
      <c r="CW8" s="228">
        <v>3000</v>
      </c>
      <c r="CX8" s="228">
        <v>1200</v>
      </c>
      <c r="CY8" s="237">
        <v>2536</v>
      </c>
      <c r="CZ8" s="237">
        <v>4278</v>
      </c>
      <c r="DA8" s="237">
        <v>6020</v>
      </c>
      <c r="DB8" s="237">
        <v>0</v>
      </c>
    </row>
    <row r="9" spans="2:124" ht="30" customHeight="1" x14ac:dyDescent="0.25">
      <c r="B9" s="228" t="s">
        <v>160</v>
      </c>
      <c r="E9" s="228" t="s">
        <v>165</v>
      </c>
      <c r="H9" s="228" t="s">
        <v>166</v>
      </c>
      <c r="K9" s="228" t="s">
        <v>201</v>
      </c>
      <c r="L9" s="228">
        <v>3</v>
      </c>
      <c r="M9" s="239">
        <v>6433</v>
      </c>
      <c r="N9" s="239">
        <v>7078</v>
      </c>
      <c r="O9" s="239">
        <v>7700</v>
      </c>
      <c r="P9" s="231">
        <v>0</v>
      </c>
      <c r="S9" s="228" t="s">
        <v>212</v>
      </c>
      <c r="T9" s="228" t="s">
        <v>200</v>
      </c>
      <c r="U9" s="228">
        <v>1</v>
      </c>
      <c r="V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38">
        <v>101</v>
      </c>
      <c r="AB9" s="449" t="s">
        <v>230</v>
      </c>
      <c r="AC9" s="222" t="s">
        <v>214</v>
      </c>
      <c r="AD9" s="222">
        <v>19</v>
      </c>
      <c r="AE9" s="222">
        <v>0</v>
      </c>
      <c r="AF9" s="358">
        <v>236</v>
      </c>
      <c r="AG9" s="358">
        <v>2550</v>
      </c>
      <c r="AH9" s="358">
        <v>245</v>
      </c>
      <c r="AI9" s="358">
        <v>950</v>
      </c>
      <c r="AJ9" s="229" t="s">
        <v>87</v>
      </c>
      <c r="AK9" s="229" t="s">
        <v>87</v>
      </c>
      <c r="AL9" s="222">
        <v>0</v>
      </c>
      <c r="AN9" s="279" t="s">
        <v>904</v>
      </c>
      <c r="AO9" s="279" t="s">
        <v>923</v>
      </c>
      <c r="AP9" s="279">
        <f>VLOOKUP(Пластики_Acryline[[#This Row],[Ценовая группа]],Цены_по_категориям_Acryline[],2,0)</f>
        <v>7745</v>
      </c>
      <c r="AQ9" s="279">
        <f>VLOOKUP(Пластики_Acryline[[#This Row],[Ценовая группа]],Цены_по_категориям_Acryline[],3,0)</f>
        <v>12274</v>
      </c>
      <c r="AR9" s="279" t="s">
        <v>917</v>
      </c>
      <c r="AS9" s="305" t="s">
        <v>87</v>
      </c>
      <c r="AT9" s="305" t="s">
        <v>10</v>
      </c>
      <c r="AU9" s="228">
        <v>5</v>
      </c>
      <c r="AX9" s="286"/>
      <c r="BF9" s="282" t="s">
        <v>1075</v>
      </c>
      <c r="BK9" s="233" t="s">
        <v>1114</v>
      </c>
      <c r="BL9" s="329">
        <v>4160</v>
      </c>
      <c r="BR9" s="348" t="s">
        <v>1026</v>
      </c>
      <c r="BS9" s="349">
        <v>156</v>
      </c>
      <c r="BZ9" s="313" t="s">
        <v>970</v>
      </c>
      <c r="CA9" s="307" t="s">
        <v>949</v>
      </c>
      <c r="CB9" s="279" t="s">
        <v>879</v>
      </c>
      <c r="CC9" s="324" t="s">
        <v>1092</v>
      </c>
      <c r="CD9" s="341">
        <f>VLOOKUP(Ручки[[#This Row],[Категория]],Ценовые_категории_ручек[],2,0)</f>
        <v>257</v>
      </c>
      <c r="CH9" s="321" t="s">
        <v>957</v>
      </c>
      <c r="CI9" s="334">
        <v>625</v>
      </c>
      <c r="CL9" s="336" t="s">
        <v>1037</v>
      </c>
      <c r="CM9" s="336" t="s">
        <v>184</v>
      </c>
      <c r="CN9" s="336" t="s">
        <v>1046</v>
      </c>
      <c r="CO9" s="324" t="s">
        <v>1056</v>
      </c>
      <c r="CP9" s="346">
        <v>2092</v>
      </c>
      <c r="CS9" s="345"/>
      <c r="CT9" s="236" t="s">
        <v>744</v>
      </c>
      <c r="CU9" s="228" t="s">
        <v>750</v>
      </c>
      <c r="CV9" s="228">
        <v>38</v>
      </c>
      <c r="CW9" s="228">
        <v>3000</v>
      </c>
      <c r="CX9" s="228">
        <v>1200</v>
      </c>
      <c r="CY9" s="237">
        <v>2536</v>
      </c>
      <c r="CZ9" s="237">
        <v>4278</v>
      </c>
      <c r="DA9" s="237">
        <v>6020</v>
      </c>
      <c r="DB9" s="237">
        <v>0</v>
      </c>
    </row>
    <row r="10" spans="2:124" ht="30" customHeight="1" x14ac:dyDescent="0.25">
      <c r="K10" s="228" t="s">
        <v>201</v>
      </c>
      <c r="L10" s="228">
        <v>4</v>
      </c>
      <c r="M10" s="239">
        <v>7327</v>
      </c>
      <c r="N10" s="239">
        <v>8060</v>
      </c>
      <c r="O10" s="239">
        <v>8790</v>
      </c>
      <c r="P10" s="232">
        <v>0</v>
      </c>
      <c r="S10" s="228" t="s">
        <v>215</v>
      </c>
      <c r="T10" s="228" t="s">
        <v>200</v>
      </c>
      <c r="U10" s="228">
        <v>1</v>
      </c>
      <c r="V1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38">
        <v>119</v>
      </c>
      <c r="AB10" s="449" t="s">
        <v>232</v>
      </c>
      <c r="AC10" s="222" t="s">
        <v>214</v>
      </c>
      <c r="AD10" s="222">
        <v>19</v>
      </c>
      <c r="AE10" s="222">
        <v>16</v>
      </c>
      <c r="AF10" s="358">
        <v>116</v>
      </c>
      <c r="AG10" s="358">
        <v>2550</v>
      </c>
      <c r="AH10" s="358">
        <v>296</v>
      </c>
      <c r="AI10" s="358">
        <v>950</v>
      </c>
      <c r="AJ10" s="229" t="s">
        <v>87</v>
      </c>
      <c r="AK10" s="229" t="s">
        <v>10</v>
      </c>
      <c r="AL10" s="222">
        <v>0</v>
      </c>
      <c r="AN10" s="279" t="s">
        <v>905</v>
      </c>
      <c r="AO10" s="279" t="s">
        <v>923</v>
      </c>
      <c r="AP10" s="279">
        <f>VLOOKUP(Пластики_Acryline[[#This Row],[Ценовая группа]],Цены_по_категориям_Acryline[],2,0)</f>
        <v>7745</v>
      </c>
      <c r="AQ10" s="279">
        <f>VLOOKUP(Пластики_Acryline[[#This Row],[Ценовая группа]],Цены_по_категориям_Acryline[],3,0)</f>
        <v>12274</v>
      </c>
      <c r="AR10" s="279" t="s">
        <v>917</v>
      </c>
      <c r="AS10" s="305" t="s">
        <v>87</v>
      </c>
      <c r="AT10" s="305" t="s">
        <v>10</v>
      </c>
      <c r="AU10" s="228">
        <v>9</v>
      </c>
      <c r="AX10" s="284"/>
      <c r="BF10" s="282" t="s">
        <v>1076</v>
      </c>
      <c r="BK10" s="233" t="s">
        <v>805</v>
      </c>
      <c r="BL10" s="329">
        <v>374.4</v>
      </c>
      <c r="BR10" s="350" t="s">
        <v>1027</v>
      </c>
      <c r="BS10" s="350">
        <v>809</v>
      </c>
      <c r="BZ10" s="313" t="s">
        <v>969</v>
      </c>
      <c r="CA10" s="307" t="s">
        <v>949</v>
      </c>
      <c r="CB10" s="279" t="s">
        <v>879</v>
      </c>
      <c r="CC10" s="324" t="s">
        <v>1092</v>
      </c>
      <c r="CD10" s="341">
        <f>VLOOKUP(Ручки[[#This Row],[Категория]],Ценовые_категории_ручек[],2,0)</f>
        <v>257</v>
      </c>
      <c r="CH10" s="321" t="s">
        <v>958</v>
      </c>
      <c r="CI10" s="334">
        <v>800</v>
      </c>
      <c r="CL10" s="336" t="s">
        <v>1038</v>
      </c>
      <c r="CM10" s="336" t="s">
        <v>184</v>
      </c>
      <c r="CN10" s="336" t="s">
        <v>1046</v>
      </c>
      <c r="CO10" s="324" t="s">
        <v>1050</v>
      </c>
      <c r="CP10" s="346">
        <v>3490</v>
      </c>
      <c r="CS10" s="345"/>
      <c r="CT10" s="236" t="s">
        <v>745</v>
      </c>
      <c r="CU10" s="228" t="s">
        <v>750</v>
      </c>
      <c r="CV10" s="228">
        <v>38</v>
      </c>
      <c r="CW10" s="228">
        <v>3000</v>
      </c>
      <c r="CX10" s="228">
        <v>1200</v>
      </c>
      <c r="CY10" s="237">
        <v>2536</v>
      </c>
      <c r="CZ10" s="237">
        <v>4278</v>
      </c>
      <c r="DA10" s="237">
        <v>6020</v>
      </c>
      <c r="DB10" s="237">
        <v>0</v>
      </c>
    </row>
    <row r="11" spans="2:124" ht="30" customHeight="1" x14ac:dyDescent="0.25">
      <c r="S11" s="228" t="s">
        <v>217</v>
      </c>
      <c r="T11" s="228" t="s">
        <v>200</v>
      </c>
      <c r="U11" s="228">
        <v>1</v>
      </c>
      <c r="V1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38">
        <v>124</v>
      </c>
      <c r="AB11" s="449" t="s">
        <v>234</v>
      </c>
      <c r="AC11" s="222" t="s">
        <v>214</v>
      </c>
      <c r="AD11" s="222">
        <v>19</v>
      </c>
      <c r="AE11" s="222">
        <v>0</v>
      </c>
      <c r="AF11" s="358">
        <v>250</v>
      </c>
      <c r="AG11" s="358">
        <v>2550</v>
      </c>
      <c r="AH11" s="358">
        <v>250</v>
      </c>
      <c r="AI11" s="358">
        <v>950</v>
      </c>
      <c r="AJ11" s="229" t="s">
        <v>87</v>
      </c>
      <c r="AK11" s="229" t="s">
        <v>87</v>
      </c>
      <c r="AL11" s="222">
        <v>0</v>
      </c>
      <c r="AN11" s="279" t="s">
        <v>885</v>
      </c>
      <c r="AO11" s="279" t="s">
        <v>879</v>
      </c>
      <c r="AP11" s="279">
        <f>VLOOKUP(Пластики_Acryline[[#This Row],[Ценовая группа]],Цены_по_категориям_Acryline[],2,0)</f>
        <v>4850</v>
      </c>
      <c r="AQ11" s="279">
        <f>VLOOKUP(Пластики_Acryline[[#This Row],[Ценовая группа]],Цены_по_категориям_Acryline[],3,0)</f>
        <v>0</v>
      </c>
      <c r="AR11" s="279" t="s">
        <v>917</v>
      </c>
      <c r="AS11" s="305" t="s">
        <v>87</v>
      </c>
      <c r="AT11" s="305" t="s">
        <v>10</v>
      </c>
      <c r="AU11" s="222">
        <v>12</v>
      </c>
      <c r="AX11" s="284"/>
      <c r="BF11" s="339" t="s">
        <v>1077</v>
      </c>
      <c r="BR11" s="351" t="s">
        <v>1028</v>
      </c>
      <c r="BS11" s="351">
        <v>2100</v>
      </c>
      <c r="BZ11" s="315" t="s">
        <v>990</v>
      </c>
      <c r="CA11" s="307" t="s">
        <v>949</v>
      </c>
      <c r="CB11" s="315" t="s">
        <v>952</v>
      </c>
      <c r="CC11" s="324" t="s">
        <v>1099</v>
      </c>
      <c r="CD11" s="341">
        <f>VLOOKUP(Ручки[[#This Row],[Категория]],Ценовые_категории_ручек[],2,0)</f>
        <v>625</v>
      </c>
      <c r="CH11" s="356" t="s">
        <v>784</v>
      </c>
      <c r="CI11" s="357">
        <v>770</v>
      </c>
      <c r="CL11" s="336" t="s">
        <v>1039</v>
      </c>
      <c r="CM11" s="336" t="s">
        <v>184</v>
      </c>
      <c r="CN11" s="336" t="s">
        <v>1041</v>
      </c>
      <c r="CO11" s="324" t="s">
        <v>1051</v>
      </c>
      <c r="CP11" s="347">
        <v>4362</v>
      </c>
      <c r="CS11" s="345"/>
      <c r="CT11" s="236" t="s">
        <v>746</v>
      </c>
      <c r="CU11" s="228" t="s">
        <v>750</v>
      </c>
      <c r="CV11" s="228">
        <v>38</v>
      </c>
      <c r="CW11" s="228">
        <v>3000</v>
      </c>
      <c r="CX11" s="228">
        <v>1200</v>
      </c>
      <c r="CY11" s="237">
        <v>2536</v>
      </c>
      <c r="CZ11" s="237">
        <v>4278</v>
      </c>
      <c r="DA11" s="237">
        <v>6020</v>
      </c>
      <c r="DB11" s="237">
        <v>0</v>
      </c>
    </row>
    <row r="12" spans="2:124" ht="30" customHeight="1" x14ac:dyDescent="0.25">
      <c r="S12" s="228" t="s">
        <v>219</v>
      </c>
      <c r="T12" s="228" t="s">
        <v>200</v>
      </c>
      <c r="U12" s="228">
        <v>1</v>
      </c>
      <c r="V1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38">
        <v>125</v>
      </c>
      <c r="AB12" s="449" t="s">
        <v>236</v>
      </c>
      <c r="AC12" s="222" t="s">
        <v>214</v>
      </c>
      <c r="AD12" s="222">
        <v>0</v>
      </c>
      <c r="AE12" s="222">
        <v>16</v>
      </c>
      <c r="AF12" s="358">
        <v>115</v>
      </c>
      <c r="AG12" s="358">
        <v>2400</v>
      </c>
      <c r="AH12" s="358">
        <v>205</v>
      </c>
      <c r="AI12" s="358">
        <v>950</v>
      </c>
      <c r="AJ12" s="229" t="s">
        <v>87</v>
      </c>
      <c r="AK12" s="229" t="s">
        <v>87</v>
      </c>
      <c r="AL12" s="222">
        <v>0</v>
      </c>
      <c r="AN12" s="279" t="s">
        <v>906</v>
      </c>
      <c r="AO12" s="279" t="s">
        <v>923</v>
      </c>
      <c r="AP12" s="279">
        <f>VLOOKUP(Пластики_Acryline[[#This Row],[Ценовая группа]],Цены_по_категориям_Acryline[],2,0)</f>
        <v>7745</v>
      </c>
      <c r="AQ12" s="279">
        <f>VLOOKUP(Пластики_Acryline[[#This Row],[Ценовая группа]],Цены_по_категориям_Acryline[],3,0)</f>
        <v>12274</v>
      </c>
      <c r="AR12" s="279" t="s">
        <v>917</v>
      </c>
      <c r="AS12" s="304" t="s">
        <v>10</v>
      </c>
      <c r="AT12" s="305" t="s">
        <v>10</v>
      </c>
      <c r="AU12" s="228">
        <v>12</v>
      </c>
      <c r="AX12" s="284"/>
      <c r="BF12" s="282" t="s">
        <v>1078</v>
      </c>
      <c r="BR12" s="350" t="s">
        <v>1029</v>
      </c>
      <c r="BS12" s="350">
        <v>350</v>
      </c>
      <c r="BZ12" s="313" t="s">
        <v>964</v>
      </c>
      <c r="CA12" s="307" t="s">
        <v>949</v>
      </c>
      <c r="CB12" s="279" t="s">
        <v>879</v>
      </c>
      <c r="CC12" s="324" t="s">
        <v>1086</v>
      </c>
      <c r="CD12" s="341">
        <f>VLOOKUP(Ручки[[#This Row],[Категория]],Ценовые_категории_ручек[],2,0)</f>
        <v>257</v>
      </c>
      <c r="CH12" s="319"/>
      <c r="CI12" s="320"/>
      <c r="CJ12" s="320"/>
      <c r="CL12" s="336" t="s">
        <v>1040</v>
      </c>
      <c r="CM12" s="336" t="s">
        <v>184</v>
      </c>
      <c r="CN12" s="336" t="s">
        <v>1057</v>
      </c>
      <c r="CO12" s="324" t="s">
        <v>1052</v>
      </c>
      <c r="CP12" s="347">
        <v>4362</v>
      </c>
      <c r="CS12" s="345"/>
      <c r="CT12" s="236" t="s">
        <v>747</v>
      </c>
      <c r="CU12" s="228" t="s">
        <v>750</v>
      </c>
      <c r="CV12" s="228">
        <v>38</v>
      </c>
      <c r="CW12" s="228">
        <v>3000</v>
      </c>
      <c r="CX12" s="228">
        <v>1200</v>
      </c>
      <c r="CY12" s="237">
        <v>2536</v>
      </c>
      <c r="CZ12" s="237">
        <v>4278</v>
      </c>
      <c r="DA12" s="237">
        <v>6020</v>
      </c>
      <c r="DB12" s="237">
        <v>0</v>
      </c>
    </row>
    <row r="13" spans="2:124" ht="30" customHeight="1" x14ac:dyDescent="0.25">
      <c r="B13" s="228" t="s">
        <v>164</v>
      </c>
      <c r="E13" s="228" t="s">
        <v>163</v>
      </c>
      <c r="H13" s="228" t="s">
        <v>162</v>
      </c>
      <c r="S13" s="228" t="s">
        <v>221</v>
      </c>
      <c r="T13" s="228" t="s">
        <v>201</v>
      </c>
      <c r="U13" s="228">
        <v>2</v>
      </c>
      <c r="V1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38">
        <v>127</v>
      </c>
      <c r="AB13" s="449" t="s">
        <v>937</v>
      </c>
      <c r="AC13" s="222" t="s">
        <v>214</v>
      </c>
      <c r="AD13" s="222">
        <v>19</v>
      </c>
      <c r="AE13" s="222">
        <v>16</v>
      </c>
      <c r="AF13" s="358">
        <v>135</v>
      </c>
      <c r="AG13" s="358">
        <v>2550</v>
      </c>
      <c r="AH13" s="358">
        <v>284</v>
      </c>
      <c r="AI13" s="358">
        <v>950</v>
      </c>
      <c r="AJ13" s="229" t="s">
        <v>87</v>
      </c>
      <c r="AK13" s="229" t="s">
        <v>87</v>
      </c>
      <c r="AL13" s="222">
        <v>0</v>
      </c>
      <c r="AN13" s="279" t="s">
        <v>887</v>
      </c>
      <c r="AO13" s="279" t="s">
        <v>880</v>
      </c>
      <c r="AP13" s="279">
        <f>VLOOKUP(Пластики_Acryline[[#This Row],[Ценовая группа]],Цены_по_категориям_Acryline[],2,0)</f>
        <v>5808</v>
      </c>
      <c r="AQ13" s="279">
        <f>VLOOKUP(Пластики_Acryline[[#This Row],[Ценовая группа]],Цены_по_категориям_Acryline[],3,0)</f>
        <v>9206</v>
      </c>
      <c r="AR13" s="279" t="s">
        <v>917</v>
      </c>
      <c r="AS13" s="305" t="s">
        <v>87</v>
      </c>
      <c r="AT13" s="305" t="s">
        <v>10</v>
      </c>
      <c r="AU13" s="222">
        <v>14</v>
      </c>
      <c r="AX13" s="285"/>
      <c r="BF13" s="280" t="s">
        <v>1079</v>
      </c>
      <c r="BR13" s="351" t="s">
        <v>1030</v>
      </c>
      <c r="BS13" s="351">
        <v>450</v>
      </c>
      <c r="BZ13" s="313" t="s">
        <v>977</v>
      </c>
      <c r="CA13" s="307" t="s">
        <v>950</v>
      </c>
      <c r="CB13" s="279" t="s">
        <v>879</v>
      </c>
      <c r="CC13" s="324" t="s">
        <v>1093</v>
      </c>
      <c r="CD13" s="341">
        <f>VLOOKUP(Ручки[[#This Row],[Категория]],Ценовые_категории_ручек[],2,0)</f>
        <v>257</v>
      </c>
      <c r="CH13" s="319"/>
      <c r="CI13" s="320"/>
      <c r="CJ13" s="320"/>
      <c r="CR13" s="340"/>
      <c r="CS13" s="343"/>
      <c r="CT13" s="236" t="s">
        <v>748</v>
      </c>
      <c r="CU13" s="228" t="s">
        <v>750</v>
      </c>
      <c r="CV13" s="228">
        <v>38</v>
      </c>
      <c r="CW13" s="228">
        <v>3600</v>
      </c>
      <c r="CX13" s="228">
        <v>1200</v>
      </c>
      <c r="CY13" s="237">
        <v>2536</v>
      </c>
      <c r="CZ13" s="237">
        <v>4278</v>
      </c>
      <c r="DA13" s="237">
        <v>6020</v>
      </c>
      <c r="DB13" s="237">
        <v>0</v>
      </c>
    </row>
    <row r="14" spans="2:124" ht="30" customHeight="1" x14ac:dyDescent="0.25">
      <c r="S14" s="228" t="s">
        <v>223</v>
      </c>
      <c r="T14" s="228" t="s">
        <v>200</v>
      </c>
      <c r="U14" s="228">
        <v>1</v>
      </c>
      <c r="V1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38">
        <v>165</v>
      </c>
      <c r="AB14" s="449" t="s">
        <v>239</v>
      </c>
      <c r="AC14" s="222" t="s">
        <v>214</v>
      </c>
      <c r="AD14" s="222">
        <v>19</v>
      </c>
      <c r="AE14" s="222">
        <v>0</v>
      </c>
      <c r="AF14" s="358">
        <v>235</v>
      </c>
      <c r="AG14" s="358">
        <v>2550</v>
      </c>
      <c r="AH14" s="358">
        <v>290</v>
      </c>
      <c r="AI14" s="358">
        <v>950</v>
      </c>
      <c r="AJ14" s="229" t="s">
        <v>87</v>
      </c>
      <c r="AK14" s="229" t="s">
        <v>10</v>
      </c>
      <c r="AL14" s="222">
        <v>0</v>
      </c>
      <c r="AN14" s="279" t="s">
        <v>893</v>
      </c>
      <c r="AO14" s="279" t="s">
        <v>923</v>
      </c>
      <c r="AP14" s="279">
        <f>VLOOKUP(Пластики_Acryline[[#This Row],[Ценовая группа]],Цены_по_категориям_Acryline[],2,0)</f>
        <v>7745</v>
      </c>
      <c r="AQ14" s="279">
        <f>VLOOKUP(Пластики_Acryline[[#This Row],[Ценовая группа]],Цены_по_категориям_Acryline[],3,0)</f>
        <v>12274</v>
      </c>
      <c r="AR14" s="279" t="s">
        <v>918</v>
      </c>
      <c r="AS14" s="305" t="s">
        <v>87</v>
      </c>
      <c r="AT14" s="305" t="s">
        <v>10</v>
      </c>
      <c r="AU14" s="228">
        <v>14</v>
      </c>
      <c r="BZ14" s="313" t="s">
        <v>976</v>
      </c>
      <c r="CA14" s="307" t="s">
        <v>950</v>
      </c>
      <c r="CB14" s="279" t="s">
        <v>879</v>
      </c>
      <c r="CC14" s="324" t="s">
        <v>1093</v>
      </c>
      <c r="CD14" s="341">
        <f>VLOOKUP(Ручки[[#This Row],[Категория]],Ценовые_категории_ручек[],2,0)</f>
        <v>257</v>
      </c>
      <c r="CR14" s="344"/>
      <c r="CS14" s="344"/>
      <c r="CT14" s="236" t="s">
        <v>749</v>
      </c>
      <c r="CU14" s="228" t="s">
        <v>750</v>
      </c>
      <c r="CV14" s="228">
        <v>38</v>
      </c>
      <c r="CW14" s="228">
        <v>3600</v>
      </c>
      <c r="CX14" s="228">
        <v>1200</v>
      </c>
      <c r="CY14" s="237">
        <v>2536</v>
      </c>
      <c r="CZ14" s="237">
        <v>4278</v>
      </c>
      <c r="DA14" s="237">
        <v>6020</v>
      </c>
      <c r="DB14" s="237">
        <v>0</v>
      </c>
    </row>
    <row r="15" spans="2:124" ht="30" customHeight="1" x14ac:dyDescent="0.25">
      <c r="S15" s="228" t="s">
        <v>225</v>
      </c>
      <c r="T15" s="228" t="s">
        <v>201</v>
      </c>
      <c r="U15" s="228">
        <v>1</v>
      </c>
      <c r="V1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38">
        <v>168</v>
      </c>
      <c r="AB15" s="449" t="s">
        <v>241</v>
      </c>
      <c r="AC15" s="222" t="s">
        <v>216</v>
      </c>
      <c r="AD15" s="222">
        <v>19</v>
      </c>
      <c r="AE15" s="222">
        <v>16</v>
      </c>
      <c r="AF15" s="358">
        <v>135</v>
      </c>
      <c r="AG15" s="358">
        <v>2550</v>
      </c>
      <c r="AH15" s="358">
        <v>240</v>
      </c>
      <c r="AI15" s="358">
        <v>950</v>
      </c>
      <c r="AJ15" s="229" t="s">
        <v>87</v>
      </c>
      <c r="AK15" s="229" t="s">
        <v>10</v>
      </c>
      <c r="AL15" s="222">
        <v>0</v>
      </c>
      <c r="AN15" s="279" t="s">
        <v>907</v>
      </c>
      <c r="AO15" s="279" t="s">
        <v>923</v>
      </c>
      <c r="AP15" s="279">
        <f>VLOOKUP(Пластики_Acryline[[#This Row],[Ценовая группа]],Цены_по_категориям_Acryline[],2,0)</f>
        <v>7745</v>
      </c>
      <c r="AQ15" s="279">
        <f>VLOOKUP(Пластики_Acryline[[#This Row],[Ценовая группа]],Цены_по_категориям_Acryline[],3,0)</f>
        <v>12274</v>
      </c>
      <c r="AR15" s="279" t="s">
        <v>917</v>
      </c>
      <c r="AS15" s="305" t="s">
        <v>87</v>
      </c>
      <c r="AT15" s="305" t="s">
        <v>10</v>
      </c>
      <c r="AU15" s="228">
        <v>14</v>
      </c>
      <c r="BZ15" s="313" t="s">
        <v>975</v>
      </c>
      <c r="CA15" s="307" t="s">
        <v>950</v>
      </c>
      <c r="CB15" s="279" t="s">
        <v>879</v>
      </c>
      <c r="CC15" s="324" t="s">
        <v>1093</v>
      </c>
      <c r="CD15" s="341">
        <f>VLOOKUP(Ручки[[#This Row],[Категория]],Ценовые_категории_ручек[],2,0)</f>
        <v>257</v>
      </c>
      <c r="CR15" s="335"/>
      <c r="CT15" s="228" t="s">
        <v>741</v>
      </c>
      <c r="CU15" s="228" t="s">
        <v>750</v>
      </c>
      <c r="CV15" s="228">
        <v>15</v>
      </c>
      <c r="CW15" s="228">
        <v>3600</v>
      </c>
      <c r="CX15" s="228">
        <v>1200</v>
      </c>
      <c r="CY15" s="237">
        <v>1268</v>
      </c>
      <c r="CZ15" s="237">
        <v>2139</v>
      </c>
      <c r="DA15" s="237">
        <v>3010</v>
      </c>
      <c r="DB15" s="237">
        <v>0</v>
      </c>
    </row>
    <row r="16" spans="2:124" ht="30" customHeight="1" x14ac:dyDescent="0.25">
      <c r="S16" s="228" t="s">
        <v>227</v>
      </c>
      <c r="T16" s="228" t="s">
        <v>201</v>
      </c>
      <c r="U16" s="228">
        <v>4</v>
      </c>
      <c r="V1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38">
        <v>169</v>
      </c>
      <c r="AB16" s="449" t="s">
        <v>243</v>
      </c>
      <c r="AC16" s="222" t="s">
        <v>216</v>
      </c>
      <c r="AD16" s="222">
        <v>19</v>
      </c>
      <c r="AE16" s="222">
        <v>16</v>
      </c>
      <c r="AF16" s="358">
        <v>135</v>
      </c>
      <c r="AG16" s="358">
        <v>2550</v>
      </c>
      <c r="AH16" s="358">
        <v>240</v>
      </c>
      <c r="AI16" s="358">
        <v>950</v>
      </c>
      <c r="AJ16" s="229" t="s">
        <v>87</v>
      </c>
      <c r="AK16" s="229" t="s">
        <v>87</v>
      </c>
      <c r="AL16" s="222">
        <v>0</v>
      </c>
      <c r="AN16" s="279" t="s">
        <v>888</v>
      </c>
      <c r="AO16" s="279" t="s">
        <v>880</v>
      </c>
      <c r="AP16" s="279">
        <f>VLOOKUP(Пластики_Acryline[[#This Row],[Ценовая группа]],Цены_по_категориям_Acryline[],2,0)</f>
        <v>5808</v>
      </c>
      <c r="AQ16" s="279">
        <f>VLOOKUP(Пластики_Acryline[[#This Row],[Ценовая группа]],Цены_по_категориям_Acryline[],3,0)</f>
        <v>9206</v>
      </c>
      <c r="AR16" s="279" t="s">
        <v>917</v>
      </c>
      <c r="AS16" s="305" t="s">
        <v>87</v>
      </c>
      <c r="AT16" s="305" t="s">
        <v>10</v>
      </c>
      <c r="AU16" s="222">
        <v>26</v>
      </c>
      <c r="BZ16" s="313" t="s">
        <v>979</v>
      </c>
      <c r="CA16" s="307" t="s">
        <v>942</v>
      </c>
      <c r="CB16" s="313" t="s">
        <v>951</v>
      </c>
      <c r="CC16" s="324" t="s">
        <v>1094</v>
      </c>
      <c r="CD16" s="341">
        <f>VLOOKUP(Ручки[[#This Row],[Категория]],Ценовые_категории_ручек[],2,0)</f>
        <v>450</v>
      </c>
      <c r="CT16" s="228" t="s">
        <v>753</v>
      </c>
      <c r="CU16" s="228" t="s">
        <v>750</v>
      </c>
      <c r="CV16" s="228">
        <v>15</v>
      </c>
      <c r="CW16" s="228">
        <v>3600</v>
      </c>
      <c r="CX16" s="228">
        <v>1200</v>
      </c>
      <c r="CY16" s="237">
        <v>1268</v>
      </c>
      <c r="CZ16" s="237">
        <v>2139</v>
      </c>
      <c r="DA16" s="237">
        <v>3010</v>
      </c>
      <c r="DB16" s="237">
        <v>0</v>
      </c>
    </row>
    <row r="17" spans="1:106" ht="30" customHeight="1" x14ac:dyDescent="0.25">
      <c r="S17" s="228" t="s">
        <v>229</v>
      </c>
      <c r="T17" s="228" t="s">
        <v>200</v>
      </c>
      <c r="U17" s="228">
        <v>1</v>
      </c>
      <c r="V1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38">
        <v>174</v>
      </c>
      <c r="AB17" s="449" t="s">
        <v>246</v>
      </c>
      <c r="AC17" s="222" t="s">
        <v>216</v>
      </c>
      <c r="AD17" s="222">
        <v>19</v>
      </c>
      <c r="AE17" s="222">
        <v>16</v>
      </c>
      <c r="AF17" s="358">
        <v>135</v>
      </c>
      <c r="AG17" s="358">
        <v>2550</v>
      </c>
      <c r="AH17" s="358">
        <v>240</v>
      </c>
      <c r="AI17" s="358">
        <v>950</v>
      </c>
      <c r="AJ17" s="229" t="s">
        <v>87</v>
      </c>
      <c r="AK17" s="229" t="s">
        <v>87</v>
      </c>
      <c r="AL17" s="222">
        <v>0</v>
      </c>
      <c r="AN17" s="279" t="s">
        <v>894</v>
      </c>
      <c r="AO17" s="279" t="s">
        <v>923</v>
      </c>
      <c r="AP17" s="279">
        <f>VLOOKUP(Пластики_Acryline[[#This Row],[Ценовая группа]],Цены_по_категориям_Acryline[],2,0)</f>
        <v>7745</v>
      </c>
      <c r="AQ17" s="279">
        <f>VLOOKUP(Пластики_Acryline[[#This Row],[Ценовая группа]],Цены_по_категориям_Acryline[],3,0)</f>
        <v>12274</v>
      </c>
      <c r="AR17" s="279" t="s">
        <v>918</v>
      </c>
      <c r="AS17" s="305" t="s">
        <v>87</v>
      </c>
      <c r="AT17" s="305" t="s">
        <v>10</v>
      </c>
      <c r="AU17" s="228">
        <v>27</v>
      </c>
      <c r="BZ17" s="279" t="s">
        <v>967</v>
      </c>
      <c r="CA17" s="307" t="s">
        <v>949</v>
      </c>
      <c r="CB17" s="279" t="s">
        <v>879</v>
      </c>
      <c r="CC17" s="324" t="s">
        <v>1090</v>
      </c>
      <c r="CD17" s="341">
        <f>VLOOKUP(Ручки[[#This Row],[Категория]],Ценовые_категории_ручек[],2,0)</f>
        <v>257</v>
      </c>
      <c r="CG17" s="310"/>
      <c r="CH17" s="279"/>
      <c r="CT17" s="228" t="s">
        <v>754</v>
      </c>
      <c r="CU17" s="228" t="s">
        <v>750</v>
      </c>
      <c r="CV17" s="228">
        <v>15</v>
      </c>
      <c r="CW17" s="228">
        <v>3600</v>
      </c>
      <c r="CX17" s="228">
        <v>1200</v>
      </c>
      <c r="CY17" s="237">
        <v>1268</v>
      </c>
      <c r="CZ17" s="237">
        <v>2139</v>
      </c>
      <c r="DA17" s="237">
        <v>3010</v>
      </c>
      <c r="DB17" s="237">
        <v>0</v>
      </c>
    </row>
    <row r="18" spans="1:106" ht="30" customHeight="1" x14ac:dyDescent="0.25">
      <c r="A18" s="228" t="s">
        <v>143</v>
      </c>
      <c r="S18" s="228" t="s">
        <v>231</v>
      </c>
      <c r="T18" s="228" t="s">
        <v>201</v>
      </c>
      <c r="U18" s="228">
        <v>1</v>
      </c>
      <c r="V1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38">
        <v>182</v>
      </c>
      <c r="AB18" s="449" t="s">
        <v>248</v>
      </c>
      <c r="AC18" s="222" t="s">
        <v>216</v>
      </c>
      <c r="AD18" s="222">
        <v>19</v>
      </c>
      <c r="AE18" s="222">
        <v>16</v>
      </c>
      <c r="AF18" s="358">
        <v>140</v>
      </c>
      <c r="AG18" s="358">
        <v>2550</v>
      </c>
      <c r="AH18" s="358">
        <v>290</v>
      </c>
      <c r="AI18" s="358">
        <v>950</v>
      </c>
      <c r="AJ18" s="229" t="s">
        <v>87</v>
      </c>
      <c r="AK18" s="229" t="s">
        <v>87</v>
      </c>
      <c r="AL18" s="222">
        <v>0</v>
      </c>
      <c r="AN18" s="279" t="s">
        <v>908</v>
      </c>
      <c r="AO18" s="279" t="s">
        <v>923</v>
      </c>
      <c r="AP18" s="279">
        <f>VLOOKUP(Пластики_Acryline[[#This Row],[Ценовая группа]],Цены_по_категориям_Acryline[],2,0)</f>
        <v>7745</v>
      </c>
      <c r="AQ18" s="279">
        <f>VLOOKUP(Пластики_Acryline[[#This Row],[Ценовая группа]],Цены_по_категориям_Acryline[],3,0)</f>
        <v>12274</v>
      </c>
      <c r="AR18" s="279" t="s">
        <v>917</v>
      </c>
      <c r="AS18" s="305" t="s">
        <v>87</v>
      </c>
      <c r="AT18" s="305" t="s">
        <v>10</v>
      </c>
      <c r="AU18" s="228">
        <v>27</v>
      </c>
      <c r="BZ18" s="315" t="s">
        <v>988</v>
      </c>
      <c r="CA18" s="307" t="s">
        <v>949</v>
      </c>
      <c r="CB18" s="315" t="s">
        <v>952</v>
      </c>
      <c r="CC18" s="324" t="s">
        <v>1098</v>
      </c>
      <c r="CD18" s="341">
        <f>VLOOKUP(Ручки[[#This Row],[Категория]],Ценовые_категории_ручек[],2,0)</f>
        <v>625</v>
      </c>
      <c r="CG18" s="310"/>
      <c r="CH18" s="279"/>
      <c r="CT18" s="228" t="s">
        <v>745</v>
      </c>
      <c r="CU18" s="228" t="s">
        <v>750</v>
      </c>
      <c r="CV18" s="228">
        <v>15</v>
      </c>
      <c r="CW18" s="228">
        <v>3600</v>
      </c>
      <c r="CX18" s="228">
        <v>1200</v>
      </c>
      <c r="CY18" s="237">
        <v>1268</v>
      </c>
      <c r="CZ18" s="237">
        <v>2139</v>
      </c>
      <c r="DA18" s="237">
        <v>3010</v>
      </c>
      <c r="DB18" s="237">
        <v>0</v>
      </c>
    </row>
    <row r="19" spans="1:106" ht="30" customHeight="1" x14ac:dyDescent="0.25">
      <c r="A19" s="228" t="s">
        <v>491</v>
      </c>
      <c r="B19" s="228" t="s">
        <v>721</v>
      </c>
      <c r="S19" s="228" t="s">
        <v>233</v>
      </c>
      <c r="T19" s="228" t="s">
        <v>201</v>
      </c>
      <c r="U19" s="228">
        <v>1</v>
      </c>
      <c r="V1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38">
        <v>185</v>
      </c>
      <c r="AB19" s="449" t="s">
        <v>250</v>
      </c>
      <c r="AC19" s="222" t="s">
        <v>216</v>
      </c>
      <c r="AD19" s="222">
        <v>19</v>
      </c>
      <c r="AE19" s="222">
        <v>16</v>
      </c>
      <c r="AF19" s="358">
        <v>175</v>
      </c>
      <c r="AG19" s="358">
        <v>2550</v>
      </c>
      <c r="AH19" s="358">
        <v>290</v>
      </c>
      <c r="AI19" s="358">
        <v>950</v>
      </c>
      <c r="AJ19" s="229" t="s">
        <v>87</v>
      </c>
      <c r="AK19" s="229" t="s">
        <v>10</v>
      </c>
      <c r="AL19" s="222">
        <v>0</v>
      </c>
      <c r="AN19" s="279" t="s">
        <v>895</v>
      </c>
      <c r="AO19" s="279" t="s">
        <v>923</v>
      </c>
      <c r="AP19" s="279">
        <f>VLOOKUP(Пластики_Acryline[[#This Row],[Ценовая группа]],Цены_по_категориям_Acryline[],2,0)</f>
        <v>7745</v>
      </c>
      <c r="AQ19" s="279">
        <f>VLOOKUP(Пластики_Acryline[[#This Row],[Ценовая группа]],Цены_по_категориям_Acryline[],3,0)</f>
        <v>12274</v>
      </c>
      <c r="AR19" s="279" t="s">
        <v>918</v>
      </c>
      <c r="AS19" s="305" t="s">
        <v>87</v>
      </c>
      <c r="AT19" s="305" t="s">
        <v>10</v>
      </c>
      <c r="AU19" s="228">
        <v>28</v>
      </c>
      <c r="BZ19" s="315" t="s">
        <v>981</v>
      </c>
      <c r="CA19" s="307" t="s">
        <v>949</v>
      </c>
      <c r="CB19" s="313" t="s">
        <v>951</v>
      </c>
      <c r="CC19" s="324" t="s">
        <v>1083</v>
      </c>
      <c r="CD19" s="341">
        <f>VLOOKUP(Ручки[[#This Row],[Категория]],Ценовые_категории_ручек[],2,0)</f>
        <v>450</v>
      </c>
      <c r="CG19" s="310"/>
      <c r="CH19" s="279"/>
      <c r="CT19" s="228" t="s">
        <v>755</v>
      </c>
      <c r="CU19" s="228" t="s">
        <v>750</v>
      </c>
      <c r="CV19" s="228">
        <v>15</v>
      </c>
      <c r="CW19" s="228">
        <v>3600</v>
      </c>
      <c r="CX19" s="228">
        <v>1200</v>
      </c>
      <c r="CY19" s="237">
        <v>1268</v>
      </c>
      <c r="CZ19" s="237">
        <v>2139</v>
      </c>
      <c r="DA19" s="237">
        <v>3010</v>
      </c>
      <c r="DB19" s="237">
        <v>0</v>
      </c>
    </row>
    <row r="20" spans="1:106" ht="30" customHeight="1" x14ac:dyDescent="0.25">
      <c r="A20" s="228" t="s">
        <v>722</v>
      </c>
      <c r="B20" s="341">
        <v>1872</v>
      </c>
      <c r="S20" s="228" t="s">
        <v>235</v>
      </c>
      <c r="T20" s="228" t="s">
        <v>200</v>
      </c>
      <c r="U20" s="228">
        <v>1</v>
      </c>
      <c r="V2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38">
        <v>186</v>
      </c>
      <c r="AB20" s="449" t="s">
        <v>252</v>
      </c>
      <c r="AC20" s="222" t="s">
        <v>214</v>
      </c>
      <c r="AD20" s="222">
        <v>19</v>
      </c>
      <c r="AE20" s="222">
        <v>0</v>
      </c>
      <c r="AF20" s="358">
        <v>275</v>
      </c>
      <c r="AG20" s="358">
        <v>2550</v>
      </c>
      <c r="AH20" s="358">
        <v>286</v>
      </c>
      <c r="AI20" s="358">
        <v>950</v>
      </c>
      <c r="AJ20" s="229" t="s">
        <v>10</v>
      </c>
      <c r="AK20" s="229" t="s">
        <v>10</v>
      </c>
      <c r="AL20" s="222">
        <v>0</v>
      </c>
      <c r="AN20" s="279" t="s">
        <v>909</v>
      </c>
      <c r="AO20" s="279" t="s">
        <v>923</v>
      </c>
      <c r="AP20" s="279">
        <f>VLOOKUP(Пластики_Acryline[[#This Row],[Ценовая группа]],Цены_по_категориям_Acryline[],2,0)</f>
        <v>7745</v>
      </c>
      <c r="AQ20" s="279">
        <f>VLOOKUP(Пластики_Acryline[[#This Row],[Ценовая группа]],Цены_по_категориям_Acryline[],3,0)</f>
        <v>12274</v>
      </c>
      <c r="AR20" s="279" t="s">
        <v>917</v>
      </c>
      <c r="AS20" s="305" t="s">
        <v>87</v>
      </c>
      <c r="AT20" s="305" t="s">
        <v>10</v>
      </c>
      <c r="AU20" s="228">
        <v>28</v>
      </c>
      <c r="BZ20" s="314" t="s">
        <v>961</v>
      </c>
      <c r="CA20" s="309" t="s">
        <v>947</v>
      </c>
      <c r="CB20" s="279" t="s">
        <v>879</v>
      </c>
      <c r="CC20" s="324" t="s">
        <v>1083</v>
      </c>
      <c r="CD20" s="341">
        <f>VLOOKUP(Ручки[[#This Row],[Категория]],Ценовые_категории_ручек[],2,0)</f>
        <v>257</v>
      </c>
      <c r="CG20" s="310"/>
      <c r="CH20" s="279"/>
      <c r="CT20" s="228" t="s">
        <v>756</v>
      </c>
      <c r="CU20" s="228" t="s">
        <v>750</v>
      </c>
      <c r="CV20" s="228">
        <v>15</v>
      </c>
      <c r="CW20" s="228">
        <v>3600</v>
      </c>
      <c r="CX20" s="228">
        <v>1200</v>
      </c>
      <c r="CY20" s="237">
        <v>1268</v>
      </c>
      <c r="CZ20" s="237">
        <v>2139</v>
      </c>
      <c r="DA20" s="237">
        <v>3010</v>
      </c>
      <c r="DB20" s="237">
        <v>0</v>
      </c>
    </row>
    <row r="21" spans="1:106" ht="30" customHeight="1" x14ac:dyDescent="0.25">
      <c r="A21" s="228" t="s">
        <v>930</v>
      </c>
      <c r="B21" s="341">
        <v>2912</v>
      </c>
      <c r="N21" s="233"/>
      <c r="S21" s="228" t="s">
        <v>237</v>
      </c>
      <c r="T21" s="228" t="s">
        <v>201</v>
      </c>
      <c r="U21" s="228">
        <v>1</v>
      </c>
      <c r="V2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38">
        <v>192</v>
      </c>
      <c r="AB21" s="449" t="s">
        <v>254</v>
      </c>
      <c r="AC21" s="222" t="s">
        <v>214</v>
      </c>
      <c r="AD21" s="222">
        <v>19</v>
      </c>
      <c r="AE21" s="222">
        <v>0</v>
      </c>
      <c r="AF21" s="358">
        <v>275</v>
      </c>
      <c r="AG21" s="358">
        <v>1100</v>
      </c>
      <c r="AH21" s="358">
        <v>290</v>
      </c>
      <c r="AI21" s="358">
        <v>950</v>
      </c>
      <c r="AJ21" s="229" t="s">
        <v>87</v>
      </c>
      <c r="AK21" s="229" t="s">
        <v>10</v>
      </c>
      <c r="AL21" s="222">
        <v>0</v>
      </c>
      <c r="AN21" s="279" t="s">
        <v>889</v>
      </c>
      <c r="AO21" s="279" t="s">
        <v>880</v>
      </c>
      <c r="AP21" s="279">
        <f>VLOOKUP(Пластики_Acryline[[#This Row],[Ценовая группа]],Цены_по_категориям_Acryline[],2,0)</f>
        <v>5808</v>
      </c>
      <c r="AQ21" s="279">
        <f>VLOOKUP(Пластики_Acryline[[#This Row],[Ценовая группа]],Цены_по_категориям_Acryline[],3,0)</f>
        <v>9206</v>
      </c>
      <c r="AR21" s="279" t="s">
        <v>917</v>
      </c>
      <c r="AS21" s="305" t="s">
        <v>87</v>
      </c>
      <c r="AT21" s="305" t="s">
        <v>10</v>
      </c>
      <c r="AU21" s="222">
        <v>36</v>
      </c>
      <c r="BM21" s="353"/>
      <c r="BN21" s="353"/>
      <c r="BO21" s="353"/>
      <c r="BP21" s="354"/>
      <c r="BZ21" s="315" t="s">
        <v>991</v>
      </c>
      <c r="CA21" s="307" t="s">
        <v>949</v>
      </c>
      <c r="CB21" s="315" t="s">
        <v>952</v>
      </c>
      <c r="CC21" s="324" t="s">
        <v>1082</v>
      </c>
      <c r="CD21" s="341">
        <f>VLOOKUP(Ручки[[#This Row],[Категория]],Ценовые_категории_ручек[],2,0)</f>
        <v>625</v>
      </c>
      <c r="CG21" s="310"/>
      <c r="CH21" s="279"/>
      <c r="CT21" s="228" t="s">
        <v>748</v>
      </c>
      <c r="CU21" s="228" t="s">
        <v>750</v>
      </c>
      <c r="CV21" s="228">
        <v>15</v>
      </c>
      <c r="CW21" s="228">
        <v>3600</v>
      </c>
      <c r="CX21" s="228">
        <v>600</v>
      </c>
      <c r="CY21" s="237">
        <v>1268</v>
      </c>
      <c r="CZ21" s="237">
        <v>2139</v>
      </c>
      <c r="DA21" s="237">
        <v>3010</v>
      </c>
      <c r="DB21" s="237">
        <v>0</v>
      </c>
    </row>
    <row r="22" spans="1:106" ht="30" customHeight="1" x14ac:dyDescent="0.25">
      <c r="A22" s="228" t="s">
        <v>920</v>
      </c>
      <c r="B22" s="341">
        <v>2618</v>
      </c>
      <c r="N22" s="233"/>
      <c r="S22" s="228" t="s">
        <v>238</v>
      </c>
      <c r="T22" s="228" t="s">
        <v>201</v>
      </c>
      <c r="U22" s="228">
        <v>1</v>
      </c>
      <c r="V2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38">
        <v>196</v>
      </c>
      <c r="AB22" s="449" t="s">
        <v>1121</v>
      </c>
      <c r="AC22" s="222" t="s">
        <v>214</v>
      </c>
      <c r="AD22" s="222">
        <v>19</v>
      </c>
      <c r="AE22" s="222">
        <v>0</v>
      </c>
      <c r="AF22" s="358">
        <v>116</v>
      </c>
      <c r="AG22" s="358">
        <v>2550</v>
      </c>
      <c r="AH22" s="358">
        <v>146</v>
      </c>
      <c r="AI22" s="358">
        <v>946</v>
      </c>
      <c r="AJ22" s="229" t="s">
        <v>10</v>
      </c>
      <c r="AK22" s="229" t="s">
        <v>10</v>
      </c>
      <c r="AL22" s="222">
        <v>0.1</v>
      </c>
      <c r="AN22" s="279" t="s">
        <v>896</v>
      </c>
      <c r="AO22" s="279" t="s">
        <v>923</v>
      </c>
      <c r="AP22" s="279">
        <f>VLOOKUP(Пластики_Acryline[[#This Row],[Ценовая группа]],Цены_по_категориям_Acryline[],2,0)</f>
        <v>7745</v>
      </c>
      <c r="AQ22" s="279">
        <f>VLOOKUP(Пластики_Acryline[[#This Row],[Ценовая группа]],Цены_по_категориям_Acryline[],3,0)</f>
        <v>12274</v>
      </c>
      <c r="AR22" s="279" t="s">
        <v>918</v>
      </c>
      <c r="AS22" s="305" t="s">
        <v>87</v>
      </c>
      <c r="AT22" s="305" t="s">
        <v>10</v>
      </c>
      <c r="AU22" s="228">
        <v>39</v>
      </c>
      <c r="BK22" s="353"/>
      <c r="BL22" s="353"/>
      <c r="BZ22" s="313" t="s">
        <v>980</v>
      </c>
      <c r="CA22" s="307" t="s">
        <v>949</v>
      </c>
      <c r="CB22" s="312" t="s">
        <v>951</v>
      </c>
      <c r="CC22" s="324" t="s">
        <v>1082</v>
      </c>
      <c r="CD22" s="341">
        <f>VLOOKUP(Ручки[[#This Row],[Категория]],Ценовые_категории_ручек[],2,0)</f>
        <v>450</v>
      </c>
      <c r="CT22" s="228" t="s">
        <v>749</v>
      </c>
      <c r="CU22" s="228" t="s">
        <v>750</v>
      </c>
      <c r="CV22" s="228">
        <v>15</v>
      </c>
      <c r="CW22" s="228">
        <v>3600</v>
      </c>
      <c r="CX22" s="228">
        <v>1200</v>
      </c>
      <c r="CY22" s="237">
        <v>1268</v>
      </c>
      <c r="CZ22" s="237">
        <v>2139</v>
      </c>
      <c r="DA22" s="237">
        <v>3010</v>
      </c>
      <c r="DB22" s="237">
        <v>0</v>
      </c>
    </row>
    <row r="23" spans="1:106" ht="30" customHeight="1" x14ac:dyDescent="0.25">
      <c r="A23" s="222" t="s">
        <v>661</v>
      </c>
      <c r="B23" s="341">
        <f>'комплекты фурнитуры'!$C$85</f>
        <v>1110</v>
      </c>
      <c r="N23" s="276"/>
      <c r="S23" s="228" t="s">
        <v>240</v>
      </c>
      <c r="T23" s="228" t="s">
        <v>201</v>
      </c>
      <c r="U23" s="228">
        <v>1</v>
      </c>
      <c r="V2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38">
        <v>197</v>
      </c>
      <c r="AB23" s="449" t="s">
        <v>257</v>
      </c>
      <c r="AC23" s="222" t="s">
        <v>214</v>
      </c>
      <c r="AD23" s="222">
        <v>19</v>
      </c>
      <c r="AE23" s="222">
        <v>0</v>
      </c>
      <c r="AF23" s="358">
        <v>116</v>
      </c>
      <c r="AG23" s="358">
        <v>2550</v>
      </c>
      <c r="AH23" s="358">
        <v>246</v>
      </c>
      <c r="AI23" s="358">
        <v>946</v>
      </c>
      <c r="AJ23" s="229" t="s">
        <v>10</v>
      </c>
      <c r="AK23" s="229" t="s">
        <v>10</v>
      </c>
      <c r="AL23" s="222">
        <v>0.1</v>
      </c>
      <c r="AN23" s="279" t="s">
        <v>910</v>
      </c>
      <c r="AO23" s="279" t="s">
        <v>923</v>
      </c>
      <c r="AP23" s="279">
        <f>VLOOKUP(Пластики_Acryline[[#This Row],[Ценовая группа]],Цены_по_категориям_Acryline[],2,0)</f>
        <v>7745</v>
      </c>
      <c r="AQ23" s="279">
        <f>VLOOKUP(Пластики_Acryline[[#This Row],[Ценовая группа]],Цены_по_категориям_Acryline[],3,0)</f>
        <v>12274</v>
      </c>
      <c r="AR23" s="279" t="s">
        <v>917</v>
      </c>
      <c r="AS23" s="305" t="s">
        <v>87</v>
      </c>
      <c r="AT23" s="305" t="s">
        <v>10</v>
      </c>
      <c r="AU23" s="228">
        <v>40</v>
      </c>
      <c r="BZ23" s="279" t="s">
        <v>946</v>
      </c>
      <c r="CA23" s="309" t="s">
        <v>947</v>
      </c>
      <c r="CB23" s="279" t="s">
        <v>879</v>
      </c>
      <c r="CC23" s="324" t="s">
        <v>1082</v>
      </c>
      <c r="CD23" s="341">
        <f>VLOOKUP(Ручки[[#This Row],[Категория]],Ценовые_категории_ручек[],2,0)</f>
        <v>257</v>
      </c>
      <c r="CT23" s="228" t="s">
        <v>743</v>
      </c>
      <c r="CU23" s="228" t="s">
        <v>750</v>
      </c>
      <c r="CV23" s="228">
        <v>15</v>
      </c>
      <c r="CW23" s="228">
        <v>3600</v>
      </c>
      <c r="CX23" s="228">
        <v>1200</v>
      </c>
      <c r="CY23" s="237">
        <v>1268</v>
      </c>
      <c r="CZ23" s="237">
        <v>2139</v>
      </c>
      <c r="DA23" s="237">
        <v>3010</v>
      </c>
      <c r="DB23" s="237">
        <v>0</v>
      </c>
    </row>
    <row r="24" spans="1:106" ht="30" customHeight="1" x14ac:dyDescent="0.25">
      <c r="A24" s="228" t="s">
        <v>921</v>
      </c>
      <c r="B24" s="341">
        <v>2610</v>
      </c>
      <c r="N24" s="274"/>
      <c r="S24" s="228" t="s">
        <v>242</v>
      </c>
      <c r="T24" s="228" t="s">
        <v>201</v>
      </c>
      <c r="U24" s="228">
        <v>1</v>
      </c>
      <c r="V2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38">
        <v>198</v>
      </c>
      <c r="AB24" s="449" t="s">
        <v>259</v>
      </c>
      <c r="AC24" s="222" t="s">
        <v>214</v>
      </c>
      <c r="AD24" s="222">
        <v>22</v>
      </c>
      <c r="AE24" s="222">
        <v>0</v>
      </c>
      <c r="AF24" s="358">
        <v>100</v>
      </c>
      <c r="AG24" s="358">
        <v>2550</v>
      </c>
      <c r="AH24" s="358">
        <v>235</v>
      </c>
      <c r="AI24" s="358">
        <v>950</v>
      </c>
      <c r="AJ24" s="229" t="s">
        <v>87</v>
      </c>
      <c r="AK24" s="229" t="s">
        <v>10</v>
      </c>
      <c r="AL24" s="222">
        <v>0</v>
      </c>
      <c r="AN24" s="279" t="s">
        <v>897</v>
      </c>
      <c r="AO24" s="279" t="s">
        <v>923</v>
      </c>
      <c r="AP24" s="279">
        <f>VLOOKUP(Пластики_Acryline[[#This Row],[Ценовая группа]],Цены_по_категориям_Acryline[],2,0)</f>
        <v>7745</v>
      </c>
      <c r="AQ24" s="279">
        <f>VLOOKUP(Пластики_Acryline[[#This Row],[Ценовая группа]],Цены_по_категориям_Acryline[],3,0)</f>
        <v>12274</v>
      </c>
      <c r="AR24" s="279" t="s">
        <v>918</v>
      </c>
      <c r="AS24" s="305" t="s">
        <v>87</v>
      </c>
      <c r="AT24" s="305" t="s">
        <v>10</v>
      </c>
      <c r="AU24" s="228">
        <v>41</v>
      </c>
      <c r="BZ24" s="313" t="s">
        <v>960</v>
      </c>
      <c r="CA24" s="309" t="s">
        <v>947</v>
      </c>
      <c r="CB24" s="279" t="s">
        <v>879</v>
      </c>
      <c r="CC24" s="324" t="s">
        <v>1082</v>
      </c>
      <c r="CD24" s="341">
        <f>VLOOKUP(Ручки[[#This Row],[Категория]],Ценовые_категории_ручек[],2,0)</f>
        <v>257</v>
      </c>
      <c r="CT24" s="236" t="s">
        <v>757</v>
      </c>
      <c r="CU24" s="228" t="s">
        <v>764</v>
      </c>
      <c r="CV24" s="228">
        <v>38</v>
      </c>
      <c r="CW24" s="228">
        <v>4190</v>
      </c>
      <c r="CX24" s="228">
        <v>1200</v>
      </c>
      <c r="CY24" s="237">
        <v>5477</v>
      </c>
      <c r="CZ24" s="237">
        <v>9240</v>
      </c>
      <c r="DA24" s="237">
        <v>13003</v>
      </c>
      <c r="DB24" s="237">
        <v>18022</v>
      </c>
    </row>
    <row r="25" spans="1:106" ht="30" customHeight="1" x14ac:dyDescent="0.25">
      <c r="A25" s="228" t="s">
        <v>1108</v>
      </c>
      <c r="B25" s="342">
        <v>1040</v>
      </c>
      <c r="N25" s="274"/>
      <c r="S25" s="228" t="s">
        <v>244</v>
      </c>
      <c r="T25" s="228" t="s">
        <v>201</v>
      </c>
      <c r="U25" s="228">
        <v>1</v>
      </c>
      <c r="V2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38">
        <v>201</v>
      </c>
      <c r="AB25" s="449" t="s">
        <v>261</v>
      </c>
      <c r="AC25" s="222" t="s">
        <v>216</v>
      </c>
      <c r="AD25" s="222">
        <v>18</v>
      </c>
      <c r="AE25" s="222">
        <v>16</v>
      </c>
      <c r="AF25" s="358">
        <v>50</v>
      </c>
      <c r="AG25" s="358">
        <v>2550</v>
      </c>
      <c r="AH25" s="358">
        <v>50</v>
      </c>
      <c r="AI25" s="358">
        <v>950</v>
      </c>
      <c r="AJ25" s="229" t="s">
        <v>87</v>
      </c>
      <c r="AK25" s="229" t="s">
        <v>10</v>
      </c>
      <c r="AL25" s="222">
        <v>0</v>
      </c>
      <c r="AN25" s="279" t="s">
        <v>911</v>
      </c>
      <c r="AO25" s="279" t="s">
        <v>883</v>
      </c>
      <c r="AP25" s="279">
        <f>VLOOKUP(Пластики_Acryline[[#This Row],[Ценовая группа]],Цены_по_категориям_Acryline[],2,0)</f>
        <v>8520</v>
      </c>
      <c r="AQ25" s="279">
        <f>VLOOKUP(Пластики_Acryline[[#This Row],[Ценовая группа]],Цены_по_категориям_Acryline[],3,0)</f>
        <v>13501</v>
      </c>
      <c r="AR25" s="279" t="s">
        <v>918</v>
      </c>
      <c r="AS25" s="305" t="s">
        <v>87</v>
      </c>
      <c r="AT25" s="305" t="s">
        <v>10</v>
      </c>
      <c r="AU25" s="228">
        <v>41</v>
      </c>
      <c r="BZ25" s="314" t="s">
        <v>993</v>
      </c>
      <c r="CA25" s="307" t="s">
        <v>949</v>
      </c>
      <c r="CB25" s="315" t="s">
        <v>952</v>
      </c>
      <c r="CC25" s="324" t="s">
        <v>1085</v>
      </c>
      <c r="CD25" s="341">
        <f>VLOOKUP(Ручки[[#This Row],[Категория]],Ценовые_категории_ручек[],2,0)</f>
        <v>625</v>
      </c>
      <c r="CT25" s="236" t="s">
        <v>758</v>
      </c>
      <c r="CU25" s="228" t="s">
        <v>764</v>
      </c>
      <c r="CV25" s="228">
        <v>38</v>
      </c>
      <c r="CW25" s="228">
        <v>4190</v>
      </c>
      <c r="CX25" s="228">
        <v>1200</v>
      </c>
      <c r="CY25" s="237">
        <v>5477</v>
      </c>
      <c r="CZ25" s="237">
        <v>9240</v>
      </c>
      <c r="DA25" s="237">
        <v>13003</v>
      </c>
      <c r="DB25" s="237">
        <v>18022</v>
      </c>
    </row>
    <row r="26" spans="1:106" ht="30" customHeight="1" x14ac:dyDescent="0.25">
      <c r="F26" s="233"/>
      <c r="N26" s="277"/>
      <c r="S26" s="228" t="s">
        <v>245</v>
      </c>
      <c r="T26" s="228" t="s">
        <v>201</v>
      </c>
      <c r="U26" s="228">
        <v>3</v>
      </c>
      <c r="V2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38">
        <v>211</v>
      </c>
      <c r="AB26" s="449" t="s">
        <v>263</v>
      </c>
      <c r="AC26" s="222" t="s">
        <v>216</v>
      </c>
      <c r="AD26" s="222">
        <v>18</v>
      </c>
      <c r="AE26" s="222">
        <v>16</v>
      </c>
      <c r="AF26" s="358">
        <v>50</v>
      </c>
      <c r="AG26" s="358">
        <v>1200</v>
      </c>
      <c r="AH26" s="358">
        <v>50</v>
      </c>
      <c r="AI26" s="358">
        <v>2550</v>
      </c>
      <c r="AJ26" s="229" t="s">
        <v>87</v>
      </c>
      <c r="AK26" s="229" t="s">
        <v>10</v>
      </c>
      <c r="AL26" s="222">
        <v>0</v>
      </c>
      <c r="AN26" s="279" t="s">
        <v>898</v>
      </c>
      <c r="AO26" s="279" t="s">
        <v>923</v>
      </c>
      <c r="AP26" s="279">
        <f>VLOOKUP(Пластики_Acryline[[#This Row],[Ценовая группа]],Цены_по_категориям_Acryline[],2,0)</f>
        <v>7745</v>
      </c>
      <c r="AQ26" s="279">
        <f>VLOOKUP(Пластики_Acryline[[#This Row],[Ценовая группа]],Цены_по_категориям_Acryline[],3,0)</f>
        <v>12274</v>
      </c>
      <c r="AR26" s="279" t="s">
        <v>918</v>
      </c>
      <c r="AS26" s="305" t="s">
        <v>87</v>
      </c>
      <c r="AT26" s="305" t="s">
        <v>10</v>
      </c>
      <c r="AU26" s="228">
        <v>42</v>
      </c>
      <c r="BZ26" s="314" t="s">
        <v>963</v>
      </c>
      <c r="CA26" s="309" t="s">
        <v>947</v>
      </c>
      <c r="CB26" s="279" t="s">
        <v>879</v>
      </c>
      <c r="CC26" s="324" t="s">
        <v>1085</v>
      </c>
      <c r="CD26" s="341">
        <f>VLOOKUP(Ручки[[#This Row],[Категория]],Ценовые_категории_ручек[],2,0)</f>
        <v>257</v>
      </c>
      <c r="CT26" s="236" t="s">
        <v>759</v>
      </c>
      <c r="CU26" s="228" t="s">
        <v>764</v>
      </c>
      <c r="CV26" s="228">
        <v>38</v>
      </c>
      <c r="CW26" s="228">
        <v>4190</v>
      </c>
      <c r="CX26" s="228">
        <v>1200</v>
      </c>
      <c r="CY26" s="237">
        <v>5477</v>
      </c>
      <c r="CZ26" s="237">
        <v>9240</v>
      </c>
      <c r="DA26" s="237">
        <v>13003</v>
      </c>
      <c r="DB26" s="237">
        <v>18022</v>
      </c>
    </row>
    <row r="27" spans="1:106" ht="30" customHeight="1" x14ac:dyDescent="0.25">
      <c r="C27" s="233"/>
      <c r="D27" s="233"/>
      <c r="E27" s="233"/>
      <c r="F27" s="233"/>
      <c r="S27" s="228" t="s">
        <v>247</v>
      </c>
      <c r="T27" s="228" t="s">
        <v>201</v>
      </c>
      <c r="U27" s="228">
        <v>2</v>
      </c>
      <c r="V2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38">
        <v>212</v>
      </c>
      <c r="AB27" s="449" t="s">
        <v>265</v>
      </c>
      <c r="AC27" s="222" t="s">
        <v>216</v>
      </c>
      <c r="AD27" s="222">
        <v>19</v>
      </c>
      <c r="AE27" s="222">
        <v>16</v>
      </c>
      <c r="AF27" s="358">
        <v>116</v>
      </c>
      <c r="AG27" s="358">
        <v>2550</v>
      </c>
      <c r="AH27" s="358">
        <v>270</v>
      </c>
      <c r="AI27" s="358">
        <v>950</v>
      </c>
      <c r="AJ27" s="229" t="s">
        <v>87</v>
      </c>
      <c r="AK27" s="229" t="s">
        <v>10</v>
      </c>
      <c r="AL27" s="222">
        <v>0.1</v>
      </c>
      <c r="AN27" s="279" t="s">
        <v>899</v>
      </c>
      <c r="AO27" s="279" t="s">
        <v>923</v>
      </c>
      <c r="AP27" s="279">
        <f>VLOOKUP(Пластики_Acryline[[#This Row],[Ценовая группа]],Цены_по_категориям_Acryline[],2,0)</f>
        <v>7745</v>
      </c>
      <c r="AQ27" s="279">
        <f>VLOOKUP(Пластики_Acryline[[#This Row],[Ценовая группа]],Цены_по_категориям_Acryline[],3,0)</f>
        <v>12274</v>
      </c>
      <c r="AR27" s="279" t="s">
        <v>918</v>
      </c>
      <c r="AS27" s="305" t="s">
        <v>87</v>
      </c>
      <c r="AT27" s="305" t="s">
        <v>10</v>
      </c>
      <c r="AU27" s="228">
        <v>43</v>
      </c>
      <c r="BZ27" s="314" t="s">
        <v>996</v>
      </c>
      <c r="CA27" s="307" t="s">
        <v>949</v>
      </c>
      <c r="CB27" s="315" t="s">
        <v>953</v>
      </c>
      <c r="CC27" s="324" t="s">
        <v>1085</v>
      </c>
      <c r="CD27" s="341">
        <f>VLOOKUP(Ручки[[#This Row],[Категория]],Ценовые_категории_ручек[],2,0)</f>
        <v>800</v>
      </c>
      <c r="CT27" s="236" t="s">
        <v>760</v>
      </c>
      <c r="CU27" s="228" t="s">
        <v>764</v>
      </c>
      <c r="CV27" s="228">
        <v>38</v>
      </c>
      <c r="CW27" s="228">
        <v>4190</v>
      </c>
      <c r="CX27" s="228">
        <v>1200</v>
      </c>
      <c r="CY27" s="237">
        <v>5477</v>
      </c>
      <c r="CZ27" s="237">
        <v>9240</v>
      </c>
      <c r="DA27" s="237">
        <v>13003</v>
      </c>
      <c r="DB27" s="237">
        <v>18022</v>
      </c>
    </row>
    <row r="28" spans="1:106" ht="30" customHeight="1" x14ac:dyDescent="0.25">
      <c r="C28" s="233"/>
      <c r="D28" s="233"/>
      <c r="E28" s="233"/>
      <c r="F28" s="233"/>
      <c r="S28" s="228" t="s">
        <v>249</v>
      </c>
      <c r="T28" s="228" t="s">
        <v>201</v>
      </c>
      <c r="U28" s="228">
        <v>1</v>
      </c>
      <c r="V2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38">
        <v>217</v>
      </c>
      <c r="AB28" s="222" t="s">
        <v>267</v>
      </c>
      <c r="AC28" s="222" t="s">
        <v>216</v>
      </c>
      <c r="AD28" s="222">
        <v>19</v>
      </c>
      <c r="AE28" s="222">
        <v>0</v>
      </c>
      <c r="AF28" s="358">
        <v>70</v>
      </c>
      <c r="AG28" s="358">
        <v>950</v>
      </c>
      <c r="AH28" s="358">
        <v>90</v>
      </c>
      <c r="AI28" s="358">
        <v>950</v>
      </c>
      <c r="AJ28" s="229" t="s">
        <v>87</v>
      </c>
      <c r="AK28" s="229" t="s">
        <v>10</v>
      </c>
      <c r="AL28" s="222">
        <v>0</v>
      </c>
      <c r="AN28" s="279" t="s">
        <v>900</v>
      </c>
      <c r="AO28" s="279" t="s">
        <v>923</v>
      </c>
      <c r="AP28" s="279">
        <f>VLOOKUP(Пластики_Acryline[[#This Row],[Ценовая группа]],Цены_по_категориям_Acryline[],2,0)</f>
        <v>7745</v>
      </c>
      <c r="AQ28" s="279">
        <f>VLOOKUP(Пластики_Acryline[[#This Row],[Ценовая группа]],Цены_по_категориям_Acryline[],3,0)</f>
        <v>12274</v>
      </c>
      <c r="AR28" s="279" t="s">
        <v>918</v>
      </c>
      <c r="AS28" s="305" t="s">
        <v>87</v>
      </c>
      <c r="AT28" s="305" t="s">
        <v>10</v>
      </c>
      <c r="AU28" s="228">
        <v>44</v>
      </c>
      <c r="BW28" s="332"/>
      <c r="BZ28" s="314" t="s">
        <v>983</v>
      </c>
      <c r="CA28" s="309" t="s">
        <v>947</v>
      </c>
      <c r="CB28" s="313" t="s">
        <v>951</v>
      </c>
      <c r="CC28" s="324" t="s">
        <v>1085</v>
      </c>
      <c r="CD28" s="341">
        <f>VLOOKUP(Ручки[[#This Row],[Категория]],Ценовые_категории_ручек[],2,0)</f>
        <v>450</v>
      </c>
      <c r="CT28" s="236" t="s">
        <v>761</v>
      </c>
      <c r="CU28" s="228" t="s">
        <v>764</v>
      </c>
      <c r="CV28" s="228">
        <v>38</v>
      </c>
      <c r="CW28" s="228">
        <v>4190</v>
      </c>
      <c r="CX28" s="228">
        <v>1200</v>
      </c>
      <c r="CY28" s="237">
        <v>5477</v>
      </c>
      <c r="CZ28" s="237">
        <v>9240</v>
      </c>
      <c r="DA28" s="237">
        <v>13003</v>
      </c>
      <c r="DB28" s="237">
        <v>18022</v>
      </c>
    </row>
    <row r="29" spans="1:106" ht="30" customHeight="1" x14ac:dyDescent="0.25">
      <c r="C29" s="233"/>
      <c r="D29" s="233"/>
      <c r="E29" s="233"/>
      <c r="F29" s="233"/>
      <c r="S29" s="228" t="s">
        <v>251</v>
      </c>
      <c r="T29" s="228" t="s">
        <v>201</v>
      </c>
      <c r="U29" s="228">
        <v>3</v>
      </c>
      <c r="V2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38">
        <v>218</v>
      </c>
      <c r="AB29" s="449" t="s">
        <v>269</v>
      </c>
      <c r="AC29" s="222" t="s">
        <v>216</v>
      </c>
      <c r="AD29" s="222">
        <v>19</v>
      </c>
      <c r="AE29" s="222">
        <v>0</v>
      </c>
      <c r="AF29" s="358">
        <v>70</v>
      </c>
      <c r="AG29" s="358">
        <v>2400</v>
      </c>
      <c r="AH29" s="358">
        <v>230</v>
      </c>
      <c r="AI29" s="358">
        <v>950</v>
      </c>
      <c r="AJ29" s="229" t="s">
        <v>87</v>
      </c>
      <c r="AK29" s="229" t="s">
        <v>10</v>
      </c>
      <c r="AL29" s="222">
        <v>0</v>
      </c>
      <c r="AN29" s="279" t="s">
        <v>912</v>
      </c>
      <c r="AO29" s="279" t="s">
        <v>883</v>
      </c>
      <c r="AP29" s="279">
        <f>VLOOKUP(Пластики_Acryline[[#This Row],[Ценовая группа]],Цены_по_категориям_Acryline[],2,0)</f>
        <v>8520</v>
      </c>
      <c r="AQ29" s="279">
        <f>VLOOKUP(Пластики_Acryline[[#This Row],[Ценовая группа]],Цены_по_категориям_Acryline[],3,0)</f>
        <v>13501</v>
      </c>
      <c r="AR29" s="279" t="s">
        <v>918</v>
      </c>
      <c r="AS29" s="305" t="s">
        <v>87</v>
      </c>
      <c r="AT29" s="305" t="s">
        <v>10</v>
      </c>
      <c r="AU29" s="228">
        <v>44</v>
      </c>
      <c r="BW29" s="332"/>
      <c r="BZ29" s="313" t="s">
        <v>1005</v>
      </c>
      <c r="CA29" s="307" t="s">
        <v>949</v>
      </c>
      <c r="CB29" s="321" t="s">
        <v>958</v>
      </c>
      <c r="CC29" s="324" t="s">
        <v>1104</v>
      </c>
      <c r="CD29" s="341">
        <f>VLOOKUP(Ручки[[#This Row],[Категория]],Ценовые_категории_ручек[],2,0)</f>
        <v>800</v>
      </c>
      <c r="CT29" s="236" t="s">
        <v>762</v>
      </c>
      <c r="CU29" s="228" t="s">
        <v>764</v>
      </c>
      <c r="CV29" s="228">
        <v>38</v>
      </c>
      <c r="CW29" s="228">
        <v>4190</v>
      </c>
      <c r="CX29" s="228">
        <v>1200</v>
      </c>
      <c r="CY29" s="237">
        <v>5477</v>
      </c>
      <c r="CZ29" s="237">
        <v>9240</v>
      </c>
      <c r="DA29" s="237">
        <v>13003</v>
      </c>
      <c r="DB29" s="237">
        <v>18022</v>
      </c>
    </row>
    <row r="30" spans="1:106" ht="30" customHeight="1" x14ac:dyDescent="0.25">
      <c r="C30" s="233"/>
      <c r="D30" s="233"/>
      <c r="E30" s="233"/>
      <c r="F30" s="233"/>
      <c r="S30" s="228" t="s">
        <v>255</v>
      </c>
      <c r="T30" s="228" t="s">
        <v>201</v>
      </c>
      <c r="U30" s="228">
        <v>1</v>
      </c>
      <c r="V3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38">
        <v>222</v>
      </c>
      <c r="AB30" s="449" t="s">
        <v>271</v>
      </c>
      <c r="AC30" s="222" t="s">
        <v>214</v>
      </c>
      <c r="AD30" s="222">
        <v>19</v>
      </c>
      <c r="AE30" s="222">
        <v>0</v>
      </c>
      <c r="AF30" s="358">
        <v>285</v>
      </c>
      <c r="AG30" s="358">
        <v>2550</v>
      </c>
      <c r="AH30" s="358">
        <v>296</v>
      </c>
      <c r="AI30" s="358">
        <v>950</v>
      </c>
      <c r="AJ30" s="229" t="s">
        <v>87</v>
      </c>
      <c r="AK30" s="229" t="s">
        <v>10</v>
      </c>
      <c r="AL30" s="222">
        <v>0</v>
      </c>
      <c r="AN30" s="279" t="s">
        <v>913</v>
      </c>
      <c r="AO30" s="279" t="s">
        <v>883</v>
      </c>
      <c r="AP30" s="279">
        <f>VLOOKUP(Пластики_Acryline[[#This Row],[Ценовая группа]],Цены_по_категориям_Acryline[],2,0)</f>
        <v>8520</v>
      </c>
      <c r="AQ30" s="279">
        <f>VLOOKUP(Пластики_Acryline[[#This Row],[Ценовая группа]],Цены_по_категориям_Acryline[],3,0)</f>
        <v>13501</v>
      </c>
      <c r="AR30" s="279" t="s">
        <v>918</v>
      </c>
      <c r="AS30" s="305" t="s">
        <v>87</v>
      </c>
      <c r="AT30" s="305" t="s">
        <v>10</v>
      </c>
      <c r="AU30" s="228">
        <v>45</v>
      </c>
      <c r="BW30" s="332"/>
      <c r="BZ30" s="313" t="s">
        <v>1004</v>
      </c>
      <c r="CA30" s="307" t="s">
        <v>949</v>
      </c>
      <c r="CB30" s="321" t="s">
        <v>958</v>
      </c>
      <c r="CC30" s="324" t="s">
        <v>1104</v>
      </c>
      <c r="CD30" s="341">
        <f>VLOOKUP(Ручки[[#This Row],[Категория]],Ценовые_категории_ручек[],2,0)</f>
        <v>800</v>
      </c>
      <c r="CT30" s="236" t="s">
        <v>763</v>
      </c>
      <c r="CU30" s="228" t="s">
        <v>764</v>
      </c>
      <c r="CV30" s="228">
        <v>38</v>
      </c>
      <c r="CW30" s="228">
        <v>4190</v>
      </c>
      <c r="CX30" s="228">
        <v>1200</v>
      </c>
      <c r="CY30" s="237">
        <v>5477</v>
      </c>
      <c r="CZ30" s="237">
        <v>9240</v>
      </c>
      <c r="DA30" s="237">
        <v>13003</v>
      </c>
      <c r="DB30" s="237">
        <v>18022</v>
      </c>
    </row>
    <row r="31" spans="1:106" ht="30" customHeight="1" x14ac:dyDescent="0.25">
      <c r="C31" s="233"/>
      <c r="D31" s="233"/>
      <c r="E31" s="233"/>
      <c r="F31" s="233"/>
      <c r="S31" s="228" t="s">
        <v>256</v>
      </c>
      <c r="T31" s="228" t="s">
        <v>201</v>
      </c>
      <c r="U31" s="228">
        <v>3</v>
      </c>
      <c r="V3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38">
        <v>223</v>
      </c>
      <c r="AB31" s="449" t="s">
        <v>273</v>
      </c>
      <c r="AC31" s="222" t="s">
        <v>214</v>
      </c>
      <c r="AD31" s="222">
        <v>19</v>
      </c>
      <c r="AE31" s="222">
        <v>0</v>
      </c>
      <c r="AF31" s="358">
        <v>205</v>
      </c>
      <c r="AG31" s="358">
        <v>2400</v>
      </c>
      <c r="AH31" s="358">
        <v>205</v>
      </c>
      <c r="AI31" s="358">
        <v>950</v>
      </c>
      <c r="AJ31" s="229" t="s">
        <v>87</v>
      </c>
      <c r="AK31" s="229" t="s">
        <v>10</v>
      </c>
      <c r="AL31" s="222">
        <v>0</v>
      </c>
      <c r="AN31" s="279" t="s">
        <v>914</v>
      </c>
      <c r="AO31" s="279" t="s">
        <v>883</v>
      </c>
      <c r="AP31" s="279">
        <f>VLOOKUP(Пластики_Acryline[[#This Row],[Ценовая группа]],Цены_по_категориям_Acryline[],2,0)</f>
        <v>8520</v>
      </c>
      <c r="AQ31" s="279">
        <f>VLOOKUP(Пластики_Acryline[[#This Row],[Ценовая группа]],Цены_по_категориям_Acryline[],3,0)</f>
        <v>13501</v>
      </c>
      <c r="AR31" s="279" t="s">
        <v>918</v>
      </c>
      <c r="AS31" s="305" t="s">
        <v>87</v>
      </c>
      <c r="AT31" s="305" t="s">
        <v>10</v>
      </c>
      <c r="AU31" s="228">
        <v>46</v>
      </c>
      <c r="BW31" s="332"/>
      <c r="BZ31" s="315" t="s">
        <v>989</v>
      </c>
      <c r="CA31" s="307" t="s">
        <v>949</v>
      </c>
      <c r="CB31" s="315" t="s">
        <v>952</v>
      </c>
      <c r="CC31" s="324" t="s">
        <v>1010</v>
      </c>
      <c r="CD31" s="341">
        <f>VLOOKUP(Ручки[[#This Row],[Категория]],Ценовые_категории_ручек[],2,0)</f>
        <v>625</v>
      </c>
      <c r="CT31" s="228" t="s">
        <v>765</v>
      </c>
      <c r="CU31" s="228" t="s">
        <v>764</v>
      </c>
      <c r="CV31" s="228">
        <v>38</v>
      </c>
      <c r="CW31" s="228">
        <v>4190</v>
      </c>
      <c r="CX31" s="228">
        <v>1200</v>
      </c>
      <c r="CY31" s="237">
        <v>5477</v>
      </c>
      <c r="CZ31" s="237">
        <v>9240</v>
      </c>
      <c r="DA31" s="237">
        <v>13003</v>
      </c>
      <c r="DB31" s="237">
        <v>18022</v>
      </c>
    </row>
    <row r="32" spans="1:106" ht="30" customHeight="1" x14ac:dyDescent="0.25">
      <c r="C32" s="233"/>
      <c r="D32" s="233"/>
      <c r="E32" s="233"/>
      <c r="F32" s="233"/>
      <c r="S32" s="228" t="s">
        <v>258</v>
      </c>
      <c r="T32" s="228" t="s">
        <v>201</v>
      </c>
      <c r="U32" s="228">
        <v>2</v>
      </c>
      <c r="V3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38">
        <v>224</v>
      </c>
      <c r="AB32" s="449" t="s">
        <v>275</v>
      </c>
      <c r="AC32" s="222" t="s">
        <v>216</v>
      </c>
      <c r="AD32" s="222">
        <v>19</v>
      </c>
      <c r="AE32" s="222">
        <v>16</v>
      </c>
      <c r="AF32" s="358">
        <v>135</v>
      </c>
      <c r="AG32" s="358">
        <v>2550</v>
      </c>
      <c r="AH32" s="358">
        <v>285</v>
      </c>
      <c r="AI32" s="358">
        <v>950</v>
      </c>
      <c r="AJ32" s="229" t="s">
        <v>87</v>
      </c>
      <c r="AK32" s="229" t="s">
        <v>10</v>
      </c>
      <c r="AL32" s="222">
        <v>0</v>
      </c>
      <c r="AN32" s="279" t="s">
        <v>915</v>
      </c>
      <c r="AO32" s="279" t="s">
        <v>883</v>
      </c>
      <c r="AP32" s="279">
        <f>VLOOKUP(Пластики_Acryline[[#This Row],[Ценовая группа]],Цены_по_категориям_Acryline[],2,0)</f>
        <v>8520</v>
      </c>
      <c r="AQ32" s="279">
        <f>VLOOKUP(Пластики_Acryline[[#This Row],[Ценовая группа]],Цены_по_категориям_Acryline[],3,0)</f>
        <v>13501</v>
      </c>
      <c r="AR32" s="279" t="s">
        <v>918</v>
      </c>
      <c r="AS32" s="305" t="s">
        <v>87</v>
      </c>
      <c r="AT32" s="305" t="s">
        <v>10</v>
      </c>
      <c r="AU32" s="228">
        <v>47</v>
      </c>
      <c r="BW32" s="332"/>
      <c r="BZ32" s="279" t="s">
        <v>945</v>
      </c>
      <c r="CA32" s="309" t="s">
        <v>947</v>
      </c>
      <c r="CB32" s="279" t="s">
        <v>879</v>
      </c>
      <c r="CC32" s="324" t="s">
        <v>1010</v>
      </c>
      <c r="CD32" s="341">
        <f>VLOOKUP(Ручки[[#This Row],[Категория]],Ценовые_категории_ручек[],2,0)</f>
        <v>257</v>
      </c>
    </row>
    <row r="33" spans="1:135" ht="30" customHeight="1" x14ac:dyDescent="0.25">
      <c r="C33" s="233"/>
      <c r="D33" s="233"/>
      <c r="E33" s="233"/>
      <c r="F33" s="233"/>
      <c r="S33" s="228" t="s">
        <v>260</v>
      </c>
      <c r="T33" s="228" t="s">
        <v>201</v>
      </c>
      <c r="U33" s="228">
        <v>3</v>
      </c>
      <c r="V3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38">
        <v>226</v>
      </c>
      <c r="AB33" s="449" t="s">
        <v>277</v>
      </c>
      <c r="AC33" s="222" t="s">
        <v>216</v>
      </c>
      <c r="AD33" s="222">
        <v>19</v>
      </c>
      <c r="AE33" s="222">
        <v>16</v>
      </c>
      <c r="AF33" s="358">
        <v>137</v>
      </c>
      <c r="AG33" s="358">
        <v>2550</v>
      </c>
      <c r="AH33" s="358">
        <v>290</v>
      </c>
      <c r="AI33" s="358">
        <v>950</v>
      </c>
      <c r="AJ33" s="229" t="s">
        <v>87</v>
      </c>
      <c r="AK33" s="229" t="s">
        <v>10</v>
      </c>
      <c r="AL33" s="222">
        <v>0</v>
      </c>
      <c r="BW33" s="332"/>
      <c r="BZ33" s="315" t="s">
        <v>978</v>
      </c>
      <c r="CA33" s="309" t="s">
        <v>947</v>
      </c>
      <c r="CB33" s="312" t="s">
        <v>951</v>
      </c>
      <c r="CC33" s="324" t="s">
        <v>1010</v>
      </c>
      <c r="CD33" s="341">
        <f>VLOOKUP(Ручки[[#This Row],[Категория]],Ценовые_категории_ручек[],2,0)</f>
        <v>450</v>
      </c>
    </row>
    <row r="34" spans="1:135" ht="30" customHeight="1" x14ac:dyDescent="0.25">
      <c r="C34" s="233"/>
      <c r="D34" s="233"/>
      <c r="E34" s="233"/>
      <c r="S34" s="228" t="s">
        <v>262</v>
      </c>
      <c r="T34" s="228" t="s">
        <v>200</v>
      </c>
      <c r="U34" s="228">
        <v>1</v>
      </c>
      <c r="V3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38">
        <v>229</v>
      </c>
      <c r="AB34" s="222" t="s">
        <v>279</v>
      </c>
      <c r="AC34" s="222" t="s">
        <v>216</v>
      </c>
      <c r="AD34" s="222">
        <v>19</v>
      </c>
      <c r="AE34" s="222">
        <v>0</v>
      </c>
      <c r="AF34" s="358">
        <v>90</v>
      </c>
      <c r="AG34" s="358">
        <v>950</v>
      </c>
      <c r="AH34" s="358">
        <v>270</v>
      </c>
      <c r="AI34" s="358">
        <v>950</v>
      </c>
      <c r="AJ34" s="229" t="s">
        <v>87</v>
      </c>
      <c r="AK34" s="229" t="s">
        <v>10</v>
      </c>
      <c r="AL34" s="222">
        <v>0</v>
      </c>
      <c r="BW34" s="332"/>
      <c r="BZ34" s="279" t="s">
        <v>944</v>
      </c>
      <c r="CA34" s="309" t="s">
        <v>947</v>
      </c>
      <c r="CB34" s="279" t="s">
        <v>879</v>
      </c>
      <c r="CC34" s="324" t="s">
        <v>1010</v>
      </c>
      <c r="CD34" s="341">
        <f>VLOOKUP(Ручки[[#This Row],[Категория]],Ценовые_категории_ручек[],2,0)</f>
        <v>257</v>
      </c>
    </row>
    <row r="35" spans="1:135" ht="30" customHeight="1" x14ac:dyDescent="0.25">
      <c r="S35" s="228" t="s">
        <v>264</v>
      </c>
      <c r="T35" s="228" t="s">
        <v>201</v>
      </c>
      <c r="U35" s="228">
        <v>2</v>
      </c>
      <c r="V3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38">
        <v>230</v>
      </c>
      <c r="AB35" s="449" t="s">
        <v>281</v>
      </c>
      <c r="AC35" s="222" t="s">
        <v>216</v>
      </c>
      <c r="AD35" s="222">
        <v>19</v>
      </c>
      <c r="AE35" s="222">
        <v>0</v>
      </c>
      <c r="AF35" s="358">
        <v>90</v>
      </c>
      <c r="AG35" s="358">
        <v>2400</v>
      </c>
      <c r="AH35" s="358">
        <v>270</v>
      </c>
      <c r="AI35" s="358">
        <v>950</v>
      </c>
      <c r="AJ35" s="229" t="s">
        <v>87</v>
      </c>
      <c r="AK35" s="229" t="s">
        <v>10</v>
      </c>
      <c r="AL35" s="222">
        <v>0</v>
      </c>
      <c r="BW35" s="332"/>
      <c r="BZ35" s="315" t="s">
        <v>1003</v>
      </c>
      <c r="CA35" s="307" t="s">
        <v>959</v>
      </c>
      <c r="CB35" s="321" t="s">
        <v>958</v>
      </c>
      <c r="CC35" s="324" t="s">
        <v>1103</v>
      </c>
      <c r="CD35" s="341">
        <f>VLOOKUP(Ручки[[#This Row],[Категория]],Ценовые_категории_ручек[],2,0)</f>
        <v>800</v>
      </c>
    </row>
    <row r="36" spans="1:135" ht="30" customHeight="1" x14ac:dyDescent="0.25">
      <c r="C36" s="233"/>
      <c r="D36" s="233"/>
      <c r="E36" s="233"/>
      <c r="F36" s="233"/>
      <c r="G36" s="234"/>
      <c r="S36" s="228" t="s">
        <v>266</v>
      </c>
      <c r="T36" s="228" t="s">
        <v>201</v>
      </c>
      <c r="U36" s="228">
        <v>1</v>
      </c>
      <c r="V3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38">
        <v>232</v>
      </c>
      <c r="AB36" s="449" t="s">
        <v>283</v>
      </c>
      <c r="AC36" s="222" t="s">
        <v>216</v>
      </c>
      <c r="AD36" s="222">
        <v>19</v>
      </c>
      <c r="AE36" s="222">
        <v>16</v>
      </c>
      <c r="AF36" s="358">
        <v>135</v>
      </c>
      <c r="AG36" s="358">
        <v>2550</v>
      </c>
      <c r="AH36" s="358">
        <v>240</v>
      </c>
      <c r="AI36" s="358">
        <v>950</v>
      </c>
      <c r="AJ36" s="229" t="s">
        <v>87</v>
      </c>
      <c r="AK36" s="229" t="s">
        <v>87</v>
      </c>
      <c r="AL36" s="222">
        <v>0</v>
      </c>
      <c r="BW36" s="332"/>
      <c r="BZ36" s="315" t="s">
        <v>1002</v>
      </c>
      <c r="CA36" s="307" t="s">
        <v>959</v>
      </c>
      <c r="CB36" s="321" t="s">
        <v>958</v>
      </c>
      <c r="CC36" s="324" t="s">
        <v>1103</v>
      </c>
      <c r="CD36" s="341">
        <f>VLOOKUP(Ручки[[#This Row],[Категория]],Ценовые_категории_ручек[],2,0)</f>
        <v>800</v>
      </c>
      <c r="CE36" s="311"/>
    </row>
    <row r="37" spans="1:135" ht="30" customHeight="1" x14ac:dyDescent="0.25">
      <c r="S37" s="228" t="s">
        <v>268</v>
      </c>
      <c r="T37" s="228" t="s">
        <v>201</v>
      </c>
      <c r="U37" s="228">
        <v>1</v>
      </c>
      <c r="V3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38">
        <v>233</v>
      </c>
      <c r="AB37" s="449" t="s">
        <v>285</v>
      </c>
      <c r="AC37" s="222" t="s">
        <v>216</v>
      </c>
      <c r="AD37" s="222">
        <v>19</v>
      </c>
      <c r="AE37" s="222">
        <v>16</v>
      </c>
      <c r="AF37" s="358">
        <v>135</v>
      </c>
      <c r="AG37" s="358">
        <v>2550</v>
      </c>
      <c r="AH37" s="358">
        <v>285</v>
      </c>
      <c r="AI37" s="358">
        <v>950</v>
      </c>
      <c r="AJ37" s="229" t="s">
        <v>87</v>
      </c>
      <c r="AK37" s="229" t="s">
        <v>10</v>
      </c>
      <c r="AL37" s="222">
        <v>0</v>
      </c>
      <c r="BW37" s="332"/>
      <c r="BZ37" s="313" t="s">
        <v>1001</v>
      </c>
      <c r="CA37" s="307" t="s">
        <v>959</v>
      </c>
      <c r="CB37" s="321" t="s">
        <v>958</v>
      </c>
      <c r="CC37" s="324" t="s">
        <v>1103</v>
      </c>
      <c r="CD37" s="341">
        <f>VLOOKUP(Ручки[[#This Row],[Категория]],Ценовые_категории_ручек[],2,0)</f>
        <v>800</v>
      </c>
      <c r="CE37" s="308"/>
    </row>
    <row r="38" spans="1:135" ht="30" customHeight="1" x14ac:dyDescent="0.25">
      <c r="C38" s="233"/>
      <c r="D38" s="233"/>
      <c r="E38" s="233"/>
      <c r="F38" s="233"/>
      <c r="S38" s="228" t="s">
        <v>270</v>
      </c>
      <c r="T38" s="228" t="s">
        <v>201</v>
      </c>
      <c r="U38" s="228">
        <v>1</v>
      </c>
      <c r="V3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38">
        <v>236</v>
      </c>
      <c r="AB38" s="449" t="s">
        <v>287</v>
      </c>
      <c r="AC38" s="222" t="s">
        <v>216</v>
      </c>
      <c r="AD38" s="222">
        <v>19</v>
      </c>
      <c r="AE38" s="222">
        <v>16</v>
      </c>
      <c r="AF38" s="358">
        <v>135</v>
      </c>
      <c r="AG38" s="358">
        <v>2550</v>
      </c>
      <c r="AH38" s="358">
        <v>228</v>
      </c>
      <c r="AI38" s="358">
        <v>950</v>
      </c>
      <c r="AJ38" s="229" t="s">
        <v>87</v>
      </c>
      <c r="AK38" s="229" t="s">
        <v>87</v>
      </c>
      <c r="AL38" s="222">
        <v>0</v>
      </c>
      <c r="BW38" s="332"/>
      <c r="BZ38" s="314" t="s">
        <v>986</v>
      </c>
      <c r="CA38" s="307" t="s">
        <v>949</v>
      </c>
      <c r="CB38" s="312" t="s">
        <v>951</v>
      </c>
      <c r="CC38" s="324" t="s">
        <v>1087</v>
      </c>
      <c r="CD38" s="341">
        <f>VLOOKUP(Ручки[[#This Row],[Категория]],Ценовые_категории_ручек[],2,0)</f>
        <v>450</v>
      </c>
      <c r="CE38" s="308"/>
    </row>
    <row r="39" spans="1:135" ht="30" customHeight="1" x14ac:dyDescent="0.25">
      <c r="A39" s="288" t="s">
        <v>926</v>
      </c>
      <c r="B39" s="233"/>
      <c r="C39" s="233"/>
      <c r="D39" s="233"/>
      <c r="E39" s="233"/>
      <c r="F39" s="233"/>
      <c r="S39" s="228" t="s">
        <v>272</v>
      </c>
      <c r="T39" s="228" t="s">
        <v>201</v>
      </c>
      <c r="U39" s="228">
        <v>2</v>
      </c>
      <c r="V3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8">
        <v>276</v>
      </c>
      <c r="AB39" s="449" t="s">
        <v>289</v>
      </c>
      <c r="AC39" s="222" t="s">
        <v>216</v>
      </c>
      <c r="AD39" s="222">
        <v>19</v>
      </c>
      <c r="AE39" s="222">
        <v>16</v>
      </c>
      <c r="AF39" s="358">
        <v>70</v>
      </c>
      <c r="AG39" s="358">
        <v>2550</v>
      </c>
      <c r="AH39" s="358">
        <v>278</v>
      </c>
      <c r="AI39" s="358">
        <v>950</v>
      </c>
      <c r="AJ39" s="229" t="s">
        <v>87</v>
      </c>
      <c r="AK39" s="229" t="s">
        <v>10</v>
      </c>
      <c r="AL39" s="222">
        <v>0</v>
      </c>
      <c r="BW39" s="332"/>
      <c r="BZ39" s="314" t="s">
        <v>965</v>
      </c>
      <c r="CA39" s="309" t="s">
        <v>947</v>
      </c>
      <c r="CB39" s="279" t="s">
        <v>879</v>
      </c>
      <c r="CC39" s="324" t="s">
        <v>1087</v>
      </c>
      <c r="CD39" s="341">
        <f>VLOOKUP(Ручки[[#This Row],[Категория]],Ценовые_категории_ручек[],2,0)</f>
        <v>257</v>
      </c>
    </row>
    <row r="40" spans="1:135" ht="30" customHeight="1" x14ac:dyDescent="0.25">
      <c r="A40" s="289" t="s">
        <v>927</v>
      </c>
      <c r="S40" s="228" t="s">
        <v>274</v>
      </c>
      <c r="T40" s="228" t="s">
        <v>201</v>
      </c>
      <c r="U40" s="228">
        <v>2</v>
      </c>
      <c r="V4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38">
        <v>277</v>
      </c>
      <c r="AB40" s="449" t="s">
        <v>291</v>
      </c>
      <c r="AC40" s="222" t="s">
        <v>216</v>
      </c>
      <c r="AD40" s="222">
        <v>19</v>
      </c>
      <c r="AE40" s="222">
        <v>16</v>
      </c>
      <c r="AF40" s="358">
        <v>70</v>
      </c>
      <c r="AG40" s="358">
        <v>2550</v>
      </c>
      <c r="AH40" s="358">
        <v>205</v>
      </c>
      <c r="AI40" s="358">
        <v>950</v>
      </c>
      <c r="AJ40" s="229" t="s">
        <v>87</v>
      </c>
      <c r="AK40" s="229" t="s">
        <v>87</v>
      </c>
      <c r="AL40" s="222">
        <v>0</v>
      </c>
      <c r="BZ40" s="314" t="s">
        <v>995</v>
      </c>
      <c r="CA40" s="307" t="s">
        <v>949</v>
      </c>
      <c r="CB40" s="315" t="s">
        <v>953</v>
      </c>
      <c r="CC40" s="324" t="s">
        <v>1091</v>
      </c>
      <c r="CD40" s="341">
        <f>VLOOKUP(Ручки[[#This Row],[Категория]],Ценовые_категории_ручек[],2,0)</f>
        <v>800</v>
      </c>
    </row>
    <row r="41" spans="1:135" ht="30" customHeight="1" x14ac:dyDescent="0.25">
      <c r="A41" s="222" t="s">
        <v>801</v>
      </c>
      <c r="B41" s="222" t="s">
        <v>180</v>
      </c>
      <c r="C41" s="235"/>
      <c r="D41" s="235"/>
      <c r="E41" s="235"/>
      <c r="S41" s="228" t="s">
        <v>276</v>
      </c>
      <c r="T41" s="228" t="s">
        <v>201</v>
      </c>
      <c r="U41" s="228">
        <v>2</v>
      </c>
      <c r="V4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38">
        <v>278</v>
      </c>
      <c r="AB41" s="449" t="s">
        <v>293</v>
      </c>
      <c r="AC41" s="222" t="s">
        <v>214</v>
      </c>
      <c r="AD41" s="222">
        <v>19</v>
      </c>
      <c r="AE41" s="222">
        <v>0</v>
      </c>
      <c r="AF41" s="358">
        <v>250</v>
      </c>
      <c r="AG41" s="358">
        <v>2550</v>
      </c>
      <c r="AH41" s="358">
        <v>250</v>
      </c>
      <c r="AI41" s="358">
        <v>950</v>
      </c>
      <c r="AJ41" s="229" t="s">
        <v>87</v>
      </c>
      <c r="AK41" s="229" t="s">
        <v>87</v>
      </c>
      <c r="AL41" s="222">
        <v>0</v>
      </c>
      <c r="BZ41" s="279" t="s">
        <v>968</v>
      </c>
      <c r="CA41" s="309" t="s">
        <v>947</v>
      </c>
      <c r="CB41" s="279" t="s">
        <v>879</v>
      </c>
      <c r="CC41" s="324" t="s">
        <v>1091</v>
      </c>
      <c r="CD41" s="341">
        <f>VLOOKUP(Ручки[[#This Row],[Категория]],Ценовые_категории_ручек[],2,0)</f>
        <v>257</v>
      </c>
    </row>
    <row r="42" spans="1:135" ht="30" customHeight="1" thickBot="1" x14ac:dyDescent="0.3">
      <c r="A42" s="290" t="s">
        <v>787</v>
      </c>
      <c r="B42" s="223">
        <v>1179</v>
      </c>
      <c r="C42" s="235"/>
      <c r="D42" s="240"/>
      <c r="E42" s="235"/>
      <c r="S42" s="228" t="s">
        <v>278</v>
      </c>
      <c r="T42" s="228" t="s">
        <v>201</v>
      </c>
      <c r="U42" s="228">
        <v>1</v>
      </c>
      <c r="V4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38">
        <v>281</v>
      </c>
      <c r="AB42" s="449" t="s">
        <v>295</v>
      </c>
      <c r="AC42" s="222" t="s">
        <v>214</v>
      </c>
      <c r="AD42" s="222">
        <v>19</v>
      </c>
      <c r="AE42" s="222">
        <v>0</v>
      </c>
      <c r="AF42" s="358">
        <v>186</v>
      </c>
      <c r="AG42" s="358">
        <v>2550</v>
      </c>
      <c r="AH42" s="358">
        <v>254</v>
      </c>
      <c r="AI42" s="358">
        <v>950</v>
      </c>
      <c r="AJ42" s="229" t="s">
        <v>87</v>
      </c>
      <c r="AK42" s="229" t="s">
        <v>87</v>
      </c>
      <c r="AL42" s="222">
        <v>0</v>
      </c>
      <c r="BZ42" s="314" t="s">
        <v>1008</v>
      </c>
      <c r="CA42" s="307" t="s">
        <v>942</v>
      </c>
      <c r="CB42" s="321" t="s">
        <v>958</v>
      </c>
      <c r="CC42" s="324" t="s">
        <v>1106</v>
      </c>
      <c r="CD42" s="341">
        <f>VLOOKUP(Ручки[[#This Row],[Категория]],Ценовые_категории_ручек[],2,0)</f>
        <v>800</v>
      </c>
    </row>
    <row r="43" spans="1:135" ht="30" customHeight="1" thickBot="1" x14ac:dyDescent="0.3">
      <c r="A43" s="291" t="s">
        <v>788</v>
      </c>
      <c r="B43" s="224">
        <v>2024</v>
      </c>
      <c r="C43" s="235"/>
      <c r="D43" s="240"/>
      <c r="E43" s="235"/>
      <c r="S43" s="228" t="s">
        <v>280</v>
      </c>
      <c r="T43" s="228" t="s">
        <v>201</v>
      </c>
      <c r="U43" s="228">
        <v>4</v>
      </c>
      <c r="V4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38">
        <v>283</v>
      </c>
      <c r="AB43" s="449" t="s">
        <v>297</v>
      </c>
      <c r="AC43" s="222" t="s">
        <v>214</v>
      </c>
      <c r="AD43" s="222">
        <v>19</v>
      </c>
      <c r="AE43" s="222">
        <v>0</v>
      </c>
      <c r="AF43" s="358">
        <v>70</v>
      </c>
      <c r="AG43" s="358">
        <v>2550</v>
      </c>
      <c r="AH43" s="358">
        <v>70</v>
      </c>
      <c r="AI43" s="358">
        <v>2550</v>
      </c>
      <c r="AJ43" s="229" t="s">
        <v>87</v>
      </c>
      <c r="AK43" s="229" t="s">
        <v>10</v>
      </c>
      <c r="AL43" s="222">
        <v>0</v>
      </c>
      <c r="BZ43" s="313" t="s">
        <v>998</v>
      </c>
      <c r="CA43" s="307" t="s">
        <v>955</v>
      </c>
      <c r="CB43" s="321" t="s">
        <v>957</v>
      </c>
      <c r="CC43" s="324" t="s">
        <v>1101</v>
      </c>
      <c r="CD43" s="341">
        <f>VLOOKUP(Ручки[[#This Row],[Категория]],Ценовые_категории_ручек[],2,0)</f>
        <v>625</v>
      </c>
    </row>
    <row r="44" spans="1:135" ht="30" customHeight="1" thickBot="1" x14ac:dyDescent="0.3">
      <c r="A44" s="292" t="s">
        <v>789</v>
      </c>
      <c r="B44" s="224">
        <v>2024</v>
      </c>
      <c r="C44" s="235"/>
      <c r="D44" s="240"/>
      <c r="E44" s="235"/>
      <c r="S44" s="228" t="s">
        <v>282</v>
      </c>
      <c r="T44" s="228" t="s">
        <v>201</v>
      </c>
      <c r="U44" s="228">
        <v>4</v>
      </c>
      <c r="V4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38">
        <v>284</v>
      </c>
      <c r="BZ44" s="313" t="s">
        <v>1000</v>
      </c>
      <c r="CA44" s="307" t="s">
        <v>955</v>
      </c>
      <c r="CB44" s="321" t="s">
        <v>957</v>
      </c>
      <c r="CC44" s="324" t="s">
        <v>1101</v>
      </c>
      <c r="CD44" s="341">
        <f>VLOOKUP(Ручки[[#This Row],[Категория]],Ценовые_категории_ручек[],2,0)</f>
        <v>625</v>
      </c>
      <c r="DS44" s="331"/>
      <c r="DT44" s="331"/>
      <c r="DU44" s="331"/>
      <c r="DV44" s="331"/>
      <c r="DW44" s="331"/>
      <c r="DX44" s="331"/>
      <c r="DY44" s="331"/>
      <c r="DZ44" s="331"/>
      <c r="EA44" s="331"/>
      <c r="EB44" s="331"/>
      <c r="EC44" s="331"/>
      <c r="ED44" s="331"/>
      <c r="EE44" s="331"/>
    </row>
    <row r="45" spans="1:135" ht="30" customHeight="1" thickBot="1" x14ac:dyDescent="0.3">
      <c r="A45" s="293" t="s">
        <v>790</v>
      </c>
      <c r="B45" s="224">
        <v>2024</v>
      </c>
      <c r="C45" s="241"/>
      <c r="D45" s="240"/>
      <c r="E45" s="235"/>
      <c r="S45" s="228" t="s">
        <v>284</v>
      </c>
      <c r="T45" s="228" t="s">
        <v>201</v>
      </c>
      <c r="U45" s="228">
        <v>1</v>
      </c>
      <c r="V4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38">
        <v>285</v>
      </c>
      <c r="BZ45" s="314" t="s">
        <v>997</v>
      </c>
      <c r="CA45" s="307" t="s">
        <v>949</v>
      </c>
      <c r="CB45" s="321" t="s">
        <v>954</v>
      </c>
      <c r="CC45" s="324" t="s">
        <v>1100</v>
      </c>
      <c r="CD45" s="341">
        <f>VLOOKUP(Ручки[[#This Row],[Категория]],Ценовые_категории_ручек[],2,0)</f>
        <v>450</v>
      </c>
      <c r="DS45" s="331"/>
      <c r="DT45" s="331"/>
      <c r="DU45" s="331"/>
      <c r="DV45" s="331"/>
      <c r="DW45" s="331"/>
      <c r="DX45" s="331"/>
      <c r="DY45" s="331"/>
      <c r="DZ45" s="331"/>
      <c r="EA45" s="331"/>
      <c r="EB45" s="331"/>
      <c r="EC45" s="331"/>
      <c r="ED45" s="331"/>
      <c r="EE45" s="331"/>
    </row>
    <row r="46" spans="1:135" ht="30" customHeight="1" thickBot="1" x14ac:dyDescent="0.3">
      <c r="A46" s="294" t="s">
        <v>791</v>
      </c>
      <c r="B46" s="225">
        <v>2931</v>
      </c>
      <c r="C46" s="235"/>
      <c r="D46" s="303"/>
      <c r="E46" s="235"/>
      <c r="S46" s="228" t="s">
        <v>286</v>
      </c>
      <c r="T46" s="228" t="s">
        <v>201</v>
      </c>
      <c r="U46" s="228">
        <v>3</v>
      </c>
      <c r="V4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38">
        <v>286</v>
      </c>
      <c r="BZ46" s="314" t="s">
        <v>985</v>
      </c>
      <c r="CA46" s="307" t="s">
        <v>949</v>
      </c>
      <c r="CB46" s="313" t="s">
        <v>951</v>
      </c>
      <c r="CC46" s="324" t="s">
        <v>1097</v>
      </c>
      <c r="CD46" s="341">
        <f>VLOOKUP(Ручки[[#This Row],[Категория]],Ценовые_категории_ручек[],2,0)</f>
        <v>450</v>
      </c>
      <c r="DS46" s="331"/>
      <c r="DT46" s="331"/>
      <c r="DU46" s="331"/>
      <c r="DV46" s="331"/>
      <c r="DW46" s="331"/>
      <c r="DX46" s="331"/>
      <c r="DY46" s="331"/>
      <c r="DZ46" s="331"/>
      <c r="EA46" s="331"/>
      <c r="EB46" s="331"/>
      <c r="EC46" s="331"/>
      <c r="ED46" s="331"/>
      <c r="EE46" s="331"/>
    </row>
    <row r="47" spans="1:135" ht="30" customHeight="1" thickBot="1" x14ac:dyDescent="0.3">
      <c r="A47" s="295" t="s">
        <v>792</v>
      </c>
      <c r="B47" s="224">
        <v>4373</v>
      </c>
      <c r="C47" s="235"/>
      <c r="D47" s="303"/>
      <c r="E47" s="235"/>
      <c r="S47" s="228" t="s">
        <v>288</v>
      </c>
      <c r="T47" s="228" t="s">
        <v>201</v>
      </c>
      <c r="U47" s="228">
        <v>3</v>
      </c>
      <c r="V4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38">
        <v>296</v>
      </c>
      <c r="BZ47" s="279" t="s">
        <v>966</v>
      </c>
      <c r="CA47" s="307" t="s">
        <v>949</v>
      </c>
      <c r="CB47" s="279" t="s">
        <v>879</v>
      </c>
      <c r="CC47" s="324" t="s">
        <v>1089</v>
      </c>
      <c r="CD47" s="341">
        <f>VLOOKUP(Ручки[[#This Row],[Категория]],Ценовые_категории_ручек[],2,0)</f>
        <v>257</v>
      </c>
      <c r="DS47" s="331"/>
      <c r="DT47" s="331"/>
      <c r="DU47" s="331"/>
      <c r="DV47" s="331"/>
      <c r="DW47" s="331"/>
      <c r="DX47" s="331"/>
      <c r="DY47" s="331"/>
      <c r="DZ47" s="331"/>
      <c r="EA47" s="331"/>
      <c r="EB47" s="331"/>
      <c r="EC47" s="331"/>
      <c r="ED47" s="331"/>
      <c r="EE47" s="331"/>
    </row>
    <row r="48" spans="1:135" ht="30" customHeight="1" thickBot="1" x14ac:dyDescent="0.3">
      <c r="A48" s="296" t="s">
        <v>793</v>
      </c>
      <c r="B48" s="224">
        <v>4373</v>
      </c>
      <c r="C48" s="235"/>
      <c r="D48" s="303"/>
      <c r="E48" s="235"/>
      <c r="S48" s="228" t="s">
        <v>290</v>
      </c>
      <c r="T48" s="228" t="s">
        <v>201</v>
      </c>
      <c r="U48" s="228">
        <v>3</v>
      </c>
      <c r="V4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38">
        <v>300</v>
      </c>
      <c r="BZ48" s="314" t="s">
        <v>1007</v>
      </c>
      <c r="CA48" s="307" t="s">
        <v>949</v>
      </c>
      <c r="CB48" s="321" t="s">
        <v>958</v>
      </c>
      <c r="CC48" s="324" t="s">
        <v>1105</v>
      </c>
      <c r="CD48" s="341">
        <f>VLOOKUP(Ручки[[#This Row],[Категория]],Ценовые_категории_ручек[],2,0)</f>
        <v>800</v>
      </c>
    </row>
    <row r="49" spans="1:82" ht="30" customHeight="1" thickBot="1" x14ac:dyDescent="0.3">
      <c r="A49" s="297" t="s">
        <v>794</v>
      </c>
      <c r="B49" s="226">
        <v>4033</v>
      </c>
      <c r="C49" s="235"/>
      <c r="D49" s="303"/>
      <c r="E49" s="235"/>
      <c r="S49" s="228" t="s">
        <v>292</v>
      </c>
      <c r="T49" s="228" t="s">
        <v>201</v>
      </c>
      <c r="U49" s="228">
        <v>2</v>
      </c>
      <c r="V4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38">
        <v>301</v>
      </c>
      <c r="BZ49" s="313" t="s">
        <v>1006</v>
      </c>
      <c r="CA49" s="307" t="s">
        <v>949</v>
      </c>
      <c r="CB49" s="321" t="s">
        <v>958</v>
      </c>
      <c r="CC49" s="324" t="s">
        <v>1105</v>
      </c>
      <c r="CD49" s="341">
        <f>VLOOKUP(Ручки[[#This Row],[Категория]],Ценовые_категории_ручек[],2,0)</f>
        <v>800</v>
      </c>
    </row>
    <row r="50" spans="1:82" ht="30" customHeight="1" thickBot="1" x14ac:dyDescent="0.3">
      <c r="A50" s="297" t="s">
        <v>795</v>
      </c>
      <c r="B50" s="226">
        <v>4915</v>
      </c>
      <c r="C50" s="235"/>
      <c r="D50" s="303"/>
      <c r="E50" s="235"/>
      <c r="S50" s="228" t="s">
        <v>294</v>
      </c>
      <c r="T50" s="228" t="s">
        <v>200</v>
      </c>
      <c r="U50" s="228">
        <v>1</v>
      </c>
      <c r="V5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38">
        <v>307</v>
      </c>
      <c r="BZ50" s="279" t="s">
        <v>948</v>
      </c>
      <c r="CA50" s="307" t="s">
        <v>949</v>
      </c>
      <c r="CB50" s="279" t="s">
        <v>879</v>
      </c>
      <c r="CC50" s="324" t="s">
        <v>1088</v>
      </c>
      <c r="CD50" s="341">
        <f>VLOOKUP(Ручки[[#This Row],[Категория]],Ценовые_категории_ручек[],2,0)</f>
        <v>257</v>
      </c>
    </row>
    <row r="51" spans="1:82" ht="30" customHeight="1" thickBot="1" x14ac:dyDescent="0.3">
      <c r="A51" s="291" t="s">
        <v>796</v>
      </c>
      <c r="B51" s="224">
        <v>4660</v>
      </c>
      <c r="C51" s="235"/>
      <c r="D51" s="240"/>
      <c r="E51" s="235"/>
      <c r="S51" s="228" t="s">
        <v>296</v>
      </c>
      <c r="T51" s="228" t="s">
        <v>200</v>
      </c>
      <c r="U51" s="228">
        <v>1</v>
      </c>
      <c r="V5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38">
        <v>308</v>
      </c>
      <c r="BZ51" s="314" t="s">
        <v>987</v>
      </c>
      <c r="CA51" s="307" t="s">
        <v>949</v>
      </c>
      <c r="CB51" s="313" t="s">
        <v>951</v>
      </c>
      <c r="CC51" s="324" t="s">
        <v>1095</v>
      </c>
      <c r="CD51" s="341">
        <f>VLOOKUP(Ручки[[#This Row],[Категория]],Ценовые_категории_ручек[],2,0)</f>
        <v>450</v>
      </c>
    </row>
    <row r="52" spans="1:82" ht="30" customHeight="1" thickBot="1" x14ac:dyDescent="0.3">
      <c r="A52" s="298" t="s">
        <v>797</v>
      </c>
      <c r="B52" s="224">
        <v>4660</v>
      </c>
      <c r="C52" s="241"/>
      <c r="D52" s="240"/>
      <c r="E52" s="235"/>
      <c r="S52" s="228" t="s">
        <v>298</v>
      </c>
      <c r="T52" s="228" t="s">
        <v>201</v>
      </c>
      <c r="U52" s="228">
        <v>4</v>
      </c>
      <c r="V5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38">
        <v>384</v>
      </c>
      <c r="BZ52" s="315" t="s">
        <v>982</v>
      </c>
      <c r="CA52" s="307" t="s">
        <v>949</v>
      </c>
      <c r="CB52" s="312" t="s">
        <v>951</v>
      </c>
      <c r="CC52" s="324" t="s">
        <v>1095</v>
      </c>
      <c r="CD52" s="341">
        <f>VLOOKUP(Ручки[[#This Row],[Категория]],Ценовые_категории_ручек[],2,0)</f>
        <v>450</v>
      </c>
    </row>
    <row r="53" spans="1:82" ht="30" customHeight="1" thickBot="1" x14ac:dyDescent="0.3">
      <c r="A53" s="299" t="s">
        <v>798</v>
      </c>
      <c r="B53" s="225">
        <v>5423</v>
      </c>
      <c r="C53" s="235"/>
      <c r="D53" s="303"/>
      <c r="E53" s="235"/>
      <c r="S53" s="228" t="s">
        <v>300</v>
      </c>
      <c r="T53" s="228" t="s">
        <v>201</v>
      </c>
      <c r="U53" s="228">
        <v>1</v>
      </c>
      <c r="V5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38">
        <v>419</v>
      </c>
      <c r="BZ53" s="314" t="s">
        <v>992</v>
      </c>
      <c r="CA53" s="307" t="s">
        <v>949</v>
      </c>
      <c r="CB53" s="315" t="s">
        <v>952</v>
      </c>
      <c r="CC53" s="324" t="s">
        <v>1084</v>
      </c>
      <c r="CD53" s="341">
        <f>VLOOKUP(Ручки[[#This Row],[Категория]],Ценовые_категории_ручек[],2,0)</f>
        <v>625</v>
      </c>
    </row>
    <row r="54" spans="1:82" ht="30" customHeight="1" x14ac:dyDescent="0.25">
      <c r="A54" s="300" t="s">
        <v>799</v>
      </c>
      <c r="B54" s="224">
        <v>9200</v>
      </c>
      <c r="S54" s="228" t="s">
        <v>302</v>
      </c>
      <c r="T54" s="228" t="s">
        <v>200</v>
      </c>
      <c r="U54" s="228">
        <v>3</v>
      </c>
      <c r="V5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38">
        <v>500</v>
      </c>
      <c r="BZ54" s="314" t="s">
        <v>962</v>
      </c>
      <c r="CA54" s="309" t="s">
        <v>947</v>
      </c>
      <c r="CB54" s="279" t="s">
        <v>879</v>
      </c>
      <c r="CC54" s="324" t="s">
        <v>1084</v>
      </c>
      <c r="CD54" s="341">
        <f>VLOOKUP(Ручки[[#This Row],[Категория]],Ценовые_категории_ручек[],2,0)</f>
        <v>257</v>
      </c>
    </row>
    <row r="55" spans="1:82" ht="30" customHeight="1" x14ac:dyDescent="0.25">
      <c r="S55" s="228" t="s">
        <v>303</v>
      </c>
      <c r="T55" s="228" t="s">
        <v>200</v>
      </c>
      <c r="U55" s="228">
        <v>3</v>
      </c>
      <c r="V5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38">
        <v>501</v>
      </c>
      <c r="BZ55" s="314" t="s">
        <v>1009</v>
      </c>
      <c r="CA55" s="307" t="s">
        <v>949</v>
      </c>
      <c r="CB55" s="321" t="s">
        <v>958</v>
      </c>
      <c r="CC55" s="324" t="s">
        <v>1107</v>
      </c>
      <c r="CD55" s="341">
        <f>VLOOKUP(Ручки[[#This Row],[Категория]],Ценовые_категории_ручек[],2,0)</f>
        <v>800</v>
      </c>
    </row>
    <row r="56" spans="1:82" ht="30" customHeight="1" x14ac:dyDescent="0.25">
      <c r="S56" s="228" t="s">
        <v>304</v>
      </c>
      <c r="T56" s="228" t="s">
        <v>200</v>
      </c>
      <c r="U56" s="228">
        <v>3</v>
      </c>
      <c r="V5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38">
        <v>503</v>
      </c>
      <c r="BZ56" s="315" t="s">
        <v>994</v>
      </c>
      <c r="CA56" s="307" t="s">
        <v>949</v>
      </c>
      <c r="CB56" s="315" t="s">
        <v>953</v>
      </c>
      <c r="CC56" s="324" t="s">
        <v>1096</v>
      </c>
      <c r="CD56" s="341">
        <f>VLOOKUP(Ручки[[#This Row],[Категория]],Ценовые_категории_ручек[],2,0)</f>
        <v>800</v>
      </c>
    </row>
    <row r="57" spans="1:82" ht="30" customHeight="1" x14ac:dyDescent="0.25">
      <c r="S57" s="228" t="s">
        <v>305</v>
      </c>
      <c r="T57" s="228" t="s">
        <v>200</v>
      </c>
      <c r="U57" s="228">
        <v>3</v>
      </c>
      <c r="V5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38">
        <v>504</v>
      </c>
      <c r="BZ57" s="314" t="s">
        <v>984</v>
      </c>
      <c r="CA57" s="309" t="s">
        <v>947</v>
      </c>
      <c r="CB57" s="312" t="s">
        <v>951</v>
      </c>
      <c r="CC57" s="324" t="s">
        <v>1096</v>
      </c>
      <c r="CD57" s="341">
        <f>VLOOKUP(Ручки[[#This Row],[Категория]],Ценовые_категории_ручек[],2,0)</f>
        <v>450</v>
      </c>
    </row>
    <row r="58" spans="1:82" ht="30" customHeight="1" x14ac:dyDescent="0.25">
      <c r="S58" s="228" t="s">
        <v>306</v>
      </c>
      <c r="T58" s="228" t="s">
        <v>200</v>
      </c>
      <c r="U58" s="228">
        <v>3</v>
      </c>
      <c r="V5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38">
        <v>505</v>
      </c>
      <c r="BZ58" s="313" t="s">
        <v>999</v>
      </c>
      <c r="CA58" s="307" t="s">
        <v>956</v>
      </c>
      <c r="CB58" s="321" t="s">
        <v>957</v>
      </c>
      <c r="CC58" s="324" t="s">
        <v>1102</v>
      </c>
      <c r="CD58" s="341">
        <f>VLOOKUP(Ручки[[#This Row],[Категория]],Ценовые_категории_ручек[],2,0)</f>
        <v>625</v>
      </c>
    </row>
    <row r="59" spans="1:82" ht="30" customHeight="1" x14ac:dyDescent="0.25">
      <c r="S59" s="228" t="s">
        <v>307</v>
      </c>
      <c r="T59" s="228" t="s">
        <v>200</v>
      </c>
      <c r="U59" s="228">
        <v>3</v>
      </c>
      <c r="V5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38">
        <v>506</v>
      </c>
      <c r="BZ59" s="279" t="s">
        <v>941</v>
      </c>
      <c r="CA59" s="307" t="s">
        <v>942</v>
      </c>
      <c r="CB59" s="324" t="s">
        <v>943</v>
      </c>
      <c r="CC59" s="324" t="s">
        <v>1011</v>
      </c>
      <c r="CD59" s="341">
        <f>VLOOKUP(Ручки[[#This Row],[Категория]],Ценовые_категории_ручек[],2,0)</f>
        <v>50</v>
      </c>
    </row>
    <row r="60" spans="1:82" ht="30" customHeight="1" x14ac:dyDescent="0.25">
      <c r="S60" s="228" t="s">
        <v>308</v>
      </c>
      <c r="T60" s="228" t="s">
        <v>200</v>
      </c>
      <c r="U60" s="228">
        <v>3</v>
      </c>
      <c r="V6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38">
        <v>507</v>
      </c>
    </row>
    <row r="61" spans="1:82" ht="30" customHeight="1" x14ac:dyDescent="0.25">
      <c r="S61" s="228" t="s">
        <v>309</v>
      </c>
      <c r="T61" s="228" t="s">
        <v>200</v>
      </c>
      <c r="U61" s="228">
        <v>3</v>
      </c>
      <c r="V6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38">
        <v>508</v>
      </c>
    </row>
    <row r="62" spans="1:82" ht="30" customHeight="1" x14ac:dyDescent="0.25">
      <c r="S62" s="228" t="s">
        <v>310</v>
      </c>
      <c r="T62" s="228" t="s">
        <v>200</v>
      </c>
      <c r="U62" s="228">
        <v>3</v>
      </c>
      <c r="V6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38">
        <v>509</v>
      </c>
    </row>
    <row r="63" spans="1:82" ht="30" customHeight="1" x14ac:dyDescent="0.25">
      <c r="S63" s="228" t="s">
        <v>311</v>
      </c>
      <c r="T63" s="228" t="s">
        <v>200</v>
      </c>
      <c r="U63" s="228">
        <v>3</v>
      </c>
      <c r="V6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38">
        <v>510</v>
      </c>
    </row>
    <row r="64" spans="1:82" ht="30" customHeight="1" x14ac:dyDescent="0.25">
      <c r="S64" s="228" t="s">
        <v>312</v>
      </c>
      <c r="T64" s="228" t="s">
        <v>200</v>
      </c>
      <c r="U64" s="228">
        <v>2</v>
      </c>
      <c r="V6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38">
        <v>511</v>
      </c>
    </row>
    <row r="65" spans="19:26" ht="30" customHeight="1" x14ac:dyDescent="0.25">
      <c r="S65" s="228" t="s">
        <v>313</v>
      </c>
      <c r="T65" s="228" t="s">
        <v>200</v>
      </c>
      <c r="U65" s="228">
        <v>3</v>
      </c>
      <c r="V6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38">
        <v>513</v>
      </c>
    </row>
    <row r="66" spans="19:26" ht="30" customHeight="1" x14ac:dyDescent="0.25">
      <c r="S66" s="228" t="s">
        <v>314</v>
      </c>
      <c r="T66" s="228" t="s">
        <v>200</v>
      </c>
      <c r="U66" s="228">
        <v>2</v>
      </c>
      <c r="V6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38">
        <v>514</v>
      </c>
    </row>
    <row r="67" spans="19:26" ht="30" customHeight="1" x14ac:dyDescent="0.25">
      <c r="S67" s="228" t="s">
        <v>315</v>
      </c>
      <c r="T67" s="228" t="s">
        <v>200</v>
      </c>
      <c r="U67" s="228">
        <v>3</v>
      </c>
      <c r="V6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38">
        <v>515</v>
      </c>
    </row>
    <row r="68" spans="19:26" ht="30" customHeight="1" x14ac:dyDescent="0.25">
      <c r="S68" s="228" t="s">
        <v>316</v>
      </c>
      <c r="T68" s="228" t="s">
        <v>200</v>
      </c>
      <c r="U68" s="228">
        <v>2</v>
      </c>
      <c r="V6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38">
        <v>516</v>
      </c>
    </row>
    <row r="69" spans="19:26" ht="30" customHeight="1" x14ac:dyDescent="0.25">
      <c r="S69" s="228" t="s">
        <v>317</v>
      </c>
      <c r="T69" s="228" t="s">
        <v>200</v>
      </c>
      <c r="U69" s="228">
        <v>1</v>
      </c>
      <c r="V6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38">
        <v>518</v>
      </c>
    </row>
    <row r="70" spans="19:26" ht="30" customHeight="1" x14ac:dyDescent="0.25">
      <c r="S70" s="228" t="s">
        <v>318</v>
      </c>
      <c r="T70" s="228" t="s">
        <v>200</v>
      </c>
      <c r="U70" s="228">
        <v>2</v>
      </c>
      <c r="V7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38">
        <v>519</v>
      </c>
    </row>
    <row r="71" spans="19:26" ht="30" customHeight="1" x14ac:dyDescent="0.25">
      <c r="S71" s="228" t="s">
        <v>319</v>
      </c>
      <c r="T71" s="228" t="s">
        <v>200</v>
      </c>
      <c r="U71" s="228">
        <v>2</v>
      </c>
      <c r="V7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38">
        <v>520</v>
      </c>
    </row>
    <row r="72" spans="19:26" ht="30" customHeight="1" x14ac:dyDescent="0.25">
      <c r="S72" s="228" t="s">
        <v>321</v>
      </c>
      <c r="T72" s="228" t="s">
        <v>200</v>
      </c>
      <c r="U72" s="228">
        <v>2</v>
      </c>
      <c r="V7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38">
        <v>522</v>
      </c>
    </row>
    <row r="73" spans="19:26" ht="30" customHeight="1" x14ac:dyDescent="0.25">
      <c r="S73" s="228" t="s">
        <v>322</v>
      </c>
      <c r="T73" s="228" t="s">
        <v>200</v>
      </c>
      <c r="U73" s="228">
        <v>3</v>
      </c>
      <c r="V7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38">
        <v>524</v>
      </c>
    </row>
    <row r="74" spans="19:26" ht="30" customHeight="1" x14ac:dyDescent="0.25">
      <c r="S74" s="228" t="s">
        <v>323</v>
      </c>
      <c r="T74" s="228" t="s">
        <v>200</v>
      </c>
      <c r="U74" s="228">
        <v>3</v>
      </c>
      <c r="V7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38">
        <v>525</v>
      </c>
    </row>
    <row r="75" spans="19:26" ht="30" customHeight="1" x14ac:dyDescent="0.25">
      <c r="S75" s="228" t="s">
        <v>324</v>
      </c>
      <c r="T75" s="228" t="s">
        <v>200</v>
      </c>
      <c r="U75" s="228">
        <v>3</v>
      </c>
      <c r="V7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38">
        <v>526</v>
      </c>
    </row>
    <row r="76" spans="19:26" ht="30" customHeight="1" x14ac:dyDescent="0.25">
      <c r="S76" s="228" t="s">
        <v>325</v>
      </c>
      <c r="T76" s="228" t="s">
        <v>200</v>
      </c>
      <c r="U76" s="228">
        <v>3</v>
      </c>
      <c r="V7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38">
        <v>528</v>
      </c>
    </row>
    <row r="77" spans="19:26" ht="30" customHeight="1" x14ac:dyDescent="0.25">
      <c r="S77" s="228" t="s">
        <v>326</v>
      </c>
      <c r="T77" s="228" t="s">
        <v>200</v>
      </c>
      <c r="U77" s="228">
        <v>3</v>
      </c>
      <c r="V7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38">
        <v>529</v>
      </c>
    </row>
    <row r="78" spans="19:26" ht="30" customHeight="1" x14ac:dyDescent="0.25">
      <c r="S78" s="228" t="s">
        <v>327</v>
      </c>
      <c r="T78" s="228" t="s">
        <v>201</v>
      </c>
      <c r="U78" s="228">
        <v>4</v>
      </c>
      <c r="V7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38">
        <v>530</v>
      </c>
    </row>
    <row r="79" spans="19:26" ht="30" customHeight="1" x14ac:dyDescent="0.25">
      <c r="S79" s="228" t="s">
        <v>328</v>
      </c>
      <c r="T79" s="228" t="s">
        <v>201</v>
      </c>
      <c r="U79" s="228">
        <v>3</v>
      </c>
      <c r="V7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38">
        <v>533</v>
      </c>
    </row>
    <row r="80" spans="19:26" ht="30" customHeight="1" x14ac:dyDescent="0.25">
      <c r="S80" s="228" t="s">
        <v>329</v>
      </c>
      <c r="T80" s="228" t="s">
        <v>201</v>
      </c>
      <c r="U80" s="228">
        <v>2</v>
      </c>
      <c r="V8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38">
        <v>534</v>
      </c>
    </row>
    <row r="81" spans="1:26" ht="30" customHeight="1" x14ac:dyDescent="0.25">
      <c r="S81" s="228" t="s">
        <v>330</v>
      </c>
      <c r="T81" s="228" t="s">
        <v>201</v>
      </c>
      <c r="U81" s="228">
        <v>2</v>
      </c>
      <c r="V8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38">
        <v>535</v>
      </c>
    </row>
    <row r="82" spans="1:26" ht="30" customHeight="1" x14ac:dyDescent="0.25">
      <c r="S82" s="228" t="s">
        <v>331</v>
      </c>
      <c r="T82" s="228" t="s">
        <v>201</v>
      </c>
      <c r="U82" s="228">
        <v>4</v>
      </c>
      <c r="V8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38">
        <v>536</v>
      </c>
    </row>
    <row r="83" spans="1:26" ht="30" customHeight="1" x14ac:dyDescent="0.25">
      <c r="S83" s="228" t="s">
        <v>332</v>
      </c>
      <c r="T83" s="228" t="s">
        <v>201</v>
      </c>
      <c r="U83" s="228">
        <v>4</v>
      </c>
      <c r="V8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38">
        <v>537</v>
      </c>
    </row>
    <row r="84" spans="1:26" ht="30" customHeight="1" x14ac:dyDescent="0.25">
      <c r="S84" s="228" t="s">
        <v>333</v>
      </c>
      <c r="T84" s="228" t="s">
        <v>200</v>
      </c>
      <c r="U84" s="228">
        <v>2</v>
      </c>
      <c r="V8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38">
        <v>538</v>
      </c>
    </row>
    <row r="85" spans="1:26" ht="30" customHeight="1" x14ac:dyDescent="0.25">
      <c r="S85" s="228" t="s">
        <v>334</v>
      </c>
      <c r="T85" s="228" t="s">
        <v>200</v>
      </c>
      <c r="U85" s="228">
        <v>3</v>
      </c>
      <c r="V8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38">
        <v>539</v>
      </c>
    </row>
    <row r="86" spans="1:26" ht="30" customHeight="1" x14ac:dyDescent="0.25">
      <c r="S86" s="228" t="s">
        <v>335</v>
      </c>
      <c r="T86" s="228" t="s">
        <v>200</v>
      </c>
      <c r="U86" s="228">
        <v>3</v>
      </c>
      <c r="V8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38">
        <v>540</v>
      </c>
    </row>
    <row r="87" spans="1:26" ht="30" customHeight="1" x14ac:dyDescent="0.25">
      <c r="S87" s="228" t="s">
        <v>336</v>
      </c>
      <c r="T87" s="228" t="s">
        <v>200</v>
      </c>
      <c r="U87" s="228">
        <v>3</v>
      </c>
      <c r="V8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38">
        <v>541</v>
      </c>
    </row>
    <row r="88" spans="1:26" ht="30" customHeight="1" x14ac:dyDescent="0.25">
      <c r="S88" s="228" t="s">
        <v>337</v>
      </c>
      <c r="T88" s="228" t="s">
        <v>200</v>
      </c>
      <c r="U88" s="228">
        <v>3</v>
      </c>
      <c r="V8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38">
        <v>543</v>
      </c>
    </row>
    <row r="89" spans="1:26" ht="30" customHeight="1" x14ac:dyDescent="0.25">
      <c r="C89" s="222"/>
      <c r="D89" s="222"/>
      <c r="S89" s="228" t="s">
        <v>338</v>
      </c>
      <c r="T89" s="228" t="s">
        <v>200</v>
      </c>
      <c r="U89" s="228">
        <v>3</v>
      </c>
      <c r="V8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38">
        <v>544</v>
      </c>
    </row>
    <row r="90" spans="1:26" ht="30" customHeight="1" x14ac:dyDescent="0.25">
      <c r="A90" s="222"/>
      <c r="B90" s="222"/>
      <c r="C90" s="222"/>
      <c r="D90" s="222"/>
      <c r="S90" s="228" t="s">
        <v>339</v>
      </c>
      <c r="T90" s="228" t="s">
        <v>200</v>
      </c>
      <c r="U90" s="228">
        <v>2</v>
      </c>
      <c r="V9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38">
        <v>545</v>
      </c>
    </row>
    <row r="91" spans="1:26" ht="30" customHeight="1" x14ac:dyDescent="0.25">
      <c r="A91" s="222"/>
      <c r="B91" s="222"/>
      <c r="C91" s="222"/>
      <c r="D91" s="222"/>
      <c r="S91" s="228" t="s">
        <v>340</v>
      </c>
      <c r="T91" s="228" t="s">
        <v>200</v>
      </c>
      <c r="U91" s="228">
        <v>3</v>
      </c>
      <c r="V9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38">
        <v>546</v>
      </c>
    </row>
    <row r="92" spans="1:26" ht="30" customHeight="1" x14ac:dyDescent="0.25">
      <c r="A92" s="222"/>
      <c r="B92" s="222"/>
      <c r="C92" s="222"/>
      <c r="D92" s="222"/>
      <c r="S92" s="228" t="s">
        <v>341</v>
      </c>
      <c r="T92" s="228" t="s">
        <v>200</v>
      </c>
      <c r="U92" s="228">
        <v>3</v>
      </c>
      <c r="V9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38">
        <v>547</v>
      </c>
    </row>
    <row r="93" spans="1:26" ht="30" customHeight="1" x14ac:dyDescent="0.25">
      <c r="A93" s="222"/>
      <c r="B93" s="222"/>
      <c r="C93" s="222"/>
      <c r="D93" s="222"/>
      <c r="S93" s="228" t="s">
        <v>342</v>
      </c>
      <c r="T93" s="228" t="s">
        <v>201</v>
      </c>
      <c r="U93" s="228">
        <v>4</v>
      </c>
      <c r="V9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38">
        <v>548</v>
      </c>
    </row>
    <row r="94" spans="1:26" ht="30" customHeight="1" x14ac:dyDescent="0.25">
      <c r="A94" s="222"/>
      <c r="B94" s="222"/>
      <c r="C94" s="222"/>
      <c r="D94" s="222"/>
      <c r="S94" s="228" t="s">
        <v>343</v>
      </c>
      <c r="T94" s="228" t="s">
        <v>200</v>
      </c>
      <c r="U94" s="228">
        <v>3</v>
      </c>
      <c r="V9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38">
        <v>549</v>
      </c>
    </row>
    <row r="95" spans="1:26" ht="30" customHeight="1" x14ac:dyDescent="0.25">
      <c r="A95" s="222"/>
      <c r="B95" s="222"/>
      <c r="C95" s="222"/>
      <c r="D95" s="222"/>
      <c r="S95" s="228" t="s">
        <v>344</v>
      </c>
      <c r="T95" s="228" t="s">
        <v>200</v>
      </c>
      <c r="U95" s="228">
        <v>3</v>
      </c>
      <c r="V9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38">
        <v>550</v>
      </c>
    </row>
    <row r="96" spans="1:26" ht="30" customHeight="1" x14ac:dyDescent="0.25">
      <c r="A96" s="222"/>
      <c r="B96" s="222"/>
      <c r="C96" s="222"/>
      <c r="D96" s="222"/>
      <c r="S96" s="228" t="s">
        <v>345</v>
      </c>
      <c r="T96" s="228" t="s">
        <v>200</v>
      </c>
      <c r="U96" s="228">
        <v>3</v>
      </c>
      <c r="V9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38">
        <v>551</v>
      </c>
    </row>
    <row r="97" spans="1:26" ht="30" customHeight="1" x14ac:dyDescent="0.25">
      <c r="A97" s="222"/>
      <c r="B97" s="222"/>
      <c r="C97" s="222"/>
      <c r="D97" s="222"/>
      <c r="S97" s="228" t="s">
        <v>346</v>
      </c>
      <c r="T97" s="228" t="s">
        <v>200</v>
      </c>
      <c r="U97" s="228">
        <v>3</v>
      </c>
      <c r="V9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38">
        <v>552</v>
      </c>
    </row>
    <row r="98" spans="1:26" ht="30" customHeight="1" x14ac:dyDescent="0.25">
      <c r="A98" s="222"/>
      <c r="B98" s="222"/>
      <c r="C98" s="222"/>
      <c r="D98" s="222"/>
      <c r="S98" s="228" t="s">
        <v>347</v>
      </c>
      <c r="T98" s="228" t="s">
        <v>200</v>
      </c>
      <c r="U98" s="228">
        <v>3</v>
      </c>
      <c r="V9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38">
        <v>553</v>
      </c>
    </row>
    <row r="99" spans="1:26" ht="30" customHeight="1" x14ac:dyDescent="0.25">
      <c r="A99" s="222"/>
      <c r="B99" s="222"/>
      <c r="C99" s="222"/>
      <c r="D99" s="222"/>
      <c r="S99" s="228" t="s">
        <v>348</v>
      </c>
      <c r="T99" s="228" t="s">
        <v>200</v>
      </c>
      <c r="U99" s="228">
        <v>3</v>
      </c>
      <c r="V9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38">
        <v>554</v>
      </c>
    </row>
    <row r="100" spans="1:26" ht="30" customHeight="1" x14ac:dyDescent="0.25">
      <c r="A100" s="222"/>
      <c r="B100" s="222"/>
      <c r="C100" s="222"/>
      <c r="D100" s="222"/>
      <c r="S100" s="228" t="s">
        <v>349</v>
      </c>
      <c r="T100" s="228" t="s">
        <v>200</v>
      </c>
      <c r="U100" s="228">
        <v>3</v>
      </c>
      <c r="V10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38">
        <v>555</v>
      </c>
    </row>
    <row r="101" spans="1:26" ht="30" customHeight="1" x14ac:dyDescent="0.25">
      <c r="A101" s="222"/>
      <c r="B101" s="222"/>
      <c r="C101" s="222"/>
      <c r="D101" s="222"/>
      <c r="S101" s="228" t="s">
        <v>350</v>
      </c>
      <c r="T101" s="228" t="s">
        <v>200</v>
      </c>
      <c r="U101" s="228">
        <v>2</v>
      </c>
      <c r="V10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38">
        <v>556</v>
      </c>
    </row>
    <row r="102" spans="1:26" ht="30" customHeight="1" x14ac:dyDescent="0.25">
      <c r="A102" s="222"/>
      <c r="B102" s="222"/>
      <c r="C102" s="222"/>
      <c r="D102" s="222"/>
      <c r="S102" s="228" t="s">
        <v>351</v>
      </c>
      <c r="T102" s="228" t="s">
        <v>200</v>
      </c>
      <c r="U102" s="228">
        <v>3</v>
      </c>
      <c r="V10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38">
        <v>557</v>
      </c>
    </row>
    <row r="103" spans="1:26" ht="30" customHeight="1" x14ac:dyDescent="0.25">
      <c r="A103" s="222"/>
      <c r="B103" s="222"/>
      <c r="C103" s="222"/>
      <c r="D103" s="222"/>
      <c r="S103" s="228" t="s">
        <v>352</v>
      </c>
      <c r="T103" s="228" t="s">
        <v>200</v>
      </c>
      <c r="U103" s="228">
        <v>2</v>
      </c>
      <c r="V10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38">
        <v>558</v>
      </c>
    </row>
    <row r="104" spans="1:26" ht="30" customHeight="1" x14ac:dyDescent="0.25">
      <c r="A104" s="222"/>
      <c r="B104" s="222"/>
      <c r="C104" s="222"/>
      <c r="D104" s="222"/>
      <c r="S104" s="228" t="s">
        <v>355</v>
      </c>
      <c r="T104" s="228" t="s">
        <v>200</v>
      </c>
      <c r="U104" s="228">
        <v>1</v>
      </c>
      <c r="V10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38">
        <v>709</v>
      </c>
    </row>
    <row r="105" spans="1:26" ht="30" customHeight="1" x14ac:dyDescent="0.25">
      <c r="A105" s="222"/>
      <c r="B105" s="222"/>
      <c r="C105" s="222"/>
      <c r="D105" s="222"/>
      <c r="S105" s="228" t="s">
        <v>320</v>
      </c>
      <c r="T105" s="228" t="s">
        <v>200</v>
      </c>
      <c r="U105" s="228">
        <v>2</v>
      </c>
      <c r="V10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38">
        <v>5211</v>
      </c>
    </row>
    <row r="106" spans="1:26" ht="30" customHeight="1" x14ac:dyDescent="0.25">
      <c r="A106" s="222"/>
      <c r="B106" s="222"/>
      <c r="C106" s="222"/>
      <c r="D106" s="222"/>
    </row>
    <row r="107" spans="1:26" ht="30" customHeight="1" x14ac:dyDescent="0.25">
      <c r="A107" s="222"/>
      <c r="B107" s="222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BZ1:CD1"/>
    <mergeCell ref="CH1:CI1"/>
    <mergeCell ref="CL1:CP1"/>
    <mergeCell ref="AW1:AZ1"/>
    <mergeCell ref="BB2:BD2"/>
    <mergeCell ref="BK1:BL1"/>
    <mergeCell ref="BO1:BP1"/>
    <mergeCell ref="BR1:BS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C23DE-D1DB-46BB-B2E1-6A51F24B741B}">
  <sheetPr codeName="Лист9"/>
  <dimension ref="A1:AD156"/>
  <sheetViews>
    <sheetView topLeftCell="F1" zoomScaleNormal="100" workbookViewId="0">
      <selection activeCell="H11" sqref="H11"/>
    </sheetView>
  </sheetViews>
  <sheetFormatPr defaultRowHeight="15" x14ac:dyDescent="0.25"/>
  <cols>
    <col min="2" max="2" width="104.28515625" bestFit="1" customWidth="1"/>
    <col min="6" max="6" width="45.140625" bestFit="1" customWidth="1"/>
    <col min="8" max="8" width="72.7109375" bestFit="1" customWidth="1"/>
    <col min="9" max="9" width="17" bestFit="1" customWidth="1"/>
    <col min="10" max="10" width="36.28515625" bestFit="1" customWidth="1"/>
    <col min="11" max="11" width="22.5703125" bestFit="1" customWidth="1"/>
    <col min="12" max="12" width="41.7109375" style="398" bestFit="1" customWidth="1"/>
    <col min="13" max="14" width="10.28515625" style="398" customWidth="1"/>
    <col min="15" max="15" width="14.5703125" style="1" customWidth="1"/>
    <col min="16" max="16" width="11.85546875" customWidth="1"/>
    <col min="19" max="19" width="48.28515625" bestFit="1" customWidth="1"/>
    <col min="21" max="21" width="40.140625" bestFit="1" customWidth="1"/>
    <col min="24" max="24" width="41.140625" bestFit="1" customWidth="1"/>
  </cols>
  <sheetData>
    <row r="1" spans="1:30" x14ac:dyDescent="0.25">
      <c r="A1" t="s">
        <v>1289</v>
      </c>
      <c r="B1" t="s">
        <v>175</v>
      </c>
      <c r="C1" t="s">
        <v>181</v>
      </c>
      <c r="D1" t="s">
        <v>1303</v>
      </c>
      <c r="E1" t="s">
        <v>800</v>
      </c>
      <c r="H1" s="398" t="s">
        <v>175</v>
      </c>
      <c r="I1" t="s">
        <v>1313</v>
      </c>
      <c r="J1" t="s">
        <v>1308</v>
      </c>
      <c r="K1" t="s">
        <v>1309</v>
      </c>
      <c r="L1" t="s">
        <v>156</v>
      </c>
      <c r="M1" s="398" t="s">
        <v>172</v>
      </c>
      <c r="N1" s="398" t="s">
        <v>173</v>
      </c>
      <c r="O1" s="398" t="s">
        <v>174</v>
      </c>
      <c r="P1" s="1" t="s">
        <v>1307</v>
      </c>
      <c r="Q1" t="s">
        <v>1306</v>
      </c>
      <c r="R1" s="398" t="s">
        <v>1310</v>
      </c>
      <c r="S1" s="398" t="s">
        <v>1449</v>
      </c>
      <c r="Y1" t="s">
        <v>1311</v>
      </c>
      <c r="AD1" t="s">
        <v>1312</v>
      </c>
    </row>
    <row r="2" spans="1:30" x14ac:dyDescent="0.25">
      <c r="A2">
        <v>1</v>
      </c>
      <c r="B2" t="s">
        <v>1226</v>
      </c>
      <c r="C2">
        <v>1</v>
      </c>
      <c r="D2">
        <v>1.9079999999999999</v>
      </c>
      <c r="H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0 №2 – С доводчиками ЛДСП БЕЛЫЙ БАЗОВЫЙ SL34</v>
      </c>
      <c r="I2" t="s">
        <v>36</v>
      </c>
      <c r="J2" t="s">
        <v>1304</v>
      </c>
      <c r="K2" s="1" t="s">
        <v>1069</v>
      </c>
      <c r="L2" t="s">
        <v>1448</v>
      </c>
      <c r="M2" s="398">
        <v>720</v>
      </c>
      <c r="N2" s="398">
        <v>600</v>
      </c>
      <c r="O2" s="398">
        <v>600</v>
      </c>
      <c r="P2" s="1">
        <v>0</v>
      </c>
      <c r="Q2" t="s">
        <v>1013</v>
      </c>
      <c r="R2" s="398">
        <v>6620.06</v>
      </c>
      <c r="S2" s="398"/>
      <c r="U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2" s="399" t="s">
        <v>1448</v>
      </c>
      <c r="AD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" spans="1:30" x14ac:dyDescent="0.25">
      <c r="A3">
        <v>2</v>
      </c>
      <c r="B3" t="s">
        <v>1227</v>
      </c>
      <c r="C3">
        <v>1</v>
      </c>
      <c r="D3">
        <v>2.5379999999999998</v>
      </c>
      <c r="H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2 №3 – Без доводчиков Стекло БЕЛЫЙ БАЗОВЫЙ SL35</v>
      </c>
      <c r="I3" t="s">
        <v>36</v>
      </c>
      <c r="J3" t="s">
        <v>1304</v>
      </c>
      <c r="K3" s="1" t="s">
        <v>1450</v>
      </c>
      <c r="L3" t="s">
        <v>1446</v>
      </c>
      <c r="M3" s="398">
        <v>720</v>
      </c>
      <c r="N3" s="398">
        <v>600</v>
      </c>
      <c r="O3" s="398">
        <v>600</v>
      </c>
      <c r="P3" s="1">
        <v>2</v>
      </c>
      <c r="Q3" t="s">
        <v>1142</v>
      </c>
      <c r="R3" s="398">
        <v>3880.08</v>
      </c>
      <c r="S3" s="398"/>
      <c r="U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3" s="220" t="s">
        <v>1446</v>
      </c>
      <c r="AD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" spans="1:30" x14ac:dyDescent="0.25">
      <c r="A4">
        <v>3</v>
      </c>
      <c r="B4" t="s">
        <v>1228</v>
      </c>
      <c r="C4">
        <v>1</v>
      </c>
      <c r="D4">
        <v>2.6440000000000001</v>
      </c>
      <c r="H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1 №3 – Без доводчиков Стекло БЕЛЫЙ БАЗОВЫЙ SL36</v>
      </c>
      <c r="I4" t="s">
        <v>36</v>
      </c>
      <c r="J4" t="s">
        <v>1304</v>
      </c>
      <c r="K4" s="1" t="s">
        <v>1451</v>
      </c>
      <c r="L4" t="s">
        <v>1446</v>
      </c>
      <c r="M4" s="398">
        <v>960</v>
      </c>
      <c r="N4" s="398">
        <v>600</v>
      </c>
      <c r="O4" s="398">
        <v>600</v>
      </c>
      <c r="P4" s="1">
        <v>1</v>
      </c>
      <c r="Q4" t="s">
        <v>1142</v>
      </c>
      <c r="R4" s="398">
        <v>4365.83</v>
      </c>
      <c r="S4" s="398"/>
      <c r="U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4" s="400" t="s">
        <v>1447</v>
      </c>
      <c r="AD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" spans="1:30" x14ac:dyDescent="0.25">
      <c r="A5">
        <v>4</v>
      </c>
      <c r="B5" t="s">
        <v>1230</v>
      </c>
      <c r="C5">
        <v>1</v>
      </c>
      <c r="D5">
        <v>3.2770000000000001</v>
      </c>
      <c r="H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Без доводчиков ЛДСП БЕЛЫЙ БАЗОВЫЙ SL37</v>
      </c>
      <c r="I5" t="s">
        <v>36</v>
      </c>
      <c r="J5" t="s">
        <v>1304</v>
      </c>
      <c r="K5" s="1" t="s">
        <v>1452</v>
      </c>
      <c r="L5" t="s">
        <v>1446</v>
      </c>
      <c r="M5" s="398">
        <v>960</v>
      </c>
      <c r="N5" s="398">
        <v>600</v>
      </c>
      <c r="O5" s="398">
        <v>600</v>
      </c>
      <c r="P5" s="1">
        <v>3</v>
      </c>
      <c r="Q5" t="s">
        <v>1013</v>
      </c>
      <c r="R5" s="398">
        <v>6139.85</v>
      </c>
      <c r="S5" s="398"/>
      <c r="U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" spans="1:30" x14ac:dyDescent="0.25">
      <c r="A6">
        <v>5</v>
      </c>
      <c r="B6" t="s">
        <v>1229</v>
      </c>
      <c r="C6">
        <v>1</v>
      </c>
      <c r="D6">
        <v>3.274</v>
      </c>
      <c r="H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Без доводчиков Стекло БЕЛЫЙ БАЗОВЫЙ SL38</v>
      </c>
      <c r="I6" t="s">
        <v>36</v>
      </c>
      <c r="J6" t="s">
        <v>1304</v>
      </c>
      <c r="K6" s="1" t="s">
        <v>1453</v>
      </c>
      <c r="L6" t="s">
        <v>1446</v>
      </c>
      <c r="M6" s="398">
        <v>960</v>
      </c>
      <c r="N6" s="398">
        <v>600</v>
      </c>
      <c r="O6" s="398">
        <v>600</v>
      </c>
      <c r="P6" s="1">
        <v>3</v>
      </c>
      <c r="Q6" t="s">
        <v>1142</v>
      </c>
      <c r="R6" s="398">
        <v>4365.8500000000004</v>
      </c>
      <c r="S6" s="398"/>
      <c r="U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" spans="1:30" x14ac:dyDescent="0.25">
      <c r="A7">
        <v>6</v>
      </c>
      <c r="B7" t="s">
        <v>1222</v>
      </c>
      <c r="C7">
        <v>1</v>
      </c>
      <c r="D7">
        <v>2.5990000000000002</v>
      </c>
      <c r="H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1210 600 315 2 №2 – С доводчиками ЛДСП БЕЛЫЙ БАЗОВЫЙ SL39</v>
      </c>
      <c r="I7" t="s">
        <v>34</v>
      </c>
      <c r="J7" t="s">
        <v>1304</v>
      </c>
      <c r="K7" s="1" t="s">
        <v>1454</v>
      </c>
      <c r="L7" t="s">
        <v>1448</v>
      </c>
      <c r="M7" s="398">
        <v>1210</v>
      </c>
      <c r="N7" s="398">
        <v>600</v>
      </c>
      <c r="O7" s="398">
        <v>315</v>
      </c>
      <c r="P7" s="1">
        <v>2</v>
      </c>
      <c r="Q7" t="s">
        <v>1013</v>
      </c>
      <c r="R7" s="398">
        <v>6832.08</v>
      </c>
      <c r="S7" s="398"/>
      <c r="U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" spans="1:30" x14ac:dyDescent="0.25">
      <c r="A8">
        <v>7</v>
      </c>
      <c r="B8" t="s">
        <v>1220</v>
      </c>
      <c r="C8">
        <v>1</v>
      </c>
      <c r="D8">
        <v>1.623</v>
      </c>
      <c r="H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720 600 315 1 №2 – С доводчиками ЛДСП БЕЛЫЙ БАЗОВЫЙ SL40</v>
      </c>
      <c r="I8" t="s">
        <v>34</v>
      </c>
      <c r="J8" t="s">
        <v>1304</v>
      </c>
      <c r="K8" s="1" t="s">
        <v>1455</v>
      </c>
      <c r="L8" t="s">
        <v>1448</v>
      </c>
      <c r="M8" s="398">
        <v>720</v>
      </c>
      <c r="N8" s="398">
        <v>600</v>
      </c>
      <c r="O8" s="398">
        <v>315</v>
      </c>
      <c r="P8" s="1">
        <v>1</v>
      </c>
      <c r="Q8" t="s">
        <v>1013</v>
      </c>
      <c r="R8" s="398">
        <v>4965.6899999999996</v>
      </c>
      <c r="S8" s="398"/>
      <c r="U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" spans="1:30" x14ac:dyDescent="0.25">
      <c r="A9">
        <v>8</v>
      </c>
      <c r="B9" t="s">
        <v>1221</v>
      </c>
      <c r="C9">
        <v>2</v>
      </c>
      <c r="D9">
        <v>4.3019999999999996</v>
      </c>
      <c r="H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960 600 315 2 №2 – С доводчиками ЛДСП БЕЛЫЙ БАЗОВЫЙ SL41</v>
      </c>
      <c r="I9" t="s">
        <v>34</v>
      </c>
      <c r="J9" t="s">
        <v>1304</v>
      </c>
      <c r="K9" s="1" t="s">
        <v>1456</v>
      </c>
      <c r="L9" t="s">
        <v>1448</v>
      </c>
      <c r="M9" s="398">
        <v>960</v>
      </c>
      <c r="N9" s="398">
        <v>600</v>
      </c>
      <c r="O9" s="398">
        <v>315</v>
      </c>
      <c r="P9" s="1">
        <v>2</v>
      </c>
      <c r="Q9" t="s">
        <v>1013</v>
      </c>
      <c r="R9" s="398">
        <v>6228.83</v>
      </c>
      <c r="S9" s="398"/>
      <c r="U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9" s="401" t="s">
        <v>158</v>
      </c>
      <c r="AD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" spans="1:30" x14ac:dyDescent="0.25">
      <c r="A10">
        <v>9</v>
      </c>
      <c r="B10" t="s">
        <v>1225</v>
      </c>
      <c r="C10">
        <v>1</v>
      </c>
      <c r="D10">
        <v>2.5990000000000002</v>
      </c>
      <c r="H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1210 600 315 2 №2 – С доводчиками ЛДСП БЕЛЫЙ БАЗОВЫЙ SL42</v>
      </c>
      <c r="I10" t="s">
        <v>35</v>
      </c>
      <c r="J10" t="s">
        <v>1304</v>
      </c>
      <c r="K10" s="1" t="s">
        <v>1457</v>
      </c>
      <c r="L10" t="s">
        <v>1448</v>
      </c>
      <c r="M10" s="398">
        <v>1210</v>
      </c>
      <c r="N10" s="398">
        <v>600</v>
      </c>
      <c r="O10" s="398">
        <v>315</v>
      </c>
      <c r="P10" s="1">
        <v>2</v>
      </c>
      <c r="Q10" t="s">
        <v>1013</v>
      </c>
      <c r="R10" s="398">
        <v>8332.08</v>
      </c>
      <c r="S10" s="398"/>
      <c r="U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0" s="29" t="s">
        <v>159</v>
      </c>
      <c r="AD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" spans="1:30" x14ac:dyDescent="0.25">
      <c r="A11">
        <v>10</v>
      </c>
      <c r="B11" t="s">
        <v>1223</v>
      </c>
      <c r="C11">
        <v>1</v>
      </c>
      <c r="D11">
        <v>1.623</v>
      </c>
      <c r="H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720 600 315 1 №2 – С доводчиками ЛДСП БЕЛЫЙ БАЗОВЫЙ SL43</v>
      </c>
      <c r="I11" t="s">
        <v>35</v>
      </c>
      <c r="J11" t="s">
        <v>1304</v>
      </c>
      <c r="K11" s="1" t="s">
        <v>1458</v>
      </c>
      <c r="L11" t="s">
        <v>1448</v>
      </c>
      <c r="M11" s="398">
        <v>720</v>
      </c>
      <c r="N11" s="398">
        <v>600</v>
      </c>
      <c r="O11" s="398">
        <v>315</v>
      </c>
      <c r="P11" s="1">
        <v>1</v>
      </c>
      <c r="Q11" t="s">
        <v>1013</v>
      </c>
      <c r="R11" s="398">
        <v>5965.69</v>
      </c>
      <c r="S11" s="398"/>
      <c r="U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1" s="401" t="s">
        <v>160</v>
      </c>
      <c r="AD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" spans="1:30" x14ac:dyDescent="0.25">
      <c r="A12">
        <v>11</v>
      </c>
      <c r="B12" t="s">
        <v>1224</v>
      </c>
      <c r="C12">
        <v>1</v>
      </c>
      <c r="D12">
        <v>2.1509999999999998</v>
      </c>
      <c r="H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960 600 315 2 №2 – С доводчиками ЛДСП БЕЛЫЙ БАЗОВЫЙ SL44</v>
      </c>
      <c r="I12" t="s">
        <v>35</v>
      </c>
      <c r="J12" t="s">
        <v>1304</v>
      </c>
      <c r="K12" s="1" t="s">
        <v>1459</v>
      </c>
      <c r="L12" t="s">
        <v>1448</v>
      </c>
      <c r="M12" s="398">
        <v>960</v>
      </c>
      <c r="N12" s="398">
        <v>600</v>
      </c>
      <c r="O12" s="398">
        <v>315</v>
      </c>
      <c r="P12" s="1">
        <v>2</v>
      </c>
      <c r="Q12" t="s">
        <v>1013</v>
      </c>
      <c r="R12" s="398">
        <v>7728.83</v>
      </c>
      <c r="S12" s="398"/>
      <c r="U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2" s="29" t="s">
        <v>161</v>
      </c>
      <c r="AD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3" spans="1:30" x14ac:dyDescent="0.25">
      <c r="A13">
        <v>12</v>
      </c>
      <c r="B13" t="s">
        <v>1166</v>
      </c>
      <c r="C13">
        <v>2</v>
      </c>
      <c r="D13">
        <v>6.42</v>
      </c>
      <c r="H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№2 – С доводчиками ЛДСП БЕЛЫЙ БАЗОВЫЙ SL45</v>
      </c>
      <c r="I13" t="s">
        <v>17</v>
      </c>
      <c r="J13" t="s">
        <v>1305</v>
      </c>
      <c r="K13" s="1" t="s">
        <v>1460</v>
      </c>
      <c r="L13" t="s">
        <v>1448</v>
      </c>
      <c r="M13" s="398">
        <v>720</v>
      </c>
      <c r="N13" s="398">
        <v>600</v>
      </c>
      <c r="O13" s="398">
        <v>560</v>
      </c>
      <c r="P13" s="1">
        <v>1</v>
      </c>
      <c r="Q13" t="s">
        <v>1013</v>
      </c>
      <c r="R13" s="398">
        <v>10496.55</v>
      </c>
      <c r="S13" s="398"/>
      <c r="U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3" s="401" t="s">
        <v>162</v>
      </c>
      <c r="AD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4" spans="1:30" x14ac:dyDescent="0.25">
      <c r="A14">
        <v>13</v>
      </c>
      <c r="B14" t="s">
        <v>1168</v>
      </c>
      <c r="C14">
        <v>1</v>
      </c>
      <c r="D14">
        <v>2.2480000000000002</v>
      </c>
      <c r="H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№3 – Без доводчиков ЛДСП БЕЛЫЙ БАЗОВЫЙ SL46</v>
      </c>
      <c r="I14" t="s">
        <v>17</v>
      </c>
      <c r="J14" t="s">
        <v>1305</v>
      </c>
      <c r="K14" s="1" t="s">
        <v>1461</v>
      </c>
      <c r="L14" t="s">
        <v>1446</v>
      </c>
      <c r="M14" s="398">
        <v>720</v>
      </c>
      <c r="N14" s="398">
        <v>600</v>
      </c>
      <c r="O14" s="398">
        <v>560</v>
      </c>
      <c r="P14" s="1">
        <v>1</v>
      </c>
      <c r="Q14" t="s">
        <v>1013</v>
      </c>
      <c r="R14" s="398">
        <v>5196.54</v>
      </c>
      <c r="S14" s="398"/>
      <c r="U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4" s="29" t="s">
        <v>163</v>
      </c>
      <c r="AD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5" spans="1:30" x14ac:dyDescent="0.25">
      <c r="A15">
        <v>14</v>
      </c>
      <c r="B15" t="s">
        <v>1169</v>
      </c>
      <c r="C15">
        <v>2</v>
      </c>
      <c r="D15">
        <v>6.42</v>
      </c>
      <c r="H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№2 – С доводчиками ЛДСП БЕЛЫЙ БАЗОВЫЙ SL47</v>
      </c>
      <c r="I15" t="s">
        <v>140</v>
      </c>
      <c r="J15" t="s">
        <v>1305</v>
      </c>
      <c r="K15" s="1" t="s">
        <v>1462</v>
      </c>
      <c r="L15" t="s">
        <v>1448</v>
      </c>
      <c r="M15" s="398">
        <v>720</v>
      </c>
      <c r="N15" s="398">
        <v>600</v>
      </c>
      <c r="O15" s="398">
        <v>560</v>
      </c>
      <c r="P15" s="1">
        <v>1</v>
      </c>
      <c r="Q15" t="s">
        <v>1013</v>
      </c>
      <c r="R15" s="398">
        <v>11496.55</v>
      </c>
      <c r="S15" s="398"/>
      <c r="U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5" s="401" t="s">
        <v>164</v>
      </c>
      <c r="AD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6" spans="1:30" x14ac:dyDescent="0.25">
      <c r="A16">
        <v>15</v>
      </c>
      <c r="B16" t="s">
        <v>1170</v>
      </c>
      <c r="C16">
        <v>1</v>
      </c>
      <c r="D16">
        <v>2.2480000000000002</v>
      </c>
      <c r="H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№3 – Без доводчиков ЛДСП БЕЛЫЙ БАЗОВЫЙ SL48</v>
      </c>
      <c r="I16" t="s">
        <v>140</v>
      </c>
      <c r="J16" t="s">
        <v>1305</v>
      </c>
      <c r="K16" s="1" t="s">
        <v>1463</v>
      </c>
      <c r="L16" t="s">
        <v>1446</v>
      </c>
      <c r="M16" s="398">
        <v>720</v>
      </c>
      <c r="N16" s="398">
        <v>600</v>
      </c>
      <c r="O16" s="398">
        <v>560</v>
      </c>
      <c r="P16" s="1">
        <v>1</v>
      </c>
      <c r="Q16" t="s">
        <v>1013</v>
      </c>
      <c r="R16" s="398">
        <v>5456.54</v>
      </c>
      <c r="S16" s="398"/>
      <c r="U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6" s="29" t="s">
        <v>165</v>
      </c>
      <c r="AD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7" spans="1:30" x14ac:dyDescent="0.25">
      <c r="A17">
        <v>16</v>
      </c>
      <c r="B17" t="s">
        <v>1156</v>
      </c>
      <c r="C17">
        <v>1</v>
      </c>
      <c r="D17">
        <v>2.7949999999999999</v>
      </c>
      <c r="H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960 550 640 2 №2 – С доводчиками ЛДСП БЕЛЫЙ БАЗОВЫЙ SL49</v>
      </c>
      <c r="I17" t="s">
        <v>0</v>
      </c>
      <c r="J17" t="s">
        <v>1305</v>
      </c>
      <c r="K17" s="1" t="s">
        <v>1464</v>
      </c>
      <c r="L17" t="s">
        <v>1448</v>
      </c>
      <c r="M17" s="398">
        <v>960</v>
      </c>
      <c r="N17" s="398">
        <v>550</v>
      </c>
      <c r="O17" s="398">
        <v>640</v>
      </c>
      <c r="P17" s="1">
        <v>2</v>
      </c>
      <c r="Q17" t="s">
        <v>1013</v>
      </c>
      <c r="R17" s="398">
        <v>6554.73</v>
      </c>
      <c r="S17" s="398"/>
      <c r="U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7" s="401" t="s">
        <v>166</v>
      </c>
      <c r="AD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8" spans="1:30" x14ac:dyDescent="0.25">
      <c r="A18">
        <v>17</v>
      </c>
      <c r="B18" t="s">
        <v>1155</v>
      </c>
      <c r="C18">
        <v>1</v>
      </c>
      <c r="D18">
        <v>2.6549999999999998</v>
      </c>
      <c r="H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960 600 560 2 №2 – С доводчиками ЛДСП БЕЛЫЙ БАЗОВЫЙ SL50</v>
      </c>
      <c r="I18" t="s">
        <v>0</v>
      </c>
      <c r="J18" t="s">
        <v>1305</v>
      </c>
      <c r="K18" s="1" t="s">
        <v>1465</v>
      </c>
      <c r="L18" t="s">
        <v>1448</v>
      </c>
      <c r="M18" s="398">
        <v>960</v>
      </c>
      <c r="N18" s="398">
        <v>600</v>
      </c>
      <c r="O18" s="398">
        <v>560</v>
      </c>
      <c r="P18" s="1">
        <v>2</v>
      </c>
      <c r="Q18" t="s">
        <v>1013</v>
      </c>
      <c r="R18" s="398">
        <v>6073.28</v>
      </c>
      <c r="S18" s="398"/>
      <c r="U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8" s="29" t="s">
        <v>168</v>
      </c>
      <c r="AD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9" spans="1:30" x14ac:dyDescent="0.25">
      <c r="A19">
        <v>18</v>
      </c>
      <c r="B19" t="s">
        <v>869</v>
      </c>
      <c r="C19">
        <v>2</v>
      </c>
      <c r="D19">
        <v>1.976</v>
      </c>
      <c r="H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720 150 560 0 №2 – С доводчиками ЛДСП БЕЛЫЙ БАЗОВЫЙ SL51</v>
      </c>
      <c r="I19" t="s">
        <v>12</v>
      </c>
      <c r="J19" t="s">
        <v>1305</v>
      </c>
      <c r="K19" s="1" t="s">
        <v>1466</v>
      </c>
      <c r="L19" t="s">
        <v>1448</v>
      </c>
      <c r="M19" s="398">
        <v>720</v>
      </c>
      <c r="N19" s="398">
        <v>150</v>
      </c>
      <c r="O19" s="398">
        <v>560</v>
      </c>
      <c r="P19" s="1">
        <v>0</v>
      </c>
      <c r="Q19" t="s">
        <v>1013</v>
      </c>
      <c r="R19" s="398">
        <v>14229.16</v>
      </c>
      <c r="S19" s="398"/>
      <c r="U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9" s="402" t="s">
        <v>167</v>
      </c>
      <c r="AD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0" spans="1:30" x14ac:dyDescent="0.25">
      <c r="A20">
        <v>19</v>
      </c>
      <c r="B20" t="s">
        <v>1158</v>
      </c>
      <c r="C20">
        <v>1</v>
      </c>
      <c r="D20">
        <v>3.3109999999999999</v>
      </c>
      <c r="H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720 450 500 0 №2 – С доводчиками ЛДСП БЕЛЫЙ БАЗОВЫЙ SL52</v>
      </c>
      <c r="I20" t="s">
        <v>12</v>
      </c>
      <c r="J20" t="s">
        <v>1305</v>
      </c>
      <c r="K20" s="1" t="s">
        <v>1467</v>
      </c>
      <c r="L20" t="s">
        <v>1448</v>
      </c>
      <c r="M20" s="398">
        <v>720</v>
      </c>
      <c r="N20" s="398">
        <v>450</v>
      </c>
      <c r="O20" s="398">
        <v>500</v>
      </c>
      <c r="P20" s="1">
        <v>0</v>
      </c>
      <c r="Q20" t="s">
        <v>1013</v>
      </c>
      <c r="R20" s="398">
        <v>13860.86</v>
      </c>
      <c r="S20" s="398"/>
      <c r="U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1" spans="1:30" x14ac:dyDescent="0.25">
      <c r="A21">
        <v>20</v>
      </c>
      <c r="B21" t="s">
        <v>1157</v>
      </c>
      <c r="C21">
        <v>2</v>
      </c>
      <c r="D21">
        <v>6.8460000000000001</v>
      </c>
      <c r="H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720 450 560 0 №2 – С доводчиками ЛДСП БЕЛЫЙ БАЗОВЫЙ SL53</v>
      </c>
      <c r="I21" t="s">
        <v>12</v>
      </c>
      <c r="J21" t="s">
        <v>1305</v>
      </c>
      <c r="K21" s="1" t="s">
        <v>1468</v>
      </c>
      <c r="L21" t="s">
        <v>1448</v>
      </c>
      <c r="M21" s="398">
        <v>720</v>
      </c>
      <c r="N21" s="398">
        <v>450</v>
      </c>
      <c r="O21" s="398">
        <v>560</v>
      </c>
      <c r="P21" s="1">
        <v>0</v>
      </c>
      <c r="Q21" t="s">
        <v>1013</v>
      </c>
      <c r="R21" s="398">
        <v>13860.86</v>
      </c>
      <c r="S21" s="398"/>
      <c r="U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2" spans="1:30" x14ac:dyDescent="0.25">
      <c r="A22">
        <v>21</v>
      </c>
      <c r="B22" t="s">
        <v>1250</v>
      </c>
      <c r="C22">
        <v>1</v>
      </c>
      <c r="D22">
        <v>4.21</v>
      </c>
      <c r="H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№2 – С доводчиками ЛДСП БЕЛЫЙ БАЗОВЫЙ SL54</v>
      </c>
      <c r="I22" t="s">
        <v>19</v>
      </c>
      <c r="J22" t="s">
        <v>1305</v>
      </c>
      <c r="K22" s="1" t="s">
        <v>1469</v>
      </c>
      <c r="L22" t="s">
        <v>1448</v>
      </c>
      <c r="M22" s="398">
        <v>720</v>
      </c>
      <c r="N22" s="398">
        <v>600</v>
      </c>
      <c r="O22" s="398">
        <v>525</v>
      </c>
      <c r="P22" s="1">
        <v>0</v>
      </c>
      <c r="Q22" t="s">
        <v>1013</v>
      </c>
      <c r="R22" s="398">
        <v>17483.13</v>
      </c>
      <c r="S22" s="398"/>
      <c r="U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3" spans="1:30" x14ac:dyDescent="0.25">
      <c r="A23">
        <v>22</v>
      </c>
      <c r="B23" t="s">
        <v>1251</v>
      </c>
      <c r="C23">
        <v>1</v>
      </c>
      <c r="D23">
        <v>4.8330000000000002</v>
      </c>
      <c r="H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720 800 560 0 №2 – С доводчиками ЛДСП БЕЛЫЙ БАЗОВЫЙ SL55</v>
      </c>
      <c r="I23" t="s">
        <v>19</v>
      </c>
      <c r="J23" t="s">
        <v>1305</v>
      </c>
      <c r="K23" s="1" t="s">
        <v>1470</v>
      </c>
      <c r="L23" t="s">
        <v>1448</v>
      </c>
      <c r="M23" s="398">
        <v>720</v>
      </c>
      <c r="N23" s="398">
        <v>800</v>
      </c>
      <c r="O23" s="398">
        <v>560</v>
      </c>
      <c r="P23" s="1">
        <v>0</v>
      </c>
      <c r="Q23" t="s">
        <v>1013</v>
      </c>
      <c r="R23" s="398">
        <v>17818.53</v>
      </c>
      <c r="S23" s="398"/>
      <c r="U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4" spans="1:30" x14ac:dyDescent="0.25">
      <c r="A24">
        <v>23</v>
      </c>
      <c r="B24" t="s">
        <v>1195</v>
      </c>
      <c r="C24">
        <v>1</v>
      </c>
      <c r="D24">
        <v>5.165</v>
      </c>
      <c r="H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720 950 525 0 №2 – С доводчиками ЛДСП БЕЛЫЙ БАЗОВЫЙ SL56</v>
      </c>
      <c r="I24" t="s">
        <v>19</v>
      </c>
      <c r="J24" t="s">
        <v>1305</v>
      </c>
      <c r="K24" s="1" t="s">
        <v>1471</v>
      </c>
      <c r="L24" t="s">
        <v>1448</v>
      </c>
      <c r="M24" s="398">
        <v>720</v>
      </c>
      <c r="N24" s="398">
        <v>950</v>
      </c>
      <c r="O24" s="398">
        <v>525</v>
      </c>
      <c r="P24" s="1">
        <v>0</v>
      </c>
      <c r="Q24" t="s">
        <v>1013</v>
      </c>
      <c r="R24" s="398">
        <v>18070.080000000002</v>
      </c>
      <c r="S24" s="398"/>
      <c r="U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5" spans="1:30" x14ac:dyDescent="0.25">
      <c r="A25">
        <v>24</v>
      </c>
      <c r="B25" t="s">
        <v>1253</v>
      </c>
      <c r="C25">
        <v>1</v>
      </c>
      <c r="D25">
        <v>4.21</v>
      </c>
      <c r="H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№3T – Открывание по нажатию ЛДСП БЕЛЫЙ БАЗОВЫЙ SL57</v>
      </c>
      <c r="I25" t="s">
        <v>19</v>
      </c>
      <c r="J25" t="s">
        <v>1305</v>
      </c>
      <c r="K25" s="1" t="s">
        <v>1472</v>
      </c>
      <c r="L25" t="s">
        <v>1447</v>
      </c>
      <c r="M25" s="398">
        <v>720</v>
      </c>
      <c r="N25" s="398">
        <v>600</v>
      </c>
      <c r="O25" s="398">
        <v>525</v>
      </c>
      <c r="P25" s="1">
        <v>0</v>
      </c>
      <c r="Q25" t="s">
        <v>1013</v>
      </c>
      <c r="R25" s="398">
        <v>20103.13</v>
      </c>
      <c r="S25" s="398"/>
      <c r="U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6" spans="1:30" x14ac:dyDescent="0.25">
      <c r="A26">
        <v>25</v>
      </c>
      <c r="B26" t="s">
        <v>1252</v>
      </c>
      <c r="C26">
        <v>1</v>
      </c>
      <c r="D26">
        <v>4.28</v>
      </c>
      <c r="H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№3T – Открывание по нажатию ЛДСП БЕЛЫЙ БАЗОВЫЙ SL58</v>
      </c>
      <c r="I26" t="s">
        <v>19</v>
      </c>
      <c r="J26" t="s">
        <v>1305</v>
      </c>
      <c r="K26" s="1" t="s">
        <v>1473</v>
      </c>
      <c r="L26" t="s">
        <v>1447</v>
      </c>
      <c r="M26" s="398">
        <v>720</v>
      </c>
      <c r="N26" s="398">
        <v>600</v>
      </c>
      <c r="O26" s="398">
        <v>560</v>
      </c>
      <c r="P26" s="1">
        <v>0</v>
      </c>
      <c r="Q26" t="s">
        <v>1013</v>
      </c>
      <c r="R26" s="398">
        <v>20103.13</v>
      </c>
      <c r="S26" s="398"/>
      <c r="U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7" spans="1:30" x14ac:dyDescent="0.25">
      <c r="A27">
        <v>26</v>
      </c>
      <c r="B27" t="s">
        <v>1254</v>
      </c>
      <c r="C27">
        <v>1</v>
      </c>
      <c r="D27">
        <v>2.3450000000000002</v>
      </c>
      <c r="H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 – Без доводчиков ЛДСП БЕЛЫЙ БАЗОВЫЙ SL59</v>
      </c>
      <c r="I27" t="s">
        <v>19</v>
      </c>
      <c r="J27" t="s">
        <v>1305</v>
      </c>
      <c r="K27" s="1" t="s">
        <v>1474</v>
      </c>
      <c r="L27" t="s">
        <v>1446</v>
      </c>
      <c r="M27" s="398">
        <v>720</v>
      </c>
      <c r="N27" s="398">
        <v>600</v>
      </c>
      <c r="O27" s="398">
        <v>525</v>
      </c>
      <c r="P27" s="1">
        <v>0</v>
      </c>
      <c r="Q27" t="s">
        <v>1013</v>
      </c>
      <c r="R27" s="398">
        <v>6383.11</v>
      </c>
      <c r="S27" s="398"/>
      <c r="U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8" spans="1:30" x14ac:dyDescent="0.25">
      <c r="A28">
        <v>27</v>
      </c>
      <c r="B28" t="s">
        <v>1255</v>
      </c>
      <c r="C28">
        <v>1</v>
      </c>
      <c r="D28">
        <v>2.4159999999999999</v>
      </c>
      <c r="H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 – Без доводчиков ЛДСП БЕЛЫЙ БАЗОВЫЙ SL60</v>
      </c>
      <c r="I28" t="s">
        <v>19</v>
      </c>
      <c r="J28" t="s">
        <v>1305</v>
      </c>
      <c r="K28" s="1" t="s">
        <v>1475</v>
      </c>
      <c r="L28" t="s">
        <v>1446</v>
      </c>
      <c r="M28" s="398">
        <v>720</v>
      </c>
      <c r="N28" s="398">
        <v>600</v>
      </c>
      <c r="O28" s="398">
        <v>560</v>
      </c>
      <c r="P28" s="1">
        <v>0</v>
      </c>
      <c r="Q28" t="s">
        <v>1013</v>
      </c>
      <c r="R28" s="398">
        <v>6383.11</v>
      </c>
      <c r="S28" s="398"/>
      <c r="U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9" spans="1:30" x14ac:dyDescent="0.25">
      <c r="A29">
        <v>28</v>
      </c>
      <c r="B29" t="s">
        <v>1193</v>
      </c>
      <c r="C29">
        <v>2</v>
      </c>
      <c r="D29">
        <v>3.8860000000000001</v>
      </c>
      <c r="H2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EMN2D 720 600 560 1 №2 – С доводчиками ЛДСП БЕЛЫЙ БАЗОВЫЙ SL61</v>
      </c>
      <c r="I29" t="s">
        <v>11</v>
      </c>
      <c r="J29" t="s">
        <v>1305</v>
      </c>
      <c r="K29" s="1" t="s">
        <v>1476</v>
      </c>
      <c r="L29" t="s">
        <v>1448</v>
      </c>
      <c r="M29" s="398">
        <v>720</v>
      </c>
      <c r="N29" s="398">
        <v>600</v>
      </c>
      <c r="O29" s="398">
        <v>560</v>
      </c>
      <c r="P29" s="1">
        <v>1</v>
      </c>
      <c r="Q29" t="s">
        <v>1013</v>
      </c>
      <c r="R29" s="398">
        <v>6109.74</v>
      </c>
      <c r="S29" s="398"/>
      <c r="U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0" spans="1:30" x14ac:dyDescent="0.25">
      <c r="A30">
        <v>29</v>
      </c>
      <c r="B30" t="s">
        <v>1173</v>
      </c>
      <c r="C30">
        <v>1</v>
      </c>
      <c r="D30">
        <v>5.4939999999999998</v>
      </c>
      <c r="H3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№2 – С доводчиками ЛДСП БЕЛЫЙ БАЗОВЫЙ SL62</v>
      </c>
      <c r="I30" t="s">
        <v>1</v>
      </c>
      <c r="J30" t="s">
        <v>1305</v>
      </c>
      <c r="K30" s="1" t="s">
        <v>1477</v>
      </c>
      <c r="L30" t="s">
        <v>1448</v>
      </c>
      <c r="M30" s="398">
        <v>720</v>
      </c>
      <c r="N30" s="398">
        <v>600</v>
      </c>
      <c r="O30" s="398">
        <v>560</v>
      </c>
      <c r="P30" s="1">
        <v>0</v>
      </c>
      <c r="Q30" t="s">
        <v>1013</v>
      </c>
      <c r="R30" s="398">
        <v>21166.54</v>
      </c>
      <c r="S30" s="398"/>
      <c r="U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1" spans="1:30" x14ac:dyDescent="0.25">
      <c r="A31">
        <v>30</v>
      </c>
      <c r="B31" t="s">
        <v>1175</v>
      </c>
      <c r="C31">
        <v>1</v>
      </c>
      <c r="D31">
        <v>5.4939999999999998</v>
      </c>
      <c r="H3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№3T – Открывание по нажатию ЛДСП БЕЛЫЙ БАЗОВЫЙ SL63</v>
      </c>
      <c r="I31" t="s">
        <v>1</v>
      </c>
      <c r="J31" t="s">
        <v>1305</v>
      </c>
      <c r="K31" s="1" t="s">
        <v>1478</v>
      </c>
      <c r="L31" t="s">
        <v>1447</v>
      </c>
      <c r="M31" s="398">
        <v>720</v>
      </c>
      <c r="N31" s="398">
        <v>600</v>
      </c>
      <c r="O31" s="398">
        <v>560</v>
      </c>
      <c r="P31" s="1">
        <v>0</v>
      </c>
      <c r="Q31" t="s">
        <v>1013</v>
      </c>
      <c r="R31" s="398">
        <v>25156.54</v>
      </c>
      <c r="S31" s="398"/>
      <c r="U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2" spans="1:30" x14ac:dyDescent="0.25">
      <c r="A32">
        <v>31</v>
      </c>
      <c r="B32" t="s">
        <v>1176</v>
      </c>
      <c r="C32">
        <v>1</v>
      </c>
      <c r="D32">
        <v>2.6379999999999999</v>
      </c>
      <c r="H3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 – Без доводчиков ЛДСП БЕЛЫЙ БАЗОВЫЙ SL64</v>
      </c>
      <c r="I32" t="s">
        <v>1</v>
      </c>
      <c r="J32" t="s">
        <v>1305</v>
      </c>
      <c r="K32" s="1" t="s">
        <v>1479</v>
      </c>
      <c r="L32" t="s">
        <v>1446</v>
      </c>
      <c r="M32" s="398">
        <v>720</v>
      </c>
      <c r="N32" s="398">
        <v>600</v>
      </c>
      <c r="O32" s="398">
        <v>560</v>
      </c>
      <c r="P32" s="1">
        <v>0</v>
      </c>
      <c r="Q32" t="s">
        <v>1013</v>
      </c>
      <c r="R32" s="398">
        <v>6496.51</v>
      </c>
      <c r="S32" s="398"/>
      <c r="U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3" spans="1:30" x14ac:dyDescent="0.25">
      <c r="A33">
        <v>32</v>
      </c>
      <c r="B33" t="s">
        <v>1171</v>
      </c>
      <c r="C33">
        <v>1</v>
      </c>
      <c r="D33">
        <v>6.7080000000000002</v>
      </c>
      <c r="H3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EMN4B 720 600 560 0 №2 – С доводчиками ЛДСП БЕЛЫЙ БАЗОВЫЙ SL65</v>
      </c>
      <c r="I33" t="s">
        <v>18</v>
      </c>
      <c r="J33" t="s">
        <v>1305</v>
      </c>
      <c r="K33" s="1" t="s">
        <v>1480</v>
      </c>
      <c r="L33" t="s">
        <v>1448</v>
      </c>
      <c r="M33" s="398">
        <v>720</v>
      </c>
      <c r="N33" s="398">
        <v>600</v>
      </c>
      <c r="O33" s="398">
        <v>560</v>
      </c>
      <c r="P33" s="1">
        <v>0</v>
      </c>
      <c r="Q33" t="s">
        <v>1013</v>
      </c>
      <c r="R33" s="398">
        <v>25100.9</v>
      </c>
      <c r="S33" s="398"/>
      <c r="U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4" spans="1:30" x14ac:dyDescent="0.25">
      <c r="A34">
        <v>33</v>
      </c>
      <c r="B34" t="s">
        <v>1202</v>
      </c>
      <c r="C34">
        <v>1</v>
      </c>
      <c r="D34">
        <v>0.65300000000000002</v>
      </c>
      <c r="H3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№2 – С доводчиками ЛДСП БЕЛЫЙ БАЗОВЫЙ SL66</v>
      </c>
      <c r="I34" t="s">
        <v>131</v>
      </c>
      <c r="J34" t="s">
        <v>1304</v>
      </c>
      <c r="K34" s="1" t="s">
        <v>1481</v>
      </c>
      <c r="L34" t="s">
        <v>1448</v>
      </c>
      <c r="M34" s="398">
        <v>720</v>
      </c>
      <c r="N34" s="398">
        <v>150</v>
      </c>
      <c r="O34" s="398">
        <v>315</v>
      </c>
      <c r="P34" s="1">
        <v>1</v>
      </c>
      <c r="Q34" t="s">
        <v>1013</v>
      </c>
      <c r="R34" s="398">
        <v>3196.82</v>
      </c>
      <c r="S34" s="398"/>
      <c r="U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5" spans="1:30" x14ac:dyDescent="0.25">
      <c r="A35">
        <v>34</v>
      </c>
      <c r="B35" t="s">
        <v>1201</v>
      </c>
      <c r="C35">
        <v>1</v>
      </c>
      <c r="D35">
        <v>1.3779999999999999</v>
      </c>
      <c r="H3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720 600 315 1 №2 – С доводчиками ЛДСП БЕЛЫЙ БАЗОВЫЙ SL67</v>
      </c>
      <c r="I35" t="s">
        <v>131</v>
      </c>
      <c r="J35" t="s">
        <v>1304</v>
      </c>
      <c r="K35" s="1" t="s">
        <v>1482</v>
      </c>
      <c r="L35" t="s">
        <v>1448</v>
      </c>
      <c r="M35" s="398">
        <v>720</v>
      </c>
      <c r="N35" s="398">
        <v>600</v>
      </c>
      <c r="O35" s="398">
        <v>315</v>
      </c>
      <c r="P35" s="1">
        <v>1</v>
      </c>
      <c r="Q35" t="s">
        <v>1013</v>
      </c>
      <c r="R35" s="398">
        <v>3882.49</v>
      </c>
      <c r="S35" s="398"/>
      <c r="U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6" spans="1:30" x14ac:dyDescent="0.25">
      <c r="A36">
        <v>35</v>
      </c>
      <c r="B36" t="s">
        <v>1203</v>
      </c>
      <c r="C36">
        <v>1</v>
      </c>
      <c r="D36">
        <v>0.65300000000000002</v>
      </c>
      <c r="H3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№3T – Открывание по нажатию ЛДСП БЕЛЫЙ БАЗОВЫЙ SL68</v>
      </c>
      <c r="I36" t="s">
        <v>131</v>
      </c>
      <c r="J36" t="s">
        <v>1304</v>
      </c>
      <c r="K36" s="1" t="s">
        <v>1483</v>
      </c>
      <c r="L36" t="s">
        <v>1447</v>
      </c>
      <c r="M36" s="398">
        <v>720</v>
      </c>
      <c r="N36" s="398">
        <v>150</v>
      </c>
      <c r="O36" s="398">
        <v>315</v>
      </c>
      <c r="P36" s="1">
        <v>1</v>
      </c>
      <c r="Q36" t="s">
        <v>1013</v>
      </c>
      <c r="R36" s="398">
        <v>2456.8200000000002</v>
      </c>
      <c r="S36" s="398"/>
      <c r="U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7" spans="1:30" x14ac:dyDescent="0.25">
      <c r="A37">
        <v>36</v>
      </c>
      <c r="B37" t="s">
        <v>1204</v>
      </c>
      <c r="C37">
        <v>2</v>
      </c>
      <c r="D37">
        <v>3.1240000000000001</v>
      </c>
      <c r="H3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800 600 350 1 №2 – С доводчиками ЛДСП БЕЛЫЙ БАЗОВЫЙ SL69</v>
      </c>
      <c r="I37" t="s">
        <v>132</v>
      </c>
      <c r="J37" t="s">
        <v>1304</v>
      </c>
      <c r="K37" s="1" t="s">
        <v>1484</v>
      </c>
      <c r="L37" t="s">
        <v>1448</v>
      </c>
      <c r="M37" s="398">
        <v>800</v>
      </c>
      <c r="N37" s="398">
        <v>600</v>
      </c>
      <c r="O37" s="398">
        <v>350</v>
      </c>
      <c r="P37" s="1">
        <v>1</v>
      </c>
      <c r="Q37" t="s">
        <v>1013</v>
      </c>
      <c r="R37" s="398">
        <v>4234.2700000000004</v>
      </c>
      <c r="S37" s="398"/>
      <c r="U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8" spans="1:30" x14ac:dyDescent="0.25">
      <c r="A38">
        <v>37</v>
      </c>
      <c r="B38" t="s">
        <v>1205</v>
      </c>
      <c r="C38">
        <v>1</v>
      </c>
      <c r="D38">
        <v>1.7669999999999999</v>
      </c>
      <c r="H3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960 600 350 1 №2 – С доводчиками ЛДСП БЕЛЫЙ БАЗОВЫЙ SL70</v>
      </c>
      <c r="I38" t="s">
        <v>132</v>
      </c>
      <c r="J38" t="s">
        <v>1304</v>
      </c>
      <c r="K38" s="1" t="s">
        <v>1485</v>
      </c>
      <c r="L38" t="s">
        <v>1448</v>
      </c>
      <c r="M38" s="398">
        <v>960</v>
      </c>
      <c r="N38" s="398">
        <v>600</v>
      </c>
      <c r="O38" s="398">
        <v>350</v>
      </c>
      <c r="P38" s="1">
        <v>1</v>
      </c>
      <c r="Q38" t="s">
        <v>1013</v>
      </c>
      <c r="R38" s="398">
        <v>4427.55</v>
      </c>
      <c r="S38" s="398"/>
      <c r="U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9" spans="1:30" x14ac:dyDescent="0.25">
      <c r="A39">
        <v>38</v>
      </c>
      <c r="B39" t="s">
        <v>870</v>
      </c>
      <c r="C39">
        <v>1</v>
      </c>
      <c r="D39">
        <v>0.77700000000000002</v>
      </c>
      <c r="H3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360 600 315 0 №2 – С доводчиками ЛДСП БЕЛЫЙ БАЗОВЫЙ SL71</v>
      </c>
      <c r="I39" t="s">
        <v>133</v>
      </c>
      <c r="J39" t="s">
        <v>1304</v>
      </c>
      <c r="K39" s="1" t="s">
        <v>1486</v>
      </c>
      <c r="L39" t="s">
        <v>1448</v>
      </c>
      <c r="M39" s="398">
        <v>360</v>
      </c>
      <c r="N39" s="398">
        <v>600</v>
      </c>
      <c r="O39" s="398">
        <v>315</v>
      </c>
      <c r="P39" s="1">
        <v>0</v>
      </c>
      <c r="Q39" t="s">
        <v>1013</v>
      </c>
      <c r="R39" s="398">
        <v>8219.6</v>
      </c>
      <c r="S39" s="398"/>
      <c r="U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0" spans="1:30" x14ac:dyDescent="0.25">
      <c r="A40">
        <v>39</v>
      </c>
      <c r="B40" t="s">
        <v>1206</v>
      </c>
      <c r="C40">
        <v>1</v>
      </c>
      <c r="D40">
        <v>1.0680000000000001</v>
      </c>
      <c r="H4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600 600 315 0 №2 – С доводчиками ЛДСП БЕЛЫЙ БАЗОВЫЙ SL72</v>
      </c>
      <c r="I40" t="s">
        <v>133</v>
      </c>
      <c r="J40" t="s">
        <v>1304</v>
      </c>
      <c r="K40" s="1" t="s">
        <v>1487</v>
      </c>
      <c r="L40" t="s">
        <v>1448</v>
      </c>
      <c r="M40" s="398">
        <v>600</v>
      </c>
      <c r="N40" s="398">
        <v>600</v>
      </c>
      <c r="O40" s="398">
        <v>315</v>
      </c>
      <c r="P40" s="1">
        <v>0</v>
      </c>
      <c r="Q40" t="s">
        <v>1013</v>
      </c>
      <c r="R40" s="398">
        <v>9369.52</v>
      </c>
      <c r="S40" s="398"/>
      <c r="U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1" spans="1:30" x14ac:dyDescent="0.25">
      <c r="A41">
        <v>40</v>
      </c>
      <c r="B41" t="s">
        <v>1209</v>
      </c>
      <c r="C41">
        <v>1</v>
      </c>
      <c r="D41">
        <v>1.1160000000000001</v>
      </c>
      <c r="H4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600 600 350 0 №2 – С доводчиками ЛДСП БЕЛЫЙ БАЗОВЫЙ SL73</v>
      </c>
      <c r="I41" t="s">
        <v>134</v>
      </c>
      <c r="J41" t="s">
        <v>1304</v>
      </c>
      <c r="K41" s="1" t="s">
        <v>1488</v>
      </c>
      <c r="L41" t="s">
        <v>1448</v>
      </c>
      <c r="M41" s="398">
        <v>600</v>
      </c>
      <c r="N41" s="398">
        <v>600</v>
      </c>
      <c r="O41" s="398">
        <v>350</v>
      </c>
      <c r="P41" s="1">
        <v>0</v>
      </c>
      <c r="Q41" t="s">
        <v>1013</v>
      </c>
      <c r="R41" s="398">
        <v>8966.51</v>
      </c>
      <c r="S41" s="398"/>
      <c r="U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2" spans="1:30" x14ac:dyDescent="0.25">
      <c r="A42">
        <v>41</v>
      </c>
      <c r="B42" t="s">
        <v>1208</v>
      </c>
      <c r="C42">
        <v>1</v>
      </c>
      <c r="D42">
        <v>1.27</v>
      </c>
      <c r="H4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720 600 350 0 №2 – С доводчиками ЛДСП БЕЛЫЙ БАЗОВЫЙ SL74</v>
      </c>
      <c r="I42" t="s">
        <v>134</v>
      </c>
      <c r="J42" t="s">
        <v>1304</v>
      </c>
      <c r="K42" s="1" t="s">
        <v>1489</v>
      </c>
      <c r="L42" t="s">
        <v>1448</v>
      </c>
      <c r="M42" s="398">
        <v>720</v>
      </c>
      <c r="N42" s="398">
        <v>600</v>
      </c>
      <c r="O42" s="398">
        <v>350</v>
      </c>
      <c r="P42" s="1">
        <v>0</v>
      </c>
      <c r="Q42" t="s">
        <v>1013</v>
      </c>
      <c r="R42" s="398">
        <v>9170.0300000000007</v>
      </c>
      <c r="S42" s="398"/>
      <c r="U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3" spans="1:30" x14ac:dyDescent="0.25">
      <c r="A43">
        <v>42</v>
      </c>
      <c r="B43" t="s">
        <v>1210</v>
      </c>
      <c r="C43">
        <v>1</v>
      </c>
      <c r="D43">
        <v>1.373</v>
      </c>
      <c r="H4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800 600 350 0 №2 – С доводчиками ЛДСП БЕЛЫЙ БАЗОВЫЙ SL75</v>
      </c>
      <c r="I43" t="s">
        <v>134</v>
      </c>
      <c r="J43" t="s">
        <v>1304</v>
      </c>
      <c r="K43" s="1" t="s">
        <v>1490</v>
      </c>
      <c r="L43" t="s">
        <v>1448</v>
      </c>
      <c r="M43" s="398">
        <v>800</v>
      </c>
      <c r="N43" s="398">
        <v>600</v>
      </c>
      <c r="O43" s="398">
        <v>350</v>
      </c>
      <c r="P43" s="1">
        <v>0</v>
      </c>
      <c r="Q43" t="s">
        <v>1013</v>
      </c>
      <c r="R43" s="398">
        <v>9305.7099999999991</v>
      </c>
      <c r="S43" s="398"/>
      <c r="U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4" spans="1:30" x14ac:dyDescent="0.25">
      <c r="A44">
        <v>43</v>
      </c>
      <c r="B44" t="s">
        <v>1214</v>
      </c>
      <c r="C44">
        <v>1</v>
      </c>
      <c r="D44">
        <v>2.02</v>
      </c>
      <c r="H4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1 №2 – С доводчиками ЛДСП БЕЛЫЙ БАЗОВЫЙ SL76</v>
      </c>
      <c r="I44" t="s">
        <v>135</v>
      </c>
      <c r="J44" t="s">
        <v>1304</v>
      </c>
      <c r="K44" s="1" t="s">
        <v>1491</v>
      </c>
      <c r="L44" t="s">
        <v>1448</v>
      </c>
      <c r="M44" s="398">
        <v>1250</v>
      </c>
      <c r="N44" s="398">
        <v>600</v>
      </c>
      <c r="O44" s="398">
        <v>315</v>
      </c>
      <c r="P44" s="1">
        <v>1</v>
      </c>
      <c r="Q44" t="s">
        <v>1013</v>
      </c>
      <c r="R44" s="398">
        <v>6522.73</v>
      </c>
      <c r="S44" s="398"/>
      <c r="U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5" spans="1:30" x14ac:dyDescent="0.25">
      <c r="A45">
        <v>44</v>
      </c>
      <c r="B45" t="s">
        <v>1215</v>
      </c>
      <c r="C45">
        <v>1</v>
      </c>
      <c r="D45">
        <v>2.3490000000000002</v>
      </c>
      <c r="H4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3 №2 – С доводчиками ЛДСП БЕЛЫЙ БАЗОВЫЙ SL77</v>
      </c>
      <c r="I45" t="s">
        <v>135</v>
      </c>
      <c r="J45" t="s">
        <v>1304</v>
      </c>
      <c r="K45" s="1" t="s">
        <v>1492</v>
      </c>
      <c r="L45" t="s">
        <v>1448</v>
      </c>
      <c r="M45" s="398">
        <v>1250</v>
      </c>
      <c r="N45" s="398">
        <v>600</v>
      </c>
      <c r="O45" s="398">
        <v>315</v>
      </c>
      <c r="P45" s="1">
        <v>3</v>
      </c>
      <c r="Q45" t="s">
        <v>1013</v>
      </c>
      <c r="R45" s="398">
        <v>7137.75</v>
      </c>
      <c r="S45" s="398"/>
      <c r="U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6" spans="1:30" x14ac:dyDescent="0.25">
      <c r="A46">
        <v>45</v>
      </c>
      <c r="B46" t="s">
        <v>1211</v>
      </c>
      <c r="C46">
        <v>1</v>
      </c>
      <c r="D46">
        <v>1.3779999999999999</v>
      </c>
      <c r="H4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720 600 315 1 №2 – С доводчиками ЛДСП БЕЛЫЙ БАЗОВЫЙ SL78</v>
      </c>
      <c r="I46" t="s">
        <v>135</v>
      </c>
      <c r="J46" t="s">
        <v>1304</v>
      </c>
      <c r="K46" s="1" t="s">
        <v>1493</v>
      </c>
      <c r="L46" t="s">
        <v>1448</v>
      </c>
      <c r="M46" s="398">
        <v>720</v>
      </c>
      <c r="N46" s="398">
        <v>600</v>
      </c>
      <c r="O46" s="398">
        <v>315</v>
      </c>
      <c r="P46" s="1">
        <v>1</v>
      </c>
      <c r="Q46" t="s">
        <v>1013</v>
      </c>
      <c r="R46" s="398">
        <v>4882.49</v>
      </c>
      <c r="S46" s="398"/>
      <c r="U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7" spans="1:30" x14ac:dyDescent="0.25">
      <c r="A47">
        <v>46</v>
      </c>
      <c r="B47" t="s">
        <v>1212</v>
      </c>
      <c r="C47">
        <v>1</v>
      </c>
      <c r="D47">
        <v>1.669</v>
      </c>
      <c r="H4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960 600 315 1 №2 – С доводчиками ЛДСП БЕЛЫЙ БАЗОВЫЙ SL79</v>
      </c>
      <c r="I47" t="s">
        <v>135</v>
      </c>
      <c r="J47" t="s">
        <v>1304</v>
      </c>
      <c r="K47" s="1" t="s">
        <v>1494</v>
      </c>
      <c r="L47" t="s">
        <v>1448</v>
      </c>
      <c r="M47" s="398">
        <v>960</v>
      </c>
      <c r="N47" s="398">
        <v>600</v>
      </c>
      <c r="O47" s="398">
        <v>315</v>
      </c>
      <c r="P47" s="1">
        <v>1</v>
      </c>
      <c r="Q47" t="s">
        <v>1013</v>
      </c>
      <c r="R47" s="398">
        <v>5172.41</v>
      </c>
      <c r="S47" s="398"/>
      <c r="U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8" spans="1:30" x14ac:dyDescent="0.25">
      <c r="A48">
        <v>47</v>
      </c>
      <c r="B48" t="s">
        <v>1207</v>
      </c>
      <c r="C48">
        <v>1</v>
      </c>
      <c r="D48">
        <v>1.3620000000000001</v>
      </c>
      <c r="H4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EMV2V 720 600 315 1 №2 – С доводчиками ЛДСП БЕЛЫЙ БАЗОВЫЙ SL80</v>
      </c>
      <c r="I48" t="s">
        <v>32</v>
      </c>
      <c r="J48" t="s">
        <v>1304</v>
      </c>
      <c r="K48" s="1" t="s">
        <v>1495</v>
      </c>
      <c r="L48" t="s">
        <v>1448</v>
      </c>
      <c r="M48" s="398">
        <v>720</v>
      </c>
      <c r="N48" s="398">
        <v>600</v>
      </c>
      <c r="O48" s="398">
        <v>315</v>
      </c>
      <c r="P48" s="1">
        <v>1</v>
      </c>
      <c r="Q48" t="s">
        <v>1013</v>
      </c>
      <c r="R48" s="398">
        <v>16843.509999999998</v>
      </c>
      <c r="S48" s="398"/>
      <c r="U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9" spans="1:30" x14ac:dyDescent="0.25">
      <c r="A49">
        <v>48</v>
      </c>
      <c r="B49" t="s">
        <v>1182</v>
      </c>
      <c r="C49">
        <v>1</v>
      </c>
      <c r="D49">
        <v>1.9430000000000001</v>
      </c>
      <c r="H4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ENG1D 720 600 560 1 №2 – С доводчиками ЛДСП БЕЛЫЙ БАЗОВЫЙ SL81</v>
      </c>
      <c r="I49" t="s">
        <v>24</v>
      </c>
      <c r="J49" t="s">
        <v>1305</v>
      </c>
      <c r="K49" s="1" t="s">
        <v>1496</v>
      </c>
      <c r="L49" t="s">
        <v>1448</v>
      </c>
      <c r="M49" s="398">
        <v>720</v>
      </c>
      <c r="N49" s="398">
        <v>600</v>
      </c>
      <c r="O49" s="398">
        <v>560</v>
      </c>
      <c r="P49" s="1">
        <v>1</v>
      </c>
      <c r="Q49" t="s">
        <v>1013</v>
      </c>
      <c r="R49" s="398">
        <v>6114.93</v>
      </c>
      <c r="S49" s="398"/>
      <c r="U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0" spans="1:30" x14ac:dyDescent="0.25">
      <c r="A50">
        <v>49</v>
      </c>
      <c r="B50" t="s">
        <v>1187</v>
      </c>
      <c r="C50">
        <v>2</v>
      </c>
      <c r="D50">
        <v>2.0499999999999998</v>
      </c>
      <c r="H5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720 150 560 0 №2 – С доводчиками ЛДСП БЕЛЫЙ БАЗОВЫЙ SL82</v>
      </c>
      <c r="I50" t="s">
        <v>28</v>
      </c>
      <c r="J50" t="s">
        <v>1305</v>
      </c>
      <c r="K50" s="1" t="s">
        <v>1497</v>
      </c>
      <c r="L50" t="s">
        <v>1448</v>
      </c>
      <c r="M50" s="398">
        <v>720</v>
      </c>
      <c r="N50" s="398">
        <v>150</v>
      </c>
      <c r="O50" s="398">
        <v>560</v>
      </c>
      <c r="P50" s="1">
        <v>0</v>
      </c>
      <c r="Q50" t="s">
        <v>1013</v>
      </c>
      <c r="R50" s="398">
        <v>14767.89</v>
      </c>
      <c r="S50" s="398"/>
      <c r="U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1" spans="1:30" x14ac:dyDescent="0.25">
      <c r="A51">
        <v>50</v>
      </c>
      <c r="B51" t="s">
        <v>1188</v>
      </c>
      <c r="C51">
        <v>1</v>
      </c>
      <c r="D51">
        <v>3.423</v>
      </c>
      <c r="H5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720 450 560 0 №2 – С доводчиками ЛДСП БЕЛЫЙ БАЗОВЫЙ SL83</v>
      </c>
      <c r="I51" t="s">
        <v>28</v>
      </c>
      <c r="J51" t="s">
        <v>1305</v>
      </c>
      <c r="K51" s="1" t="s">
        <v>1498</v>
      </c>
      <c r="L51" t="s">
        <v>1448</v>
      </c>
      <c r="M51" s="398">
        <v>720</v>
      </c>
      <c r="N51" s="398">
        <v>450</v>
      </c>
      <c r="O51" s="398">
        <v>560</v>
      </c>
      <c r="P51" s="1">
        <v>0</v>
      </c>
      <c r="Q51" t="s">
        <v>1013</v>
      </c>
      <c r="R51" s="398">
        <v>14431.73</v>
      </c>
      <c r="S51" s="398"/>
      <c r="U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2" spans="1:30" x14ac:dyDescent="0.25">
      <c r="A52">
        <v>51</v>
      </c>
      <c r="B52" t="s">
        <v>1184</v>
      </c>
      <c r="C52">
        <v>1</v>
      </c>
      <c r="D52">
        <v>4.28</v>
      </c>
      <c r="H5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ENG2B 720 600 560 0 №2 – С доводчиками ЛДСП БЕЛЫЙ БАЗОВЫЙ SL84</v>
      </c>
      <c r="I52" t="s">
        <v>26</v>
      </c>
      <c r="J52" t="s">
        <v>1305</v>
      </c>
      <c r="K52" s="1" t="s">
        <v>1499</v>
      </c>
      <c r="L52" t="s">
        <v>1448</v>
      </c>
      <c r="M52" s="398">
        <v>720</v>
      </c>
      <c r="N52" s="398">
        <v>600</v>
      </c>
      <c r="O52" s="398">
        <v>560</v>
      </c>
      <c r="P52" s="1">
        <v>0</v>
      </c>
      <c r="Q52" t="s">
        <v>1013</v>
      </c>
      <c r="R52" s="398">
        <v>19525.53</v>
      </c>
      <c r="S52" s="398"/>
      <c r="U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3" spans="1:30" x14ac:dyDescent="0.25">
      <c r="A53">
        <v>52</v>
      </c>
      <c r="B53" t="s">
        <v>1183</v>
      </c>
      <c r="C53">
        <v>1</v>
      </c>
      <c r="D53">
        <v>1.9430000000000001</v>
      </c>
      <c r="H5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ENG2D 720 600 560 1 №2 – С доводчиками ЛДСП БЕЛЫЙ БАЗОВЫЙ SL85</v>
      </c>
      <c r="I53" t="s">
        <v>25</v>
      </c>
      <c r="J53" t="s">
        <v>1305</v>
      </c>
      <c r="K53" s="1" t="s">
        <v>1500</v>
      </c>
      <c r="L53" t="s">
        <v>1448</v>
      </c>
      <c r="M53" s="398">
        <v>720</v>
      </c>
      <c r="N53" s="398">
        <v>600</v>
      </c>
      <c r="O53" s="398">
        <v>560</v>
      </c>
      <c r="P53" s="1">
        <v>1</v>
      </c>
      <c r="Q53" t="s">
        <v>1013</v>
      </c>
      <c r="R53" s="398">
        <v>6696.68</v>
      </c>
      <c r="S53" s="398"/>
      <c r="U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4" spans="1:30" x14ac:dyDescent="0.25">
      <c r="A54">
        <v>53</v>
      </c>
      <c r="B54" t="s">
        <v>1186</v>
      </c>
      <c r="C54">
        <v>1</v>
      </c>
      <c r="D54">
        <v>5.4939999999999998</v>
      </c>
      <c r="H5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ENG3B 720 600 560 0 №2 – С доводчиками ЛДСП БЕЛЫЙ БАЗОВЫЙ SL86</v>
      </c>
      <c r="I54" t="s">
        <v>27</v>
      </c>
      <c r="J54" t="s">
        <v>1305</v>
      </c>
      <c r="K54" s="1" t="s">
        <v>1501</v>
      </c>
      <c r="L54" t="s">
        <v>1448</v>
      </c>
      <c r="M54" s="398">
        <v>720</v>
      </c>
      <c r="N54" s="398">
        <v>600</v>
      </c>
      <c r="O54" s="398">
        <v>560</v>
      </c>
      <c r="P54" s="1">
        <v>0</v>
      </c>
      <c r="Q54" t="s">
        <v>1013</v>
      </c>
      <c r="R54" s="398">
        <v>22204.66</v>
      </c>
      <c r="S54" s="398"/>
      <c r="U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5" spans="1:30" x14ac:dyDescent="0.25">
      <c r="A55">
        <v>54</v>
      </c>
      <c r="B55" t="s">
        <v>1153</v>
      </c>
      <c r="C55">
        <v>1</v>
      </c>
      <c r="D55">
        <v>3.4340000000000002</v>
      </c>
      <c r="H5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1280 550 640 1 №2 – С доводчиками ЛДСП БЕЛЫЙ БАЗОВЫЙ SL87</v>
      </c>
      <c r="I55" t="s">
        <v>3</v>
      </c>
      <c r="J55" t="s">
        <v>1305</v>
      </c>
      <c r="K55" s="1" t="s">
        <v>1502</v>
      </c>
      <c r="L55" t="s">
        <v>1448</v>
      </c>
      <c r="M55" s="398">
        <v>1280</v>
      </c>
      <c r="N55" s="398">
        <v>550</v>
      </c>
      <c r="O55" s="398">
        <v>640</v>
      </c>
      <c r="P55" s="1">
        <v>1</v>
      </c>
      <c r="Q55" t="s">
        <v>1013</v>
      </c>
      <c r="R55" s="398">
        <v>5660.11</v>
      </c>
      <c r="S55" s="398"/>
      <c r="U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6" spans="1:30" x14ac:dyDescent="0.25">
      <c r="A56">
        <v>55</v>
      </c>
      <c r="B56" t="s">
        <v>1154</v>
      </c>
      <c r="C56">
        <v>1</v>
      </c>
      <c r="D56">
        <v>4.3760000000000003</v>
      </c>
      <c r="H5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1800 550 640 1 №2 – С доводчиками ЛДСП БЕЛЫЙ БАЗОВЫЙ SL88</v>
      </c>
      <c r="I56" t="s">
        <v>3</v>
      </c>
      <c r="J56" t="s">
        <v>1305</v>
      </c>
      <c r="K56" s="1" t="s">
        <v>1503</v>
      </c>
      <c r="L56" t="s">
        <v>1448</v>
      </c>
      <c r="M56" s="398">
        <v>1800</v>
      </c>
      <c r="N56" s="398">
        <v>550</v>
      </c>
      <c r="O56" s="398">
        <v>640</v>
      </c>
      <c r="P56" s="1">
        <v>1</v>
      </c>
      <c r="Q56" t="s">
        <v>1013</v>
      </c>
      <c r="R56" s="398">
        <v>6677.75</v>
      </c>
      <c r="S56" s="398"/>
      <c r="U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7" spans="1:30" x14ac:dyDescent="0.25">
      <c r="A57">
        <v>56</v>
      </c>
      <c r="B57" t="s">
        <v>1151</v>
      </c>
      <c r="C57">
        <v>1</v>
      </c>
      <c r="D57">
        <v>1.9430000000000001</v>
      </c>
      <c r="H5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720 600 560 1 №2 – С доводчиками ЛДСП БЕЛЫЙ БАЗОВЫЙ SL89</v>
      </c>
      <c r="I57" t="s">
        <v>3</v>
      </c>
      <c r="J57" t="s">
        <v>1305</v>
      </c>
      <c r="K57" s="1" t="s">
        <v>1504</v>
      </c>
      <c r="L57" t="s">
        <v>1448</v>
      </c>
      <c r="M57" s="398">
        <v>720</v>
      </c>
      <c r="N57" s="398">
        <v>600</v>
      </c>
      <c r="O57" s="398">
        <v>560</v>
      </c>
      <c r="P57" s="1">
        <v>1</v>
      </c>
      <c r="Q57" t="s">
        <v>1013</v>
      </c>
      <c r="R57" s="398">
        <v>4109.72</v>
      </c>
      <c r="S57" s="398"/>
      <c r="U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8" spans="1:30" x14ac:dyDescent="0.25">
      <c r="A58">
        <v>57</v>
      </c>
      <c r="B58" t="s">
        <v>1152</v>
      </c>
      <c r="C58">
        <v>1</v>
      </c>
      <c r="D58">
        <v>2.149</v>
      </c>
      <c r="H5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720 600 640 1 №2 – С доводчиками ЛДСП БЕЛЫЙ БАЗОВЫЙ SL90</v>
      </c>
      <c r="I58" t="s">
        <v>3</v>
      </c>
      <c r="J58" t="s">
        <v>1305</v>
      </c>
      <c r="K58" s="1" t="s">
        <v>1505</v>
      </c>
      <c r="L58" t="s">
        <v>1448</v>
      </c>
      <c r="M58" s="398">
        <v>720</v>
      </c>
      <c r="N58" s="398">
        <v>600</v>
      </c>
      <c r="O58" s="398">
        <v>640</v>
      </c>
      <c r="P58" s="1">
        <v>1</v>
      </c>
      <c r="Q58" t="s">
        <v>1013</v>
      </c>
      <c r="R58" s="398">
        <v>4689.12</v>
      </c>
      <c r="S58" s="398"/>
      <c r="U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9" spans="1:30" x14ac:dyDescent="0.25">
      <c r="A59">
        <v>58</v>
      </c>
      <c r="B59" t="s">
        <v>1146</v>
      </c>
      <c r="C59">
        <v>1</v>
      </c>
      <c r="D59">
        <v>2.72</v>
      </c>
      <c r="H5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960 600 560 1 №2 – С доводчиками ЛДСП БЕЛЫЙ БАЗОВЫЙ SL91</v>
      </c>
      <c r="I59" t="s">
        <v>3</v>
      </c>
      <c r="J59" t="s">
        <v>1305</v>
      </c>
      <c r="K59" s="1" t="s">
        <v>1506</v>
      </c>
      <c r="L59" t="s">
        <v>1448</v>
      </c>
      <c r="M59" s="398">
        <v>960</v>
      </c>
      <c r="N59" s="398">
        <v>600</v>
      </c>
      <c r="O59" s="398">
        <v>560</v>
      </c>
      <c r="P59" s="1">
        <v>1</v>
      </c>
      <c r="Q59" t="s">
        <v>1013</v>
      </c>
      <c r="R59" s="398">
        <v>4579.42</v>
      </c>
      <c r="S59" s="398"/>
      <c r="U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0" spans="1:30" x14ac:dyDescent="0.25">
      <c r="A60">
        <v>59</v>
      </c>
      <c r="B60" t="s">
        <v>1246</v>
      </c>
      <c r="C60">
        <v>1</v>
      </c>
      <c r="D60">
        <v>5.6040000000000001</v>
      </c>
      <c r="H6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EP2D 2040 600 560 0 №2 – С доводчиками ЛДСП БЕЛЫЙ БАЗОВЫЙ SL92</v>
      </c>
      <c r="I60" t="s">
        <v>49</v>
      </c>
      <c r="J60" t="s">
        <v>9</v>
      </c>
      <c r="K60" s="1" t="s">
        <v>1507</v>
      </c>
      <c r="L60" t="s">
        <v>1448</v>
      </c>
      <c r="M60" s="398">
        <v>2040</v>
      </c>
      <c r="N60" s="398">
        <v>600</v>
      </c>
      <c r="O60" s="398">
        <v>560</v>
      </c>
      <c r="P60" s="1">
        <v>0</v>
      </c>
      <c r="Q60" t="s">
        <v>1013</v>
      </c>
      <c r="R60" s="398">
        <v>12511.15</v>
      </c>
      <c r="S60" s="398"/>
      <c r="U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1" spans="1:30" x14ac:dyDescent="0.25">
      <c r="A61">
        <v>60</v>
      </c>
      <c r="B61" t="s">
        <v>1240</v>
      </c>
      <c r="C61">
        <v>1</v>
      </c>
      <c r="D61">
        <v>5.58</v>
      </c>
      <c r="H6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EPG2D 2040 600 560 0 №2 – С доводчиками ЛДСП БЕЛЫЙ БАЗОВЫЙ SL93</v>
      </c>
      <c r="I61" t="s">
        <v>596</v>
      </c>
      <c r="J61" t="s">
        <v>9</v>
      </c>
      <c r="K61" s="1" t="s">
        <v>1508</v>
      </c>
      <c r="L61" t="s">
        <v>1448</v>
      </c>
      <c r="M61" s="398">
        <v>2040</v>
      </c>
      <c r="N61" s="398">
        <v>600</v>
      </c>
      <c r="O61" s="398">
        <v>560</v>
      </c>
      <c r="P61" s="1">
        <v>0</v>
      </c>
      <c r="Q61" t="s">
        <v>1013</v>
      </c>
      <c r="R61" s="398">
        <v>14187.9</v>
      </c>
      <c r="S61" s="398"/>
      <c r="U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2" spans="1:30" x14ac:dyDescent="0.25">
      <c r="A62">
        <v>61</v>
      </c>
      <c r="B62" t="s">
        <v>1270</v>
      </c>
      <c r="C62">
        <v>1</v>
      </c>
      <c r="D62">
        <v>5.9059999999999997</v>
      </c>
      <c r="H6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EPTG1B1D 2040 600 560 1 №2 – С доводчиками ЛДСП БЕЛЫЙ БАЗОВЫЙ SL94</v>
      </c>
      <c r="I62" t="s">
        <v>59</v>
      </c>
      <c r="J62" t="s">
        <v>9</v>
      </c>
      <c r="K62" s="1" t="s">
        <v>1509</v>
      </c>
      <c r="L62" t="s">
        <v>1448</v>
      </c>
      <c r="M62" s="398">
        <v>2040</v>
      </c>
      <c r="N62" s="398">
        <v>600</v>
      </c>
      <c r="O62" s="398">
        <v>560</v>
      </c>
      <c r="P62" s="1">
        <v>1</v>
      </c>
      <c r="Q62" t="s">
        <v>1013</v>
      </c>
      <c r="R62" s="398">
        <v>18483.88</v>
      </c>
      <c r="S62" s="398"/>
      <c r="U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3" spans="1:30" x14ac:dyDescent="0.25">
      <c r="A63">
        <v>62</v>
      </c>
      <c r="B63" t="s">
        <v>1276</v>
      </c>
      <c r="C63">
        <v>1</v>
      </c>
      <c r="D63">
        <v>4.8949999999999996</v>
      </c>
      <c r="H6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– С доводчиками ЛДСП БЕЛЫЙ БАЗОВЫЙ SL95</v>
      </c>
      <c r="I63" t="s">
        <v>55</v>
      </c>
      <c r="J63" t="s">
        <v>9</v>
      </c>
      <c r="K63" s="1" t="s">
        <v>1510</v>
      </c>
      <c r="L63" t="s">
        <v>1448</v>
      </c>
      <c r="M63" s="398">
        <v>2040</v>
      </c>
      <c r="N63" s="398">
        <v>600</v>
      </c>
      <c r="O63" s="398">
        <v>560</v>
      </c>
      <c r="P63" s="1">
        <v>2</v>
      </c>
      <c r="Q63" t="s">
        <v>1013</v>
      </c>
      <c r="R63" s="398">
        <v>13035.09</v>
      </c>
      <c r="S63" s="398"/>
      <c r="U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4" spans="1:30" x14ac:dyDescent="0.25">
      <c r="A64">
        <v>63</v>
      </c>
      <c r="B64" t="s">
        <v>1287</v>
      </c>
      <c r="C64">
        <v>1</v>
      </c>
      <c r="D64">
        <v>4.8129999999999997</v>
      </c>
      <c r="H6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– С доводчиками ЛДСП БЕЛЫЙ БАЗОВЫЙ SL96</v>
      </c>
      <c r="I64" t="s">
        <v>55</v>
      </c>
      <c r="J64" t="s">
        <v>9</v>
      </c>
      <c r="K64" s="1" t="s">
        <v>1511</v>
      </c>
      <c r="L64" t="s">
        <v>1448</v>
      </c>
      <c r="M64" s="398">
        <v>2040</v>
      </c>
      <c r="N64" s="398">
        <v>600</v>
      </c>
      <c r="O64" s="398">
        <v>560</v>
      </c>
      <c r="P64" s="1">
        <v>2</v>
      </c>
      <c r="Q64" t="s">
        <v>1013</v>
      </c>
      <c r="R64" s="398">
        <v>13035.09</v>
      </c>
      <c r="S64" s="398"/>
      <c r="U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5" spans="1:30" x14ac:dyDescent="0.25">
      <c r="A65">
        <v>64</v>
      </c>
      <c r="B65" t="s">
        <v>1281</v>
      </c>
      <c r="C65">
        <v>2</v>
      </c>
      <c r="D65">
        <v>11.167999999999999</v>
      </c>
      <c r="H6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– С доводчиками ЛДСП БЕЛЫЙ БАЗОВЫЙ SL97</v>
      </c>
      <c r="I65" t="s">
        <v>55</v>
      </c>
      <c r="J65" t="s">
        <v>9</v>
      </c>
      <c r="K65" s="1" t="s">
        <v>1512</v>
      </c>
      <c r="L65" t="s">
        <v>1448</v>
      </c>
      <c r="M65" s="398">
        <v>2280</v>
      </c>
      <c r="N65" s="398">
        <v>600</v>
      </c>
      <c r="O65" s="398">
        <v>560</v>
      </c>
      <c r="P65" s="1">
        <v>3</v>
      </c>
      <c r="Q65" t="s">
        <v>1013</v>
      </c>
      <c r="R65" s="398">
        <v>15476.15</v>
      </c>
      <c r="S65" s="398"/>
      <c r="U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6" spans="1:30" x14ac:dyDescent="0.25">
      <c r="A66">
        <v>65</v>
      </c>
      <c r="B66" t="s">
        <v>1286</v>
      </c>
      <c r="C66">
        <v>1</v>
      </c>
      <c r="D66">
        <v>5.5019999999999998</v>
      </c>
      <c r="H6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– С доводчиками ЛДСП БЕЛЫЙ БАЗОВЫЙ SL98</v>
      </c>
      <c r="I66" t="s">
        <v>55</v>
      </c>
      <c r="J66" t="s">
        <v>9</v>
      </c>
      <c r="K66" s="1" t="s">
        <v>1513</v>
      </c>
      <c r="L66" t="s">
        <v>1448</v>
      </c>
      <c r="M66" s="398">
        <v>2280</v>
      </c>
      <c r="N66" s="398">
        <v>600</v>
      </c>
      <c r="O66" s="398">
        <v>560</v>
      </c>
      <c r="P66" s="1">
        <v>3</v>
      </c>
      <c r="Q66" t="s">
        <v>1013</v>
      </c>
      <c r="R66" s="398">
        <v>15476.15</v>
      </c>
      <c r="S66" s="398"/>
      <c r="U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7" spans="1:30" x14ac:dyDescent="0.25">
      <c r="A67">
        <v>66</v>
      </c>
      <c r="B67" t="s">
        <v>1180</v>
      </c>
      <c r="C67">
        <v>1</v>
      </c>
      <c r="D67">
        <v>1.1679999999999999</v>
      </c>
      <c r="H6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 720 315 600 1 №2 – С доводчиками ЛДСП БЕЛЫЙ БАЗОВЫЙ SL99</v>
      </c>
      <c r="I67" t="s">
        <v>22</v>
      </c>
      <c r="J67" t="s">
        <v>1305</v>
      </c>
      <c r="K67" s="1" t="s">
        <v>1514</v>
      </c>
      <c r="L67" t="s">
        <v>1448</v>
      </c>
      <c r="M67" s="398">
        <v>720</v>
      </c>
      <c r="N67" s="398">
        <v>315</v>
      </c>
      <c r="O67" s="398">
        <v>600</v>
      </c>
      <c r="P67" s="1">
        <v>1</v>
      </c>
      <c r="Q67" t="s">
        <v>1013</v>
      </c>
      <c r="R67" s="398">
        <v>3430.03</v>
      </c>
      <c r="S67" s="398"/>
      <c r="U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8" spans="1:30" x14ac:dyDescent="0.25">
      <c r="A68">
        <v>67</v>
      </c>
      <c r="B68" t="s">
        <v>1181</v>
      </c>
      <c r="C68">
        <v>1</v>
      </c>
      <c r="D68">
        <v>1.1679999999999999</v>
      </c>
      <c r="H6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ERN1D 720 315 600 1 №2 – С доводчиками ЛДСП БЕЛЫЙ БАЗОВЫЙ SL100</v>
      </c>
      <c r="I68" t="s">
        <v>23</v>
      </c>
      <c r="J68" t="s">
        <v>1305</v>
      </c>
      <c r="K68" s="1" t="s">
        <v>1515</v>
      </c>
      <c r="L68" t="s">
        <v>1448</v>
      </c>
      <c r="M68" s="398">
        <v>720</v>
      </c>
      <c r="N68" s="398">
        <v>315</v>
      </c>
      <c r="O68" s="398">
        <v>600</v>
      </c>
      <c r="P68" s="1">
        <v>1</v>
      </c>
      <c r="Q68" t="s">
        <v>1013</v>
      </c>
      <c r="R68" s="398">
        <v>6320.05</v>
      </c>
      <c r="S68" s="398"/>
      <c r="U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9" spans="1:30" x14ac:dyDescent="0.25">
      <c r="A69">
        <v>68</v>
      </c>
      <c r="B69" t="s">
        <v>1290</v>
      </c>
      <c r="C69">
        <v>1</v>
      </c>
      <c r="D69">
        <v>0.56100000000000005</v>
      </c>
      <c r="H6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480 315 315 1 №2 – С доводчиками ЛДСП БЕЛЫЙ БАЗОВЫЙ SL101</v>
      </c>
      <c r="I69" t="s">
        <v>40</v>
      </c>
      <c r="J69" t="s">
        <v>1304</v>
      </c>
      <c r="K69" s="1" t="s">
        <v>1516</v>
      </c>
      <c r="L69" t="s">
        <v>1448</v>
      </c>
      <c r="M69" s="398">
        <v>480</v>
      </c>
      <c r="N69" s="398">
        <v>315</v>
      </c>
      <c r="O69" s="398">
        <v>315</v>
      </c>
      <c r="P69" s="1">
        <v>1</v>
      </c>
      <c r="Q69" t="s">
        <v>1013</v>
      </c>
      <c r="R69" s="398">
        <v>3471.8</v>
      </c>
      <c r="S69" s="398"/>
      <c r="U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0" spans="1:30" x14ac:dyDescent="0.25">
      <c r="A70">
        <v>69</v>
      </c>
      <c r="B70" t="s">
        <v>1291</v>
      </c>
      <c r="C70">
        <v>1</v>
      </c>
      <c r="D70">
        <v>0.63500000000000001</v>
      </c>
      <c r="H7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600 315 315 1 №2 – С доводчиками ЛДСП БЕЛЫЙ БАЗОВЫЙ SL102</v>
      </c>
      <c r="I70" t="s">
        <v>40</v>
      </c>
      <c r="J70" t="s">
        <v>1304</v>
      </c>
      <c r="K70" s="1" t="s">
        <v>1517</v>
      </c>
      <c r="L70" t="s">
        <v>1448</v>
      </c>
      <c r="M70" s="398">
        <v>600</v>
      </c>
      <c r="N70" s="398">
        <v>315</v>
      </c>
      <c r="O70" s="398">
        <v>315</v>
      </c>
      <c r="P70" s="1">
        <v>1</v>
      </c>
      <c r="Q70" t="s">
        <v>1013</v>
      </c>
      <c r="R70" s="398">
        <v>3660.92</v>
      </c>
      <c r="S70" s="398"/>
      <c r="U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1" spans="1:30" x14ac:dyDescent="0.25">
      <c r="A71">
        <v>70</v>
      </c>
      <c r="B71" t="s">
        <v>1292</v>
      </c>
      <c r="C71">
        <v>1</v>
      </c>
      <c r="D71">
        <v>0.79700000000000004</v>
      </c>
      <c r="H7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– С доводчиками ЛДСП БЕЛЫЙ БАЗОВЫЙ SL103</v>
      </c>
      <c r="I71" t="s">
        <v>40</v>
      </c>
      <c r="J71" t="s">
        <v>1304</v>
      </c>
      <c r="K71" s="1" t="s">
        <v>1518</v>
      </c>
      <c r="L71" t="s">
        <v>1448</v>
      </c>
      <c r="M71" s="398">
        <v>720</v>
      </c>
      <c r="N71" s="398">
        <v>315</v>
      </c>
      <c r="O71" s="398">
        <v>315</v>
      </c>
      <c r="P71" s="1">
        <v>2</v>
      </c>
      <c r="Q71" t="s">
        <v>1013</v>
      </c>
      <c r="R71" s="398">
        <v>3890.04</v>
      </c>
      <c r="S71" s="398"/>
      <c r="U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2" spans="1:30" x14ac:dyDescent="0.25">
      <c r="A72">
        <v>71</v>
      </c>
      <c r="B72" t="s">
        <v>1293</v>
      </c>
      <c r="C72">
        <v>1</v>
      </c>
      <c r="D72">
        <v>1.0329999999999999</v>
      </c>
      <c r="H7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960 315 315 3 №2 – С доводчиками ЛДСП БЕЛЫЙ БАЗОВЫЙ SL104</v>
      </c>
      <c r="I72" t="s">
        <v>40</v>
      </c>
      <c r="J72" t="s">
        <v>1304</v>
      </c>
      <c r="K72" s="1" t="s">
        <v>1519</v>
      </c>
      <c r="L72" t="s">
        <v>1448</v>
      </c>
      <c r="M72" s="398">
        <v>960</v>
      </c>
      <c r="N72" s="398">
        <v>315</v>
      </c>
      <c r="O72" s="398">
        <v>315</v>
      </c>
      <c r="P72" s="1">
        <v>3</v>
      </c>
      <c r="Q72" t="s">
        <v>1013</v>
      </c>
      <c r="R72" s="398">
        <v>4808.28</v>
      </c>
      <c r="S72" s="398"/>
      <c r="U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3" spans="1:30" x14ac:dyDescent="0.25">
      <c r="A73">
        <v>72</v>
      </c>
      <c r="B73" t="s">
        <v>1249</v>
      </c>
      <c r="C73">
        <v>1</v>
      </c>
      <c r="D73">
        <v>0.79700000000000004</v>
      </c>
      <c r="H7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– С доводчиками ЛДСП БЕЛЫЙ БАЗОВЫЙ SL105</v>
      </c>
      <c r="I73" t="s">
        <v>40</v>
      </c>
      <c r="J73" t="s">
        <v>1304</v>
      </c>
      <c r="K73" s="1" t="s">
        <v>1520</v>
      </c>
      <c r="L73" t="s">
        <v>1448</v>
      </c>
      <c r="M73" s="398">
        <v>720</v>
      </c>
      <c r="N73" s="398">
        <v>315</v>
      </c>
      <c r="O73" s="398">
        <v>315</v>
      </c>
      <c r="P73" s="1">
        <v>2</v>
      </c>
      <c r="Q73" t="s">
        <v>1013</v>
      </c>
      <c r="R73" s="398">
        <v>3690.04</v>
      </c>
      <c r="S73" s="398"/>
      <c r="U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4" spans="1:30" x14ac:dyDescent="0.25">
      <c r="A74">
        <v>73</v>
      </c>
      <c r="B74" t="s">
        <v>1178</v>
      </c>
      <c r="C74">
        <v>1</v>
      </c>
      <c r="D74">
        <v>1.2110000000000001</v>
      </c>
      <c r="H7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№2 – С доводчиками ЛДСП БЕЛЫЙ БАЗОВЫЙ SL106</v>
      </c>
      <c r="I74" t="s">
        <v>21</v>
      </c>
      <c r="J74" t="s">
        <v>1305</v>
      </c>
      <c r="K74" s="1" t="s">
        <v>1521</v>
      </c>
      <c r="L74" t="s">
        <v>1448</v>
      </c>
      <c r="M74" s="398">
        <v>720</v>
      </c>
      <c r="N74" s="398">
        <v>230</v>
      </c>
      <c r="O74" s="398">
        <v>600</v>
      </c>
      <c r="P74" s="1">
        <v>0</v>
      </c>
      <c r="Q74" t="s">
        <v>1013</v>
      </c>
      <c r="R74" s="398">
        <v>7291.03</v>
      </c>
      <c r="S74" s="398"/>
      <c r="U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5" spans="1:30" x14ac:dyDescent="0.25">
      <c r="A75">
        <v>74</v>
      </c>
      <c r="B75" t="s">
        <v>1179</v>
      </c>
      <c r="C75">
        <v>1</v>
      </c>
      <c r="D75">
        <v>1.2110000000000001</v>
      </c>
      <c r="H7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№3T – Открывание по нажатию ЛДСП БЕЛЫЙ БАЗОВЫЙ SL107</v>
      </c>
      <c r="I75" t="s">
        <v>21</v>
      </c>
      <c r="J75" t="s">
        <v>1305</v>
      </c>
      <c r="K75" s="1" t="s">
        <v>1522</v>
      </c>
      <c r="L75" t="s">
        <v>1447</v>
      </c>
      <c r="M75" s="398">
        <v>720</v>
      </c>
      <c r="N75" s="398">
        <v>230</v>
      </c>
      <c r="O75" s="398">
        <v>600</v>
      </c>
      <c r="P75" s="1">
        <v>0</v>
      </c>
      <c r="Q75" t="s">
        <v>1013</v>
      </c>
      <c r="R75" s="398">
        <v>4551.03</v>
      </c>
      <c r="S75" s="398"/>
      <c r="U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6" spans="1:30" x14ac:dyDescent="0.25">
      <c r="A76">
        <v>75</v>
      </c>
      <c r="B76" t="s">
        <v>1268</v>
      </c>
      <c r="C76">
        <v>1</v>
      </c>
      <c r="D76">
        <v>0.45300000000000001</v>
      </c>
      <c r="H7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480 210 315 1 №2 – С доводчиками ЛДСП БЕЛЫЙ БАЗОВЫЙ SL108</v>
      </c>
      <c r="I76" t="s">
        <v>44</v>
      </c>
      <c r="J76" t="s">
        <v>1304</v>
      </c>
      <c r="K76" s="1" t="s">
        <v>1523</v>
      </c>
      <c r="L76" t="s">
        <v>1448</v>
      </c>
      <c r="M76" s="398">
        <v>480</v>
      </c>
      <c r="N76" s="398">
        <v>210</v>
      </c>
      <c r="O76" s="398">
        <v>315</v>
      </c>
      <c r="P76" s="1">
        <v>1</v>
      </c>
      <c r="Q76" t="s">
        <v>1013</v>
      </c>
      <c r="R76" s="398">
        <v>5233.49</v>
      </c>
      <c r="S76" s="398"/>
      <c r="U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7" spans="1:30" x14ac:dyDescent="0.25">
      <c r="A77">
        <v>76</v>
      </c>
      <c r="B77" t="s">
        <v>1266</v>
      </c>
      <c r="C77">
        <v>1</v>
      </c>
      <c r="D77">
        <v>0.65200000000000002</v>
      </c>
      <c r="H7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720 210 315 2 №2 – С доводчиками ЛДСП БЕЛЫЙ БАЗОВЫЙ SL109</v>
      </c>
      <c r="I77" t="s">
        <v>44</v>
      </c>
      <c r="J77" t="s">
        <v>1304</v>
      </c>
      <c r="K77" s="1" t="s">
        <v>1524</v>
      </c>
      <c r="L77" t="s">
        <v>1448</v>
      </c>
      <c r="M77" s="398">
        <v>720</v>
      </c>
      <c r="N77" s="398">
        <v>210</v>
      </c>
      <c r="O77" s="398">
        <v>315</v>
      </c>
      <c r="P77" s="1">
        <v>2</v>
      </c>
      <c r="Q77" t="s">
        <v>1013</v>
      </c>
      <c r="R77" s="398">
        <v>5626.77</v>
      </c>
      <c r="S77" s="398"/>
      <c r="U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8" spans="1:30" x14ac:dyDescent="0.25">
      <c r="A78">
        <v>77</v>
      </c>
      <c r="B78" t="s">
        <v>1267</v>
      </c>
      <c r="C78">
        <v>1</v>
      </c>
      <c r="D78">
        <v>0.85099999999999998</v>
      </c>
      <c r="H7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960 210 315 3 №2 – С доводчиками ЛДСП БЕЛЫЙ БАЗОВЫЙ SL110</v>
      </c>
      <c r="I78" t="s">
        <v>44</v>
      </c>
      <c r="J78" t="s">
        <v>1304</v>
      </c>
      <c r="K78" s="1" t="s">
        <v>1525</v>
      </c>
      <c r="L78" t="s">
        <v>1448</v>
      </c>
      <c r="M78" s="398">
        <v>960</v>
      </c>
      <c r="N78" s="398">
        <v>210</v>
      </c>
      <c r="O78" s="398">
        <v>315</v>
      </c>
      <c r="P78" s="1">
        <v>3</v>
      </c>
      <c r="Q78" t="s">
        <v>1013</v>
      </c>
      <c r="R78" s="398">
        <v>6020.05</v>
      </c>
      <c r="S78" s="398"/>
      <c r="U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9" spans="1:30" x14ac:dyDescent="0.25">
      <c r="A79">
        <v>78</v>
      </c>
      <c r="B79" t="s">
        <v>1269</v>
      </c>
      <c r="C79">
        <v>1</v>
      </c>
      <c r="D79">
        <v>0.68700000000000006</v>
      </c>
      <c r="H7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480 210 467 1 №3T – Открывание по нажатию ЛДСП БЕЛЫЙ БАЗОВЫЙ SL111</v>
      </c>
      <c r="I79" t="s">
        <v>44</v>
      </c>
      <c r="J79" t="s">
        <v>1304</v>
      </c>
      <c r="K79" s="1" t="s">
        <v>1526</v>
      </c>
      <c r="L79" t="s">
        <v>1447</v>
      </c>
      <c r="M79" s="398">
        <v>480</v>
      </c>
      <c r="N79" s="398">
        <v>210</v>
      </c>
      <c r="O79" s="398">
        <v>467</v>
      </c>
      <c r="P79" s="1">
        <v>1</v>
      </c>
      <c r="Q79" t="s">
        <v>1013</v>
      </c>
      <c r="R79" s="398">
        <v>3321.49</v>
      </c>
      <c r="S79" s="398"/>
      <c r="U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0" spans="1:30" x14ac:dyDescent="0.25">
      <c r="A80">
        <v>79</v>
      </c>
      <c r="B80" t="s">
        <v>1177</v>
      </c>
      <c r="C80">
        <v>1</v>
      </c>
      <c r="D80">
        <v>1.4810000000000001</v>
      </c>
      <c r="H8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720 450 560 0 №3 – Без доводчиков ЛДСП БЕЛЫЙ БАЗОВЫЙ SL112</v>
      </c>
      <c r="I80" t="s">
        <v>20</v>
      </c>
      <c r="J80" t="s">
        <v>1305</v>
      </c>
      <c r="K80" s="1" t="s">
        <v>1527</v>
      </c>
      <c r="L80" t="s">
        <v>1446</v>
      </c>
      <c r="M80" s="398">
        <v>720</v>
      </c>
      <c r="N80" s="398">
        <v>450</v>
      </c>
      <c r="O80" s="398">
        <v>560</v>
      </c>
      <c r="P80" s="1">
        <v>0</v>
      </c>
      <c r="Q80" t="s">
        <v>1013</v>
      </c>
      <c r="R80" s="398">
        <v>4160.01</v>
      </c>
      <c r="S80" s="398"/>
      <c r="U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1" spans="1:30" x14ac:dyDescent="0.25">
      <c r="A81">
        <v>80</v>
      </c>
      <c r="B81" t="s">
        <v>868</v>
      </c>
      <c r="C81">
        <v>1</v>
      </c>
      <c r="D81">
        <v>1.7290000000000001</v>
      </c>
      <c r="H8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720 600 560 0 №3 – Без доводчиков ЛДСП БЕЛЫЙ БАЗОВЫЙ SL113</v>
      </c>
      <c r="I81" t="s">
        <v>20</v>
      </c>
      <c r="J81" t="s">
        <v>1305</v>
      </c>
      <c r="K81" s="1" t="s">
        <v>1528</v>
      </c>
      <c r="L81" t="s">
        <v>1446</v>
      </c>
      <c r="M81" s="398">
        <v>720</v>
      </c>
      <c r="N81" s="398">
        <v>600</v>
      </c>
      <c r="O81" s="398">
        <v>560</v>
      </c>
      <c r="P81" s="1">
        <v>0</v>
      </c>
      <c r="Q81" t="s">
        <v>1013</v>
      </c>
      <c r="R81" s="398">
        <v>4404.74</v>
      </c>
      <c r="S81" s="398"/>
      <c r="U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2" spans="1:30" x14ac:dyDescent="0.25">
      <c r="A82">
        <v>81</v>
      </c>
      <c r="B82" t="s">
        <v>1191</v>
      </c>
      <c r="C82">
        <v>1</v>
      </c>
      <c r="D82">
        <v>2.0990000000000002</v>
      </c>
      <c r="H8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 720 850 560 1 №2 – С доводчиками ЛДСП БЕЛЫЙ БАЗОВЫЙ SL114</v>
      </c>
      <c r="I82" t="s">
        <v>192</v>
      </c>
      <c r="J82" t="s">
        <v>1305</v>
      </c>
      <c r="K82" s="1" t="s">
        <v>1529</v>
      </c>
      <c r="L82" t="s">
        <v>1448</v>
      </c>
      <c r="M82" s="398">
        <v>720</v>
      </c>
      <c r="N82" s="398">
        <v>850</v>
      </c>
      <c r="O82" s="398">
        <v>560</v>
      </c>
      <c r="P82" s="1">
        <v>1</v>
      </c>
      <c r="Q82" t="s">
        <v>1013</v>
      </c>
      <c r="R82" s="398">
        <v>12175.68</v>
      </c>
      <c r="S82" s="398"/>
      <c r="U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3" spans="1:30" x14ac:dyDescent="0.25">
      <c r="A83">
        <v>82</v>
      </c>
      <c r="B83" t="s">
        <v>1192</v>
      </c>
      <c r="C83">
        <v>1</v>
      </c>
      <c r="D83">
        <v>2.7679999999999998</v>
      </c>
      <c r="H8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EUG1D_150 720 850 560 1 №2 – С доводчиками ЛДСП БЕЛЫЙ БАЗОВЫЙ SL115</v>
      </c>
      <c r="I83" t="s">
        <v>191</v>
      </c>
      <c r="J83" t="s">
        <v>1305</v>
      </c>
      <c r="K83" s="1" t="s">
        <v>1530</v>
      </c>
      <c r="L83" t="s">
        <v>1448</v>
      </c>
      <c r="M83" s="398">
        <v>720</v>
      </c>
      <c r="N83" s="398">
        <v>850</v>
      </c>
      <c r="O83" s="398">
        <v>560</v>
      </c>
      <c r="P83" s="1">
        <v>1</v>
      </c>
      <c r="Q83" t="s">
        <v>1013</v>
      </c>
      <c r="R83" s="398">
        <v>12195.68</v>
      </c>
      <c r="S83" s="398"/>
      <c r="U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4" spans="1:30" x14ac:dyDescent="0.25">
      <c r="A84">
        <v>83</v>
      </c>
      <c r="B84" t="s">
        <v>1162</v>
      </c>
      <c r="C84">
        <v>1</v>
      </c>
      <c r="D84">
        <v>2.6970000000000001</v>
      </c>
      <c r="H8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№2 – С доводчиками ЛДСП БЕЛЫЙ БАЗОВЫЙ SL116</v>
      </c>
      <c r="I84" t="s">
        <v>187</v>
      </c>
      <c r="J84" t="s">
        <v>1305</v>
      </c>
      <c r="K84" s="1" t="s">
        <v>1531</v>
      </c>
      <c r="L84" t="s">
        <v>1448</v>
      </c>
      <c r="M84" s="398">
        <v>720</v>
      </c>
      <c r="N84" s="398">
        <v>850</v>
      </c>
      <c r="O84" s="398">
        <v>560</v>
      </c>
      <c r="P84" s="1">
        <v>1</v>
      </c>
      <c r="Q84" t="s">
        <v>1013</v>
      </c>
      <c r="R84" s="398">
        <v>8067.6</v>
      </c>
      <c r="S84" s="398"/>
      <c r="U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5" spans="1:30" x14ac:dyDescent="0.25">
      <c r="A85">
        <v>84</v>
      </c>
      <c r="B85" t="s">
        <v>1163</v>
      </c>
      <c r="C85">
        <v>1</v>
      </c>
      <c r="D85">
        <v>2.6970000000000001</v>
      </c>
      <c r="H8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№3T – Открывание по нажатию ЛДСП БЕЛЫЙ БАЗОВЫЙ SL117</v>
      </c>
      <c r="I85" t="s">
        <v>187</v>
      </c>
      <c r="J85" t="s">
        <v>1305</v>
      </c>
      <c r="K85" s="1" t="s">
        <v>1532</v>
      </c>
      <c r="L85" t="s">
        <v>1447</v>
      </c>
      <c r="M85" s="398">
        <v>720</v>
      </c>
      <c r="N85" s="398">
        <v>850</v>
      </c>
      <c r="O85" s="398">
        <v>560</v>
      </c>
      <c r="P85" s="1">
        <v>1</v>
      </c>
      <c r="Q85" t="s">
        <v>1013</v>
      </c>
      <c r="R85" s="398">
        <v>6427.6</v>
      </c>
      <c r="S85" s="398"/>
      <c r="U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6" spans="1:30" x14ac:dyDescent="0.25">
      <c r="A86">
        <v>85</v>
      </c>
      <c r="B86" t="s">
        <v>1165</v>
      </c>
      <c r="C86">
        <v>1</v>
      </c>
      <c r="D86">
        <v>2.7690000000000001</v>
      </c>
      <c r="H8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EUN1D_150 720 850 560 1 №2 – С доводчиками ЛДСП БЕЛЫЙ БАЗОВЫЙ SL118</v>
      </c>
      <c r="I86" t="s">
        <v>186</v>
      </c>
      <c r="J86" t="s">
        <v>1305</v>
      </c>
      <c r="K86" s="1" t="s">
        <v>1533</v>
      </c>
      <c r="L86" t="s">
        <v>1448</v>
      </c>
      <c r="M86" s="398">
        <v>720</v>
      </c>
      <c r="N86" s="398">
        <v>850</v>
      </c>
      <c r="O86" s="398">
        <v>560</v>
      </c>
      <c r="P86" s="1">
        <v>1</v>
      </c>
      <c r="Q86" t="s">
        <v>1013</v>
      </c>
      <c r="R86" s="398">
        <v>8087.62</v>
      </c>
      <c r="S86" s="398"/>
      <c r="U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7" spans="1:30" x14ac:dyDescent="0.25">
      <c r="A87">
        <v>86</v>
      </c>
      <c r="B87" t="s">
        <v>1294</v>
      </c>
      <c r="C87">
        <v>1</v>
      </c>
      <c r="D87">
        <v>1.9079999999999999</v>
      </c>
      <c r="H8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– С доводчиками ЛДСП БЕЛЫЙ БАЗОВЫЙ SL119</v>
      </c>
      <c r="I87" t="s">
        <v>43</v>
      </c>
      <c r="J87" t="s">
        <v>1304</v>
      </c>
      <c r="K87" s="1" t="s">
        <v>1534</v>
      </c>
      <c r="L87" t="s">
        <v>1448</v>
      </c>
      <c r="M87" s="398">
        <v>720</v>
      </c>
      <c r="N87" s="398">
        <v>600</v>
      </c>
      <c r="O87" s="398">
        <v>315</v>
      </c>
      <c r="P87" s="1">
        <v>1</v>
      </c>
      <c r="Q87" t="s">
        <v>1013</v>
      </c>
      <c r="R87" s="398">
        <v>7110.11</v>
      </c>
      <c r="S87" s="398"/>
      <c r="U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8" spans="1:30" x14ac:dyDescent="0.25">
      <c r="A88">
        <v>87</v>
      </c>
      <c r="B88" t="s">
        <v>1265</v>
      </c>
      <c r="C88">
        <v>1</v>
      </c>
      <c r="D88">
        <v>1.9079999999999999</v>
      </c>
      <c r="H8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– С доводчиками ЛДСП БЕЛЫЙ БАЗОВЫЙ SL120</v>
      </c>
      <c r="I88" t="s">
        <v>43</v>
      </c>
      <c r="J88" t="s">
        <v>1304</v>
      </c>
      <c r="K88" s="1" t="s">
        <v>1535</v>
      </c>
      <c r="L88" t="s">
        <v>1448</v>
      </c>
      <c r="M88" s="398">
        <v>720</v>
      </c>
      <c r="N88" s="398">
        <v>600</v>
      </c>
      <c r="O88" s="398">
        <v>315</v>
      </c>
      <c r="P88" s="1">
        <v>1</v>
      </c>
      <c r="Q88" t="s">
        <v>1013</v>
      </c>
      <c r="R88" s="398">
        <v>7430.11</v>
      </c>
      <c r="S88" s="398"/>
      <c r="U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9" spans="1:30" x14ac:dyDescent="0.25">
      <c r="A89">
        <v>88</v>
      </c>
      <c r="B89" t="s">
        <v>1295</v>
      </c>
      <c r="C89">
        <v>1</v>
      </c>
      <c r="D89">
        <v>2.3660000000000001</v>
      </c>
      <c r="H8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№2 – С доводчиками ЛДСП БЕЛЫЙ БАЗОВЫЙ SL121</v>
      </c>
      <c r="I89" t="s">
        <v>138</v>
      </c>
      <c r="J89" t="s">
        <v>1304</v>
      </c>
      <c r="K89" s="1" t="s">
        <v>1536</v>
      </c>
      <c r="L89" t="s">
        <v>1448</v>
      </c>
      <c r="M89" s="398">
        <v>720</v>
      </c>
      <c r="N89" s="398">
        <v>600</v>
      </c>
      <c r="O89" s="398">
        <v>315</v>
      </c>
      <c r="P89" s="1">
        <v>1</v>
      </c>
      <c r="Q89" t="s">
        <v>1013</v>
      </c>
      <c r="R89" s="398">
        <v>4728.08</v>
      </c>
      <c r="S89" s="398"/>
      <c r="U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0" spans="1:30" x14ac:dyDescent="0.25">
      <c r="A90">
        <v>89</v>
      </c>
      <c r="B90" t="s">
        <v>1296</v>
      </c>
      <c r="C90">
        <v>1</v>
      </c>
      <c r="D90">
        <v>2.3660000000000001</v>
      </c>
      <c r="H9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№3 – Без доводчиков Стекло БЕЛЫЙ БАЗОВЫЙ SL122</v>
      </c>
      <c r="I90" t="s">
        <v>138</v>
      </c>
      <c r="J90" t="s">
        <v>1304</v>
      </c>
      <c r="K90" s="1" t="s">
        <v>1537</v>
      </c>
      <c r="L90" t="s">
        <v>1446</v>
      </c>
      <c r="M90" s="398">
        <v>720</v>
      </c>
      <c r="N90" s="398">
        <v>600</v>
      </c>
      <c r="O90" s="398">
        <v>315</v>
      </c>
      <c r="P90" s="1">
        <v>1</v>
      </c>
      <c r="Q90" t="s">
        <v>1142</v>
      </c>
      <c r="R90" s="398">
        <v>4158.0600000000004</v>
      </c>
      <c r="S90" s="398"/>
      <c r="U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1" spans="1:30" x14ac:dyDescent="0.25">
      <c r="A91">
        <v>90</v>
      </c>
      <c r="B91" t="s">
        <v>1297</v>
      </c>
      <c r="C91">
        <v>1</v>
      </c>
      <c r="D91">
        <v>1.8340000000000001</v>
      </c>
      <c r="H9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Без доводчиков ЛДСП БЕЛЫЙ БАЗОВЫЙ SL123</v>
      </c>
      <c r="I91" t="s">
        <v>138</v>
      </c>
      <c r="J91" t="s">
        <v>1304</v>
      </c>
      <c r="K91" s="1" t="s">
        <v>1538</v>
      </c>
      <c r="L91" t="s">
        <v>1446</v>
      </c>
      <c r="M91" s="398">
        <v>960</v>
      </c>
      <c r="N91" s="398">
        <v>150</v>
      </c>
      <c r="O91" s="398">
        <v>315</v>
      </c>
      <c r="P91" s="1">
        <v>1</v>
      </c>
      <c r="Q91" t="s">
        <v>1013</v>
      </c>
      <c r="R91" s="398">
        <v>3074.74</v>
      </c>
      <c r="S91" s="398"/>
      <c r="U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2" spans="1:30" x14ac:dyDescent="0.25">
      <c r="A92">
        <v>91</v>
      </c>
      <c r="B92" t="s">
        <v>1298</v>
      </c>
      <c r="C92">
        <v>1</v>
      </c>
      <c r="D92">
        <v>1.833</v>
      </c>
      <c r="H9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Без доводчиков Стекло БЕЛЫЙ БАЗОВЫЙ SL124</v>
      </c>
      <c r="I92" t="s">
        <v>138</v>
      </c>
      <c r="J92" t="s">
        <v>1304</v>
      </c>
      <c r="K92" s="1" t="s">
        <v>1539</v>
      </c>
      <c r="L92" t="s">
        <v>1446</v>
      </c>
      <c r="M92" s="398">
        <v>960</v>
      </c>
      <c r="N92" s="398">
        <v>150</v>
      </c>
      <c r="O92" s="398">
        <v>315</v>
      </c>
      <c r="P92" s="1">
        <v>1</v>
      </c>
      <c r="Q92" t="s">
        <v>1142</v>
      </c>
      <c r="R92" s="398">
        <v>3108.7</v>
      </c>
      <c r="S92" s="398"/>
      <c r="U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3" spans="1:30" x14ac:dyDescent="0.25">
      <c r="A93">
        <v>92</v>
      </c>
      <c r="B93" t="s">
        <v>1299</v>
      </c>
      <c r="C93">
        <v>1</v>
      </c>
      <c r="D93">
        <v>2.3660000000000001</v>
      </c>
      <c r="H9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720 600 315 1 №2 – С доводчиками ЛДСП БЕЛЫЙ БАЗОВЫЙ SL125</v>
      </c>
      <c r="I93" t="s">
        <v>41</v>
      </c>
      <c r="J93" t="s">
        <v>1304</v>
      </c>
      <c r="K93" s="1" t="s">
        <v>1540</v>
      </c>
      <c r="L93" t="s">
        <v>1448</v>
      </c>
      <c r="M93" s="398">
        <v>720</v>
      </c>
      <c r="N93" s="398">
        <v>600</v>
      </c>
      <c r="O93" s="398">
        <v>315</v>
      </c>
      <c r="P93" s="1">
        <v>1</v>
      </c>
      <c r="Q93" t="s">
        <v>1013</v>
      </c>
      <c r="R93" s="398">
        <v>5512.97</v>
      </c>
      <c r="S93" s="398"/>
      <c r="U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4" spans="1:30" x14ac:dyDescent="0.25">
      <c r="A94">
        <v>93</v>
      </c>
      <c r="B94" t="s">
        <v>1300</v>
      </c>
      <c r="C94">
        <v>1</v>
      </c>
      <c r="D94">
        <v>3.0219999999999998</v>
      </c>
      <c r="H9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960 800 315 1 №3 – Без доводчиков ЛДСП БЕЛЫЙ БАЗОВЫЙ SL126</v>
      </c>
      <c r="I94" t="s">
        <v>41</v>
      </c>
      <c r="J94" t="s">
        <v>1304</v>
      </c>
      <c r="K94" s="1" t="s">
        <v>1541</v>
      </c>
      <c r="L94" t="s">
        <v>1446</v>
      </c>
      <c r="M94" s="398">
        <v>960</v>
      </c>
      <c r="N94" s="398">
        <v>800</v>
      </c>
      <c r="O94" s="398">
        <v>315</v>
      </c>
      <c r="P94" s="1">
        <v>1</v>
      </c>
      <c r="Q94" t="s">
        <v>1013</v>
      </c>
      <c r="R94" s="398">
        <v>4849.1899999999996</v>
      </c>
      <c r="S94" s="398"/>
      <c r="U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5" spans="1:30" x14ac:dyDescent="0.25">
      <c r="A95">
        <v>94</v>
      </c>
      <c r="B95" t="s">
        <v>1301</v>
      </c>
      <c r="C95">
        <v>1</v>
      </c>
      <c r="D95">
        <v>2.2610000000000001</v>
      </c>
      <c r="H9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720 487 346 1 №2 – С доводчиками ЛДСП БЕЛЫЙ БАЗОВЫЙ SL127</v>
      </c>
      <c r="I95" t="s">
        <v>42</v>
      </c>
      <c r="J95" t="s">
        <v>1304</v>
      </c>
      <c r="K95" s="1" t="s">
        <v>1542</v>
      </c>
      <c r="L95" t="s">
        <v>1448</v>
      </c>
      <c r="M95" s="398">
        <v>720</v>
      </c>
      <c r="N95" s="398">
        <v>487</v>
      </c>
      <c r="O95" s="398">
        <v>346</v>
      </c>
      <c r="P95" s="1">
        <v>1</v>
      </c>
      <c r="Q95" t="s">
        <v>1013</v>
      </c>
      <c r="R95" s="398">
        <v>17347.5</v>
      </c>
      <c r="S95" s="398"/>
      <c r="U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6" spans="1:30" x14ac:dyDescent="0.25">
      <c r="A96">
        <v>95</v>
      </c>
      <c r="B96" t="s">
        <v>1302</v>
      </c>
      <c r="C96">
        <v>1</v>
      </c>
      <c r="D96">
        <v>2.35</v>
      </c>
      <c r="H9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720 600 315 1 №2 – С доводчиками ЛДСП БЕЛЫЙ БАЗОВЫЙ SL128</v>
      </c>
      <c r="I96" t="s">
        <v>42</v>
      </c>
      <c r="J96" t="s">
        <v>1304</v>
      </c>
      <c r="K96" s="1" t="s">
        <v>1543</v>
      </c>
      <c r="L96" t="s">
        <v>1448</v>
      </c>
      <c r="M96" s="398">
        <v>720</v>
      </c>
      <c r="N96" s="398">
        <v>600</v>
      </c>
      <c r="O96" s="398">
        <v>315</v>
      </c>
      <c r="P96" s="1">
        <v>1</v>
      </c>
      <c r="Q96" t="s">
        <v>1013</v>
      </c>
      <c r="R96" s="398">
        <v>17473.990000000002</v>
      </c>
      <c r="S96" s="398"/>
      <c r="U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7" spans="1:30" x14ac:dyDescent="0.25">
      <c r="A97">
        <v>96</v>
      </c>
      <c r="B97" t="s">
        <v>1198</v>
      </c>
      <c r="C97">
        <v>1</v>
      </c>
      <c r="D97">
        <v>1.2130000000000001</v>
      </c>
      <c r="H9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0 №2 – С доводчиками ЛДСП БЕЛЫЙ БАЗОВЫЙ SL129</v>
      </c>
      <c r="I97" t="s">
        <v>2</v>
      </c>
      <c r="J97" t="s">
        <v>1304</v>
      </c>
      <c r="K97" s="1" t="s">
        <v>1544</v>
      </c>
      <c r="L97" t="s">
        <v>1448</v>
      </c>
      <c r="M97" s="398">
        <v>720</v>
      </c>
      <c r="N97" s="398">
        <v>600</v>
      </c>
      <c r="O97" s="398">
        <v>315</v>
      </c>
      <c r="P97" s="221">
        <v>0</v>
      </c>
      <c r="Q97" t="s">
        <v>1013</v>
      </c>
      <c r="R97" s="398">
        <v>2574.46</v>
      </c>
      <c r="S97" s="398"/>
      <c r="U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8" spans="1:30" x14ac:dyDescent="0.25">
      <c r="A98">
        <v>97</v>
      </c>
      <c r="B98" t="s">
        <v>1199</v>
      </c>
      <c r="C98">
        <v>1</v>
      </c>
      <c r="D98">
        <v>1.377</v>
      </c>
      <c r="H9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1 №2 – С доводчиками ЛДСП БЕЛЫЙ БАЗОВЫЙ SL130</v>
      </c>
      <c r="I98" t="s">
        <v>2</v>
      </c>
      <c r="J98" t="s">
        <v>1304</v>
      </c>
      <c r="K98" s="1" t="s">
        <v>1545</v>
      </c>
      <c r="L98" t="s">
        <v>1448</v>
      </c>
      <c r="M98" s="398">
        <v>720</v>
      </c>
      <c r="N98" s="398">
        <v>600</v>
      </c>
      <c r="O98" s="398">
        <v>315</v>
      </c>
      <c r="P98" s="1">
        <v>1</v>
      </c>
      <c r="Q98" t="s">
        <v>1013</v>
      </c>
      <c r="R98" s="398">
        <v>2882.47</v>
      </c>
      <c r="S98" s="398"/>
      <c r="U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9" spans="1:30" x14ac:dyDescent="0.25">
      <c r="A99">
        <v>98</v>
      </c>
      <c r="B99" t="s">
        <v>1200</v>
      </c>
      <c r="C99">
        <v>1</v>
      </c>
      <c r="D99">
        <v>1.6679999999999999</v>
      </c>
      <c r="H9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960 600 315 1 №2 – С доводчиками ЛДСП БЕЛЫЙ БАЗОВЫЙ SL131</v>
      </c>
      <c r="I99" t="s">
        <v>2</v>
      </c>
      <c r="J99" t="s">
        <v>1304</v>
      </c>
      <c r="K99" s="1" t="s">
        <v>1546</v>
      </c>
      <c r="L99" t="s">
        <v>1448</v>
      </c>
      <c r="M99" s="398">
        <v>960</v>
      </c>
      <c r="N99" s="398">
        <v>600</v>
      </c>
      <c r="O99" s="398">
        <v>315</v>
      </c>
      <c r="P99" s="1">
        <v>1</v>
      </c>
      <c r="Q99" t="s">
        <v>1013</v>
      </c>
      <c r="R99" s="398">
        <v>3172.39</v>
      </c>
      <c r="S99" s="398"/>
      <c r="U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0" spans="1:30" x14ac:dyDescent="0.25">
      <c r="A100">
        <v>99</v>
      </c>
      <c r="B100" t="s">
        <v>1219</v>
      </c>
      <c r="C100">
        <v>1</v>
      </c>
      <c r="D100">
        <v>3.2160000000000002</v>
      </c>
      <c r="H10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1250 850 315 2 №2 – С доводчиками ЛДСП БЕЛЫЙ БАЗОВЫЙ SL132</v>
      </c>
      <c r="I100" t="s">
        <v>777</v>
      </c>
      <c r="J100" t="s">
        <v>1304</v>
      </c>
      <c r="K100" s="1" t="s">
        <v>1547</v>
      </c>
      <c r="L100" t="s">
        <v>1448</v>
      </c>
      <c r="M100" s="398">
        <v>1250</v>
      </c>
      <c r="N100" s="398">
        <v>850</v>
      </c>
      <c r="O100" s="398">
        <v>315</v>
      </c>
      <c r="P100" s="1">
        <v>2</v>
      </c>
      <c r="Q100" t="s">
        <v>1013</v>
      </c>
      <c r="R100" s="398">
        <v>10290.25</v>
      </c>
      <c r="S100" s="398"/>
      <c r="U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1" spans="1:30" x14ac:dyDescent="0.25">
      <c r="A101">
        <v>100</v>
      </c>
      <c r="B101" t="s">
        <v>1217</v>
      </c>
      <c r="C101">
        <v>1</v>
      </c>
      <c r="D101">
        <v>1.79</v>
      </c>
      <c r="H10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720 850 315 0 №2 – С доводчиками ЛДСП БЕЛЫЙ БАЗОВЫЙ SL133</v>
      </c>
      <c r="I101" t="s">
        <v>777</v>
      </c>
      <c r="J101" t="s">
        <v>1304</v>
      </c>
      <c r="K101" s="1" t="s">
        <v>1548</v>
      </c>
      <c r="L101" t="s">
        <v>1448</v>
      </c>
      <c r="M101" s="398">
        <v>720</v>
      </c>
      <c r="N101" s="398">
        <v>850</v>
      </c>
      <c r="O101" s="398">
        <v>315</v>
      </c>
      <c r="P101" s="1">
        <v>0</v>
      </c>
      <c r="Q101" t="s">
        <v>1013</v>
      </c>
      <c r="R101" s="398">
        <v>7009.31</v>
      </c>
      <c r="S101" s="398"/>
      <c r="U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2" spans="1:30" x14ac:dyDescent="0.25">
      <c r="A102">
        <v>101</v>
      </c>
      <c r="B102" t="s">
        <v>1216</v>
      </c>
      <c r="C102">
        <v>1</v>
      </c>
      <c r="D102">
        <v>2.544</v>
      </c>
      <c r="H10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720 850 560 0 №2 – С доводчиками ЛДСП БЕЛЫЙ БАЗОВЫЙ SL134</v>
      </c>
      <c r="I102" t="s">
        <v>777</v>
      </c>
      <c r="J102" t="s">
        <v>1304</v>
      </c>
      <c r="K102" s="1" t="s">
        <v>1549</v>
      </c>
      <c r="L102" t="s">
        <v>1448</v>
      </c>
      <c r="M102" s="398">
        <v>720</v>
      </c>
      <c r="N102" s="398">
        <v>850</v>
      </c>
      <c r="O102" s="398">
        <v>560</v>
      </c>
      <c r="P102" s="1">
        <v>0</v>
      </c>
      <c r="Q102" t="s">
        <v>1013</v>
      </c>
      <c r="R102" s="398">
        <v>7009.31</v>
      </c>
      <c r="S102" s="398"/>
      <c r="U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3" spans="1:30" x14ac:dyDescent="0.25">
      <c r="A103">
        <v>102</v>
      </c>
      <c r="B103" t="s">
        <v>1218</v>
      </c>
      <c r="C103">
        <v>1</v>
      </c>
      <c r="D103">
        <v>2.2210000000000001</v>
      </c>
      <c r="H10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960 850 315 0 №2 – С доводчиками ЛДСП БЕЛЫЙ БАЗОВЫЙ SL135</v>
      </c>
      <c r="I103" t="s">
        <v>777</v>
      </c>
      <c r="J103" t="s">
        <v>1304</v>
      </c>
      <c r="K103" s="1" t="s">
        <v>1550</v>
      </c>
      <c r="L103" t="s">
        <v>1448</v>
      </c>
      <c r="M103" s="398">
        <v>960</v>
      </c>
      <c r="N103" s="398">
        <v>850</v>
      </c>
      <c r="O103" s="398">
        <v>315</v>
      </c>
      <c r="P103" s="1">
        <v>0</v>
      </c>
      <c r="Q103" t="s">
        <v>1013</v>
      </c>
      <c r="R103" s="398">
        <v>7504.67</v>
      </c>
      <c r="S103" s="398"/>
      <c r="U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4" spans="1:30" x14ac:dyDescent="0.25">
      <c r="A104">
        <v>103</v>
      </c>
      <c r="B104" t="s">
        <v>1189</v>
      </c>
      <c r="C104">
        <v>1</v>
      </c>
      <c r="D104">
        <v>1.2150000000000001</v>
      </c>
      <c r="H10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EWG1D 720 600 560 0 №2 – С доводчиками ЛДСП БЕЛЫЙ БАЗОВЫЙ SL136</v>
      </c>
      <c r="I104" t="s">
        <v>29</v>
      </c>
      <c r="J104" t="s">
        <v>1305</v>
      </c>
      <c r="K104" s="1" t="s">
        <v>1551</v>
      </c>
      <c r="L104" t="s">
        <v>1448</v>
      </c>
      <c r="M104" s="398">
        <v>720</v>
      </c>
      <c r="N104" s="398">
        <v>600</v>
      </c>
      <c r="O104" s="398">
        <v>560</v>
      </c>
      <c r="P104" s="1">
        <v>0</v>
      </c>
      <c r="Q104" t="s">
        <v>1013</v>
      </c>
      <c r="R104" s="398">
        <v>5128.67</v>
      </c>
      <c r="S104" s="398"/>
      <c r="U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5" spans="1:30" x14ac:dyDescent="0.25">
      <c r="A105">
        <v>104</v>
      </c>
      <c r="B105" t="s">
        <v>1190</v>
      </c>
      <c r="C105">
        <v>1</v>
      </c>
      <c r="D105">
        <v>1.2150000000000001</v>
      </c>
      <c r="H10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EWG2D 720 600 560 0 №2 – С доводчиками ЛДСП БЕЛЫЙ БАЗОВЫЙ SL137</v>
      </c>
      <c r="I105" t="s">
        <v>30</v>
      </c>
      <c r="J105" t="s">
        <v>1305</v>
      </c>
      <c r="K105" s="1" t="s">
        <v>1552</v>
      </c>
      <c r="L105" t="s">
        <v>1448</v>
      </c>
      <c r="M105" s="398">
        <v>720</v>
      </c>
      <c r="N105" s="398">
        <v>600</v>
      </c>
      <c r="O105" s="398">
        <v>560</v>
      </c>
      <c r="P105" s="1">
        <v>0</v>
      </c>
      <c r="Q105" t="s">
        <v>1013</v>
      </c>
      <c r="R105" s="398">
        <v>6128.65</v>
      </c>
      <c r="S105" s="398"/>
      <c r="U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6" spans="1:30" x14ac:dyDescent="0.25">
      <c r="A106">
        <v>105</v>
      </c>
      <c r="B106" t="s">
        <v>1159</v>
      </c>
      <c r="C106">
        <v>1</v>
      </c>
      <c r="D106">
        <v>1.222</v>
      </c>
      <c r="H10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№2 – С доводчиками ЛДСП БЕЛЫЙ БАЗОВЫЙ SL138</v>
      </c>
      <c r="I106" t="s">
        <v>13</v>
      </c>
      <c r="J106" t="s">
        <v>1305</v>
      </c>
      <c r="K106" s="1" t="s">
        <v>1553</v>
      </c>
      <c r="L106" t="s">
        <v>1448</v>
      </c>
      <c r="M106" s="398">
        <v>720</v>
      </c>
      <c r="N106" s="398">
        <v>600</v>
      </c>
      <c r="O106" s="398">
        <v>560</v>
      </c>
      <c r="P106" s="1">
        <v>0</v>
      </c>
      <c r="Q106" t="s">
        <v>1013</v>
      </c>
      <c r="R106" s="398">
        <v>4304.7700000000004</v>
      </c>
      <c r="S106" s="398"/>
      <c r="U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7" spans="1:30" x14ac:dyDescent="0.25">
      <c r="A107">
        <v>106</v>
      </c>
      <c r="B107" t="s">
        <v>1160</v>
      </c>
      <c r="C107">
        <v>1</v>
      </c>
      <c r="D107">
        <v>1.222</v>
      </c>
      <c r="H10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 – Без доводчиков ЛДСП БЕЛЫЙ БАЗОВЫЙ SL139</v>
      </c>
      <c r="I107" t="s">
        <v>13</v>
      </c>
      <c r="J107" t="s">
        <v>1305</v>
      </c>
      <c r="K107" s="1" t="s">
        <v>1554</v>
      </c>
      <c r="L107" t="s">
        <v>1446</v>
      </c>
      <c r="M107" s="398">
        <v>720</v>
      </c>
      <c r="N107" s="398">
        <v>600</v>
      </c>
      <c r="O107" s="398">
        <v>560</v>
      </c>
      <c r="P107" s="1">
        <v>0</v>
      </c>
      <c r="Q107" t="s">
        <v>1013</v>
      </c>
      <c r="R107" s="398">
        <v>3564.77</v>
      </c>
      <c r="S107" s="398"/>
      <c r="U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8" spans="1:30" x14ac:dyDescent="0.25">
      <c r="A108">
        <v>107</v>
      </c>
      <c r="B108" t="s">
        <v>1161</v>
      </c>
      <c r="C108">
        <v>1</v>
      </c>
      <c r="D108">
        <v>1.222</v>
      </c>
      <c r="H10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№3T – Открывание по нажатию ЛДСП БЕЛЫЙ БАЗОВЫЙ SL140</v>
      </c>
      <c r="I108" t="s">
        <v>13</v>
      </c>
      <c r="J108" t="s">
        <v>1305</v>
      </c>
      <c r="K108" s="1" t="s">
        <v>1555</v>
      </c>
      <c r="L108" t="s">
        <v>1447</v>
      </c>
      <c r="M108" s="398">
        <v>720</v>
      </c>
      <c r="N108" s="398">
        <v>600</v>
      </c>
      <c r="O108" s="398">
        <v>560</v>
      </c>
      <c r="P108" s="1">
        <v>0</v>
      </c>
      <c r="Q108" t="s">
        <v>1013</v>
      </c>
      <c r="R108" s="398">
        <v>3564.77</v>
      </c>
      <c r="S108" s="398"/>
      <c r="U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9" spans="1:30" x14ac:dyDescent="0.25">
      <c r="A109">
        <v>108</v>
      </c>
      <c r="B109" t="s">
        <v>1194</v>
      </c>
      <c r="C109">
        <v>1</v>
      </c>
      <c r="D109">
        <v>0.73</v>
      </c>
      <c r="H10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EWN2D 720 600 315 0 №2 – С доводчиками ЛДСП БЕЛЫЙ БАЗОВЫЙ SL141</v>
      </c>
      <c r="I109" t="s">
        <v>14</v>
      </c>
      <c r="J109" t="s">
        <v>1305</v>
      </c>
      <c r="K109" s="1" t="s">
        <v>1556</v>
      </c>
      <c r="L109" t="s">
        <v>1448</v>
      </c>
      <c r="M109" s="398">
        <v>720</v>
      </c>
      <c r="N109" s="398">
        <v>600</v>
      </c>
      <c r="O109" s="398">
        <v>315</v>
      </c>
      <c r="P109" s="1">
        <v>0</v>
      </c>
      <c r="Q109" t="s">
        <v>1013</v>
      </c>
      <c r="R109" s="398">
        <v>5304.77</v>
      </c>
      <c r="S109" s="398"/>
      <c r="U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0" spans="1:30" x14ac:dyDescent="0.25">
      <c r="A110">
        <v>109</v>
      </c>
      <c r="B110" t="s">
        <v>1196</v>
      </c>
      <c r="C110">
        <v>1</v>
      </c>
      <c r="D110">
        <v>1.6619999999999999</v>
      </c>
      <c r="H1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 720 850 560 0 №2 – С доводчиками ЛДСП БЕЛЫЙ БАЗОВЫЙ SL142</v>
      </c>
      <c r="I110" t="s">
        <v>189</v>
      </c>
      <c r="J110" t="s">
        <v>1305</v>
      </c>
      <c r="K110" s="1" t="s">
        <v>1557</v>
      </c>
      <c r="L110" t="s">
        <v>1448</v>
      </c>
      <c r="M110" s="398">
        <v>720</v>
      </c>
      <c r="N110" s="398">
        <v>850</v>
      </c>
      <c r="O110" s="398">
        <v>560</v>
      </c>
      <c r="P110" s="1">
        <v>0</v>
      </c>
      <c r="Q110" t="s">
        <v>1013</v>
      </c>
      <c r="R110" s="398">
        <v>6945.28</v>
      </c>
      <c r="S110" s="398"/>
      <c r="U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1" spans="1:30" x14ac:dyDescent="0.25">
      <c r="A111">
        <v>110</v>
      </c>
      <c r="B111" t="s">
        <v>1197</v>
      </c>
      <c r="C111">
        <v>1</v>
      </c>
      <c r="D111">
        <v>1.734</v>
      </c>
      <c r="H1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EWU1D_150 720 850 560 0 №2 – С доводчиками ЛДСП БЕЛЫЙ БАЗОВЫЙ SL143</v>
      </c>
      <c r="I111" t="s">
        <v>188</v>
      </c>
      <c r="J111" t="s">
        <v>1305</v>
      </c>
      <c r="K111" s="1" t="s">
        <v>1558</v>
      </c>
      <c r="L111" t="s">
        <v>1448</v>
      </c>
      <c r="M111" s="398">
        <v>720</v>
      </c>
      <c r="N111" s="398">
        <v>850</v>
      </c>
      <c r="O111" s="398">
        <v>560</v>
      </c>
      <c r="P111" s="1">
        <v>0</v>
      </c>
      <c r="Q111" t="s">
        <v>1013</v>
      </c>
      <c r="R111" s="398">
        <v>6965.3</v>
      </c>
      <c r="S111" s="398"/>
      <c r="U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2" spans="1:30" x14ac:dyDescent="0.25">
      <c r="A112">
        <v>111</v>
      </c>
      <c r="B112" t="s">
        <v>1234</v>
      </c>
      <c r="C112">
        <v>1</v>
      </c>
      <c r="D112">
        <v>1.9970000000000001</v>
      </c>
      <c r="H1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– С доводчиками ЛДСП БЕЛЫЙ БАЗОВЫЙ SL144</v>
      </c>
      <c r="I112" t="s">
        <v>136</v>
      </c>
      <c r="J112" t="s">
        <v>1304</v>
      </c>
      <c r="K112" s="1" t="s">
        <v>1559</v>
      </c>
      <c r="L112" t="s">
        <v>1448</v>
      </c>
      <c r="M112" s="398">
        <v>1250</v>
      </c>
      <c r="N112" s="398">
        <v>596</v>
      </c>
      <c r="O112" s="398">
        <v>315</v>
      </c>
      <c r="P112" s="1">
        <v>2</v>
      </c>
      <c r="Q112" t="s">
        <v>1013</v>
      </c>
      <c r="R112" s="398">
        <v>9938.49</v>
      </c>
      <c r="S112" s="398"/>
      <c r="U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3" spans="1:30" x14ac:dyDescent="0.25">
      <c r="A113">
        <v>112</v>
      </c>
      <c r="B113" t="s">
        <v>1235</v>
      </c>
      <c r="C113">
        <v>1</v>
      </c>
      <c r="D113">
        <v>1.9970000000000001</v>
      </c>
      <c r="H1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– С доводчиками Стекло БЕЛЫЙ БАЗОВЫЙ SL145</v>
      </c>
      <c r="I113" t="s">
        <v>136</v>
      </c>
      <c r="J113" t="s">
        <v>1304</v>
      </c>
      <c r="K113" s="1" t="s">
        <v>1560</v>
      </c>
      <c r="L113" t="s">
        <v>1448</v>
      </c>
      <c r="M113" s="398">
        <v>1250</v>
      </c>
      <c r="N113" s="398">
        <v>596</v>
      </c>
      <c r="O113" s="398">
        <v>315</v>
      </c>
      <c r="P113" s="1">
        <v>2</v>
      </c>
      <c r="Q113" t="s">
        <v>1142</v>
      </c>
      <c r="R113" s="398">
        <v>10276.69</v>
      </c>
      <c r="S113" s="398"/>
      <c r="U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4" spans="1:30" x14ac:dyDescent="0.25">
      <c r="A114">
        <v>113</v>
      </c>
      <c r="B114" t="s">
        <v>1232</v>
      </c>
      <c r="C114">
        <v>1</v>
      </c>
      <c r="D114">
        <v>0.88200000000000001</v>
      </c>
      <c r="H1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720 450 315 0 №2 – С доводчиками ЛДСП БЕЛЫЙ БАЗОВЫЙ SL146</v>
      </c>
      <c r="I114" t="s">
        <v>136</v>
      </c>
      <c r="J114" t="s">
        <v>1304</v>
      </c>
      <c r="K114" s="1" t="s">
        <v>1561</v>
      </c>
      <c r="L114" t="s">
        <v>1448</v>
      </c>
      <c r="M114" s="398">
        <v>720</v>
      </c>
      <c r="N114" s="398">
        <v>450</v>
      </c>
      <c r="O114" s="398">
        <v>315</v>
      </c>
      <c r="P114" s="1">
        <v>0</v>
      </c>
      <c r="Q114" t="s">
        <v>1013</v>
      </c>
      <c r="R114" s="398">
        <v>4620.03</v>
      </c>
      <c r="S114" s="398"/>
      <c r="U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5" spans="1:30" x14ac:dyDescent="0.25">
      <c r="A115">
        <v>114</v>
      </c>
      <c r="B115" t="s">
        <v>1231</v>
      </c>
      <c r="C115">
        <v>2</v>
      </c>
      <c r="D115">
        <v>2.06</v>
      </c>
      <c r="H1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720 596 315 0 №2 – С доводчиками ЛДСП БЕЛЫЙ БАЗОВЫЙ SL147</v>
      </c>
      <c r="I115" t="s">
        <v>136</v>
      </c>
      <c r="J115" t="s">
        <v>1304</v>
      </c>
      <c r="K115" s="1" t="s">
        <v>1562</v>
      </c>
      <c r="L115" t="s">
        <v>1448</v>
      </c>
      <c r="M115" s="398">
        <v>720</v>
      </c>
      <c r="N115" s="398">
        <v>596</v>
      </c>
      <c r="O115" s="398">
        <v>315</v>
      </c>
      <c r="P115" s="1">
        <v>0</v>
      </c>
      <c r="Q115" t="s">
        <v>1013</v>
      </c>
      <c r="R115" s="398">
        <v>8092.38</v>
      </c>
      <c r="S115" s="398"/>
      <c r="U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6" spans="1:30" x14ac:dyDescent="0.25">
      <c r="A116">
        <v>115</v>
      </c>
      <c r="B116" t="s">
        <v>1233</v>
      </c>
      <c r="C116">
        <v>1</v>
      </c>
      <c r="D116">
        <v>1.258</v>
      </c>
      <c r="H1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960 450 315 1 №2 – С доводчиками ЛДСП БЕЛЫЙ БАЗОВЫЙ SL148</v>
      </c>
      <c r="I116" t="s">
        <v>136</v>
      </c>
      <c r="J116" t="s">
        <v>1304</v>
      </c>
      <c r="K116" s="1" t="s">
        <v>1563</v>
      </c>
      <c r="L116" t="s">
        <v>1448</v>
      </c>
      <c r="M116" s="398">
        <v>960</v>
      </c>
      <c r="N116" s="398">
        <v>450</v>
      </c>
      <c r="O116" s="398">
        <v>315</v>
      </c>
      <c r="P116" s="1">
        <v>1</v>
      </c>
      <c r="Q116" t="s">
        <v>1013</v>
      </c>
      <c r="R116" s="398">
        <v>5178.92</v>
      </c>
      <c r="S116" s="398"/>
      <c r="U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7" spans="1:30" x14ac:dyDescent="0.25">
      <c r="A117">
        <v>116</v>
      </c>
      <c r="B117" t="s">
        <v>1238</v>
      </c>
      <c r="C117">
        <v>1</v>
      </c>
      <c r="D117">
        <v>0.626</v>
      </c>
      <c r="H1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480 446 315 0 №2 – С доводчиками ЛДСП БЕЛЫЙ БАЗОВЫЙ SL149</v>
      </c>
      <c r="I117" t="s">
        <v>137</v>
      </c>
      <c r="J117" t="s">
        <v>1304</v>
      </c>
      <c r="K117" s="1" t="s">
        <v>1564</v>
      </c>
      <c r="L117" t="s">
        <v>1448</v>
      </c>
      <c r="M117" s="398">
        <v>480</v>
      </c>
      <c r="N117" s="398">
        <v>446</v>
      </c>
      <c r="O117" s="398">
        <v>315</v>
      </c>
      <c r="P117" s="1">
        <v>0</v>
      </c>
      <c r="Q117" t="s">
        <v>1013</v>
      </c>
      <c r="R117" s="398">
        <v>9017.32</v>
      </c>
      <c r="S117" s="398"/>
      <c r="U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8" spans="1:30" x14ac:dyDescent="0.25">
      <c r="A118">
        <v>117</v>
      </c>
      <c r="B118" t="s">
        <v>1239</v>
      </c>
      <c r="C118">
        <v>1</v>
      </c>
      <c r="D118">
        <v>0.97</v>
      </c>
      <c r="H1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480 896 315 0 №2 – С доводчиками ЛДСП БЕЛЫЙ БАЗОВЫЙ SL150</v>
      </c>
      <c r="I118" t="s">
        <v>137</v>
      </c>
      <c r="J118" t="s">
        <v>1304</v>
      </c>
      <c r="K118" s="1" t="s">
        <v>1565</v>
      </c>
      <c r="L118" t="s">
        <v>1448</v>
      </c>
      <c r="M118" s="398">
        <v>480</v>
      </c>
      <c r="N118" s="398">
        <v>896</v>
      </c>
      <c r="O118" s="398">
        <v>315</v>
      </c>
      <c r="P118" s="1">
        <v>0</v>
      </c>
      <c r="Q118" t="s">
        <v>1013</v>
      </c>
      <c r="R118" s="398">
        <v>9458.99</v>
      </c>
      <c r="S118" s="398"/>
      <c r="U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9" spans="1:30" x14ac:dyDescent="0.25">
      <c r="A119">
        <v>118</v>
      </c>
      <c r="B119" t="s">
        <v>1237</v>
      </c>
      <c r="C119">
        <v>1</v>
      </c>
      <c r="D119">
        <v>0.753</v>
      </c>
      <c r="H1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600 446 315 0 №2 – С доводчиками ЛДСП БЕЛЫЙ БАЗОВЫЙ SL151</v>
      </c>
      <c r="I119" t="s">
        <v>137</v>
      </c>
      <c r="J119" t="s">
        <v>1304</v>
      </c>
      <c r="K119" s="1" t="s">
        <v>1566</v>
      </c>
      <c r="L119" t="s">
        <v>1448</v>
      </c>
      <c r="M119" s="398">
        <v>600</v>
      </c>
      <c r="N119" s="398">
        <v>446</v>
      </c>
      <c r="O119" s="398">
        <v>315</v>
      </c>
      <c r="P119" s="1">
        <v>0</v>
      </c>
      <c r="Q119" t="s">
        <v>1013</v>
      </c>
      <c r="R119" s="398">
        <v>10022.280000000001</v>
      </c>
      <c r="S119" s="398"/>
      <c r="U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0" spans="1:30" x14ac:dyDescent="0.25">
      <c r="A120">
        <v>119</v>
      </c>
      <c r="B120" t="s">
        <v>1263</v>
      </c>
      <c r="C120">
        <v>1</v>
      </c>
      <c r="D120">
        <v>0.88500000000000001</v>
      </c>
      <c r="H1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600 596 315 0 №2 – С доводчиками ЛДСП БЕЛЫЙ БАЗОВЫЙ SL152</v>
      </c>
      <c r="I120" t="s">
        <v>137</v>
      </c>
      <c r="J120" t="s">
        <v>1304</v>
      </c>
      <c r="K120" s="1" t="s">
        <v>1567</v>
      </c>
      <c r="L120" t="s">
        <v>1448</v>
      </c>
      <c r="M120" s="398">
        <v>600</v>
      </c>
      <c r="N120" s="398">
        <v>596</v>
      </c>
      <c r="O120" s="398">
        <v>315</v>
      </c>
      <c r="P120" s="1">
        <v>0</v>
      </c>
      <c r="Q120" t="s">
        <v>1013</v>
      </c>
      <c r="R120" s="398">
        <v>10169.5</v>
      </c>
      <c r="S120" s="398"/>
      <c r="U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1" spans="1:30" x14ac:dyDescent="0.25">
      <c r="A121">
        <v>120</v>
      </c>
      <c r="B121" t="s">
        <v>1256</v>
      </c>
      <c r="C121">
        <v>1</v>
      </c>
      <c r="D121">
        <v>1.03</v>
      </c>
      <c r="H1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720 596 315 0 №2 – С доводчиками ЛДСП БЕЛЫЙ БАЗОВЫЙ SL153</v>
      </c>
      <c r="I121" t="s">
        <v>37</v>
      </c>
      <c r="J121" t="s">
        <v>1304</v>
      </c>
      <c r="K121" s="1" t="s">
        <v>1568</v>
      </c>
      <c r="L121" t="s">
        <v>1448</v>
      </c>
      <c r="M121" s="398">
        <v>720</v>
      </c>
      <c r="N121" s="398">
        <v>596</v>
      </c>
      <c r="O121" s="398">
        <v>315</v>
      </c>
      <c r="P121" s="221">
        <v>0</v>
      </c>
      <c r="Q121" t="s">
        <v>1013</v>
      </c>
      <c r="R121" s="398">
        <v>9092.3799999999992</v>
      </c>
      <c r="S121" s="398"/>
      <c r="U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2" spans="1:30" x14ac:dyDescent="0.25">
      <c r="A122">
        <v>121</v>
      </c>
      <c r="B122" t="s">
        <v>1259</v>
      </c>
      <c r="C122">
        <v>1</v>
      </c>
      <c r="D122">
        <v>1.423</v>
      </c>
      <c r="H1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№2 – С доводчиками ЛДСП БЕЛЫЙ БАЗОВЫЙ SL154</v>
      </c>
      <c r="I122" t="s">
        <v>37</v>
      </c>
      <c r="J122" t="s">
        <v>1304</v>
      </c>
      <c r="K122" s="1" t="s">
        <v>1569</v>
      </c>
      <c r="L122" t="s">
        <v>1448</v>
      </c>
      <c r="M122" s="398">
        <v>867</v>
      </c>
      <c r="N122" s="398">
        <v>596</v>
      </c>
      <c r="O122" s="398">
        <v>333</v>
      </c>
      <c r="P122" s="1">
        <v>1</v>
      </c>
      <c r="Q122" t="s">
        <v>1013</v>
      </c>
      <c r="R122" s="398">
        <v>9713.0400000000009</v>
      </c>
      <c r="S122" s="398"/>
      <c r="U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3" spans="1:30" x14ac:dyDescent="0.25">
      <c r="A123">
        <v>122</v>
      </c>
      <c r="B123" t="s">
        <v>1260</v>
      </c>
      <c r="C123">
        <v>1</v>
      </c>
      <c r="D123">
        <v>2.718</v>
      </c>
      <c r="H1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867 796 333 1 №2 – С доводчиками ЛДСП БЕЛЫЙ БАЗОВЫЙ SL155</v>
      </c>
      <c r="I123" t="s">
        <v>37</v>
      </c>
      <c r="J123" t="s">
        <v>1304</v>
      </c>
      <c r="K123" s="1" t="s">
        <v>1570</v>
      </c>
      <c r="L123" t="s">
        <v>1448</v>
      </c>
      <c r="M123" s="398">
        <v>867</v>
      </c>
      <c r="N123" s="398">
        <v>796</v>
      </c>
      <c r="O123" s="398">
        <v>333</v>
      </c>
      <c r="P123" s="1">
        <v>1</v>
      </c>
      <c r="Q123" t="s">
        <v>1013</v>
      </c>
      <c r="R123" s="398">
        <v>10627.85</v>
      </c>
      <c r="S123" s="398"/>
      <c r="U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4" spans="1:30" x14ac:dyDescent="0.25">
      <c r="A124">
        <v>123</v>
      </c>
      <c r="B124" t="s">
        <v>1258</v>
      </c>
      <c r="C124">
        <v>1</v>
      </c>
      <c r="D124">
        <v>1.423</v>
      </c>
      <c r="H1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Без доводчиков ЛДСП БЕЛЫЙ БАЗОВЫЙ SL156</v>
      </c>
      <c r="I124" t="s">
        <v>37</v>
      </c>
      <c r="J124" t="s">
        <v>1304</v>
      </c>
      <c r="K124" s="1" t="s">
        <v>1571</v>
      </c>
      <c r="L124" t="s">
        <v>1446</v>
      </c>
      <c r="M124" s="398">
        <v>867</v>
      </c>
      <c r="N124" s="398">
        <v>596</v>
      </c>
      <c r="O124" s="398">
        <v>333</v>
      </c>
      <c r="P124" s="1">
        <v>1</v>
      </c>
      <c r="Q124" t="s">
        <v>1013</v>
      </c>
      <c r="R124" s="398">
        <v>8233.0400000000009</v>
      </c>
      <c r="S124" s="398"/>
      <c r="U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5" spans="1:30" x14ac:dyDescent="0.25">
      <c r="A125">
        <v>124</v>
      </c>
      <c r="B125" t="s">
        <v>1257</v>
      </c>
      <c r="C125">
        <v>1</v>
      </c>
      <c r="D125">
        <v>1.4219999999999999</v>
      </c>
      <c r="H1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Без доводчиков Стекло БЕЛЫЙ БАЗОВЫЙ SL157</v>
      </c>
      <c r="I125" t="s">
        <v>37</v>
      </c>
      <c r="J125" t="s">
        <v>1304</v>
      </c>
      <c r="K125" s="1" t="s">
        <v>1572</v>
      </c>
      <c r="L125" t="s">
        <v>1446</v>
      </c>
      <c r="M125" s="398">
        <v>867</v>
      </c>
      <c r="N125" s="398">
        <v>596</v>
      </c>
      <c r="O125" s="398">
        <v>333</v>
      </c>
      <c r="P125" s="1">
        <v>1</v>
      </c>
      <c r="Q125" t="s">
        <v>1142</v>
      </c>
      <c r="R125" s="398">
        <v>8412.11</v>
      </c>
      <c r="S125" s="398"/>
      <c r="U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6" spans="1:30" x14ac:dyDescent="0.25">
      <c r="A126">
        <v>125</v>
      </c>
      <c r="B126" t="s">
        <v>1261</v>
      </c>
      <c r="C126">
        <v>1</v>
      </c>
      <c r="D126">
        <v>2.0230000000000001</v>
      </c>
      <c r="H1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– С доводчиками ЛДСП БЕЛЫЙ БАЗОВЫЙ SL158</v>
      </c>
      <c r="I126" t="s">
        <v>37</v>
      </c>
      <c r="J126" t="s">
        <v>1304</v>
      </c>
      <c r="K126" s="1" t="s">
        <v>1573</v>
      </c>
      <c r="L126" t="s">
        <v>1448</v>
      </c>
      <c r="M126" s="398">
        <v>1210</v>
      </c>
      <c r="N126" s="398">
        <v>596</v>
      </c>
      <c r="O126" s="398">
        <v>333</v>
      </c>
      <c r="P126" s="1">
        <v>2</v>
      </c>
      <c r="Q126" t="s">
        <v>1013</v>
      </c>
      <c r="R126" s="398">
        <v>11784.55</v>
      </c>
      <c r="S126" s="398"/>
      <c r="U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7" spans="1:30" x14ac:dyDescent="0.25">
      <c r="A127">
        <v>126</v>
      </c>
      <c r="B127" t="s">
        <v>1262</v>
      </c>
      <c r="C127">
        <v>1</v>
      </c>
      <c r="D127">
        <v>2.0219999999999998</v>
      </c>
      <c r="H1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– С доводчиками Стекло БЕЛЫЙ БАЗОВЫЙ SL159</v>
      </c>
      <c r="I127" t="s">
        <v>37</v>
      </c>
      <c r="J127" t="s">
        <v>1304</v>
      </c>
      <c r="K127" s="1" t="s">
        <v>1574</v>
      </c>
      <c r="L127" t="s">
        <v>1448</v>
      </c>
      <c r="M127" s="398">
        <v>1210</v>
      </c>
      <c r="N127" s="398">
        <v>596</v>
      </c>
      <c r="O127" s="398">
        <v>333</v>
      </c>
      <c r="P127" s="1">
        <v>2</v>
      </c>
      <c r="Q127" t="s">
        <v>1142</v>
      </c>
      <c r="R127" s="398">
        <v>12143.69</v>
      </c>
      <c r="S127" s="398"/>
      <c r="U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8" spans="1:30" x14ac:dyDescent="0.25">
      <c r="A128">
        <v>127</v>
      </c>
      <c r="B128" t="s">
        <v>1236</v>
      </c>
      <c r="C128">
        <v>1</v>
      </c>
      <c r="D128">
        <v>0.92500000000000004</v>
      </c>
      <c r="H1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EWV2V 720 450 315 0 №2 – С доводчиками ЛДСП БЕЛЫЙ БАЗОВЫЙ SL160</v>
      </c>
      <c r="I128" t="s">
        <v>38</v>
      </c>
      <c r="J128" t="s">
        <v>1304</v>
      </c>
      <c r="K128" s="1" t="s">
        <v>1575</v>
      </c>
      <c r="L128" t="s">
        <v>1448</v>
      </c>
      <c r="M128" s="398">
        <v>720</v>
      </c>
      <c r="N128" s="398">
        <v>450</v>
      </c>
      <c r="O128" s="398">
        <v>315</v>
      </c>
      <c r="P128" s="1">
        <v>0</v>
      </c>
      <c r="Q128" t="s">
        <v>1013</v>
      </c>
      <c r="R128" s="398">
        <v>17610.009999999998</v>
      </c>
      <c r="S128" s="398"/>
      <c r="U1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</row>
    <row r="129" spans="8:19" x14ac:dyDescent="0.25">
      <c r="H129" s="398" t="s">
        <v>1604</v>
      </c>
      <c r="K129" s="1" t="s">
        <v>1576</v>
      </c>
      <c r="L129"/>
      <c r="O129" s="221"/>
      <c r="P129" s="1"/>
      <c r="R129" s="398">
        <v>8350.49</v>
      </c>
      <c r="S129" s="398"/>
    </row>
    <row r="130" spans="8:19" x14ac:dyDescent="0.25">
      <c r="H130" s="398" t="s">
        <v>1605</v>
      </c>
      <c r="K130" s="1" t="s">
        <v>1577</v>
      </c>
      <c r="L130"/>
      <c r="O130" s="221"/>
      <c r="P130" s="1"/>
      <c r="R130" s="398">
        <v>9430.17</v>
      </c>
      <c r="S130" s="398"/>
    </row>
    <row r="131" spans="8:19" x14ac:dyDescent="0.25">
      <c r="H131" s="398" t="s">
        <v>1606</v>
      </c>
      <c r="K131" s="1" t="s">
        <v>1578</v>
      </c>
      <c r="L131"/>
      <c r="O131" s="221"/>
      <c r="P131" s="1"/>
      <c r="R131" s="398">
        <v>23826.12</v>
      </c>
      <c r="S131" s="398"/>
    </row>
    <row r="132" spans="8:19" x14ac:dyDescent="0.25">
      <c r="H132" s="398" t="s">
        <v>1607</v>
      </c>
      <c r="K132" s="1" t="s">
        <v>1579</v>
      </c>
      <c r="L132"/>
      <c r="O132" s="221"/>
      <c r="P132" s="1"/>
      <c r="R132" s="398">
        <v>25381.32</v>
      </c>
      <c r="S132" s="398"/>
    </row>
    <row r="133" spans="8:19" x14ac:dyDescent="0.25">
      <c r="H133" s="398" t="s">
        <v>1608</v>
      </c>
      <c r="K133" s="1" t="s">
        <v>1580</v>
      </c>
      <c r="L133"/>
      <c r="O133" s="221"/>
      <c r="P133" s="1"/>
      <c r="R133" s="398">
        <v>12511.15</v>
      </c>
      <c r="S133" s="398"/>
    </row>
    <row r="134" spans="8:19" x14ac:dyDescent="0.25">
      <c r="H134" s="398" t="s">
        <v>1609</v>
      </c>
      <c r="K134" s="1" t="s">
        <v>1581</v>
      </c>
      <c r="L134"/>
      <c r="O134" s="221"/>
      <c r="P134" s="1"/>
      <c r="R134" s="398">
        <v>28066.13</v>
      </c>
      <c r="S134" s="398"/>
    </row>
    <row r="135" spans="8:19" x14ac:dyDescent="0.25">
      <c r="H135" s="398" t="s">
        <v>1610</v>
      </c>
      <c r="K135" s="1" t="s">
        <v>1582</v>
      </c>
      <c r="L135"/>
      <c r="O135" s="221"/>
      <c r="P135" s="1"/>
      <c r="R135" s="398">
        <v>10281.67</v>
      </c>
      <c r="S135" s="398"/>
    </row>
    <row r="136" spans="8:19" x14ac:dyDescent="0.25">
      <c r="H136" s="398" t="s">
        <v>1611</v>
      </c>
      <c r="K136" s="1" t="s">
        <v>1583</v>
      </c>
      <c r="L136"/>
      <c r="O136" s="221"/>
      <c r="P136" s="1"/>
      <c r="R136" s="398">
        <v>11031.28</v>
      </c>
      <c r="S136" s="398"/>
    </row>
    <row r="137" spans="8:19" x14ac:dyDescent="0.25">
      <c r="H137" s="398" t="s">
        <v>1612</v>
      </c>
      <c r="K137" s="1" t="s">
        <v>1584</v>
      </c>
      <c r="L137"/>
      <c r="O137" s="221"/>
      <c r="P137" s="1"/>
      <c r="R137" s="398">
        <v>14187.9</v>
      </c>
      <c r="S137" s="398"/>
    </row>
    <row r="138" spans="8:19" x14ac:dyDescent="0.25">
      <c r="H138" s="398" t="s">
        <v>1613</v>
      </c>
      <c r="K138" s="1" t="s">
        <v>1585</v>
      </c>
      <c r="L138"/>
      <c r="O138" s="221"/>
      <c r="P138" s="1"/>
      <c r="R138" s="398">
        <v>16027.45</v>
      </c>
      <c r="S138" s="398"/>
    </row>
    <row r="139" spans="8:19" x14ac:dyDescent="0.25">
      <c r="H139" s="398" t="s">
        <v>1614</v>
      </c>
      <c r="K139" s="1" t="s">
        <v>1586</v>
      </c>
      <c r="L139"/>
      <c r="O139" s="221"/>
      <c r="P139" s="1"/>
      <c r="R139" s="398">
        <v>9260.07</v>
      </c>
      <c r="S139" s="398"/>
    </row>
    <row r="140" spans="8:19" x14ac:dyDescent="0.25">
      <c r="H140" s="398" t="s">
        <v>1615</v>
      </c>
      <c r="K140" s="1" t="s">
        <v>1587</v>
      </c>
      <c r="L140"/>
      <c r="O140" s="221"/>
      <c r="P140" s="1"/>
      <c r="R140" s="398">
        <v>10775.75</v>
      </c>
      <c r="S140" s="398"/>
    </row>
    <row r="141" spans="8:19" x14ac:dyDescent="0.25">
      <c r="H141" s="398" t="s">
        <v>1616</v>
      </c>
      <c r="K141" s="1" t="s">
        <v>1588</v>
      </c>
      <c r="L141"/>
      <c r="O141" s="221"/>
      <c r="P141" s="1"/>
      <c r="R141" s="398">
        <v>10843.27</v>
      </c>
      <c r="S141" s="398"/>
    </row>
    <row r="142" spans="8:19" x14ac:dyDescent="0.25">
      <c r="H142" s="398" t="s">
        <v>1617</v>
      </c>
      <c r="K142" s="1" t="s">
        <v>1589</v>
      </c>
      <c r="L142"/>
      <c r="O142" s="221"/>
      <c r="P142" s="1"/>
      <c r="R142" s="398">
        <v>16560.05</v>
      </c>
      <c r="S142" s="398"/>
    </row>
    <row r="143" spans="8:19" x14ac:dyDescent="0.25">
      <c r="H143" s="398" t="s">
        <v>1337</v>
      </c>
      <c r="K143" s="1" t="s">
        <v>1590</v>
      </c>
      <c r="L143"/>
      <c r="O143" s="221"/>
      <c r="P143" s="1"/>
      <c r="R143" s="398">
        <v>9943.8799999999992</v>
      </c>
      <c r="S143" s="398"/>
    </row>
    <row r="144" spans="8:19" x14ac:dyDescent="0.25">
      <c r="H144" s="398" t="s">
        <v>1338</v>
      </c>
      <c r="K144" s="1" t="s">
        <v>1591</v>
      </c>
      <c r="L144"/>
      <c r="O144" s="221"/>
      <c r="P144" s="1"/>
      <c r="R144" s="398">
        <v>10233.4</v>
      </c>
      <c r="S144" s="398"/>
    </row>
    <row r="145" spans="8:19" x14ac:dyDescent="0.25">
      <c r="H145" s="398" t="s">
        <v>1339</v>
      </c>
      <c r="K145" s="1" t="s">
        <v>1592</v>
      </c>
      <c r="L145"/>
      <c r="O145" s="221"/>
      <c r="P145" s="1"/>
      <c r="R145" s="398">
        <v>10771.08</v>
      </c>
      <c r="S145" s="398"/>
    </row>
    <row r="146" spans="8:19" x14ac:dyDescent="0.25">
      <c r="H146" s="398" t="s">
        <v>1340</v>
      </c>
      <c r="K146" s="1" t="s">
        <v>1593</v>
      </c>
      <c r="L146"/>
      <c r="O146" s="221"/>
      <c r="P146" s="1"/>
      <c r="R146" s="398">
        <v>15921.09</v>
      </c>
      <c r="S146" s="398"/>
    </row>
    <row r="147" spans="8:19" x14ac:dyDescent="0.25">
      <c r="H147" s="398" t="s">
        <v>1341</v>
      </c>
      <c r="K147" s="1" t="s">
        <v>1594</v>
      </c>
      <c r="L147"/>
      <c r="O147" s="221"/>
      <c r="P147" s="1"/>
      <c r="R147" s="398">
        <v>17247.810000000001</v>
      </c>
      <c r="S147" s="398"/>
    </row>
    <row r="148" spans="8:19" x14ac:dyDescent="0.25">
      <c r="H148" s="398" t="s">
        <v>1342</v>
      </c>
      <c r="K148" s="1" t="s">
        <v>1595</v>
      </c>
      <c r="L148"/>
      <c r="O148" s="221"/>
      <c r="P148" s="1"/>
      <c r="R148" s="398">
        <v>7129.78</v>
      </c>
      <c r="S148" s="398"/>
    </row>
    <row r="149" spans="8:19" x14ac:dyDescent="0.25">
      <c r="H149" s="398" t="s">
        <v>1343</v>
      </c>
      <c r="K149" s="1" t="s">
        <v>1596</v>
      </c>
      <c r="L149"/>
      <c r="O149" s="221"/>
      <c r="P149" s="1"/>
      <c r="R149" s="398">
        <v>7631.06</v>
      </c>
      <c r="S149" s="398"/>
    </row>
    <row r="150" spans="8:19" x14ac:dyDescent="0.25">
      <c r="H150" s="398" t="s">
        <v>1344</v>
      </c>
      <c r="K150" s="1" t="s">
        <v>1597</v>
      </c>
      <c r="L150"/>
      <c r="O150" s="221"/>
      <c r="P150" s="1"/>
      <c r="R150" s="398">
        <v>11331.1</v>
      </c>
      <c r="S150" s="398"/>
    </row>
    <row r="151" spans="8:19" x14ac:dyDescent="0.25">
      <c r="H151" s="398" t="s">
        <v>1345</v>
      </c>
      <c r="K151" s="1" t="s">
        <v>1598</v>
      </c>
      <c r="L151"/>
      <c r="O151" s="221"/>
      <c r="P151" s="1"/>
      <c r="R151" s="398">
        <v>17633.88</v>
      </c>
      <c r="S151" s="398"/>
    </row>
    <row r="152" spans="8:19" x14ac:dyDescent="0.25">
      <c r="H152" s="398" t="s">
        <v>1346</v>
      </c>
      <c r="K152" s="1" t="s">
        <v>1599</v>
      </c>
      <c r="L152"/>
      <c r="O152" s="221"/>
      <c r="P152" s="1"/>
      <c r="R152" s="398">
        <v>13035.09</v>
      </c>
      <c r="S152" s="398"/>
    </row>
    <row r="153" spans="8:19" x14ac:dyDescent="0.25">
      <c r="H153" s="398" t="s">
        <v>1346</v>
      </c>
      <c r="K153" s="1" t="s">
        <v>1600</v>
      </c>
      <c r="L153"/>
      <c r="O153" s="221"/>
      <c r="P153" s="1"/>
      <c r="R153" s="398">
        <v>13035.09</v>
      </c>
      <c r="S153" s="398"/>
    </row>
    <row r="154" spans="8:19" x14ac:dyDescent="0.25">
      <c r="H154" s="398" t="s">
        <v>1347</v>
      </c>
      <c r="K154" s="1" t="s">
        <v>1601</v>
      </c>
      <c r="L154"/>
      <c r="O154" s="221"/>
      <c r="P154" s="1"/>
      <c r="R154" s="398">
        <v>15476.15</v>
      </c>
      <c r="S154" s="398"/>
    </row>
    <row r="155" spans="8:19" x14ac:dyDescent="0.25">
      <c r="H155" s="398" t="s">
        <v>1348</v>
      </c>
      <c r="K155" s="1" t="s">
        <v>1602</v>
      </c>
      <c r="L155"/>
      <c r="O155" s="221"/>
      <c r="P155" s="1"/>
      <c r="R155" s="398">
        <v>16271.08</v>
      </c>
      <c r="S155" s="398"/>
    </row>
    <row r="156" spans="8:19" x14ac:dyDescent="0.25">
      <c r="H156" s="398" t="s">
        <v>1349</v>
      </c>
      <c r="K156" s="1" t="s">
        <v>1603</v>
      </c>
      <c r="L156"/>
      <c r="O156" s="221"/>
      <c r="P156" s="1"/>
      <c r="R156" s="398">
        <v>19003.169999999998</v>
      </c>
      <c r="S156" s="398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7C1B2-0ACE-483B-A2B1-6302F253CA84}">
  <sheetPr codeName="Лист10"/>
  <dimension ref="A1:BQ104"/>
  <sheetViews>
    <sheetView topLeftCell="A68" zoomScale="85" zoomScaleNormal="85" workbookViewId="0">
      <pane xSplit="1" topLeftCell="B1" activePane="topRight" state="frozen"/>
      <selection pane="topRight" activeCell="J93" sqref="J93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1" width="20.140625" customWidth="1"/>
    <col min="32" max="32" width="72.7109375" bestFit="1" customWidth="1"/>
    <col min="33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1" t="s">
        <v>723</v>
      </c>
      <c r="K1" s="1" t="s">
        <v>724</v>
      </c>
      <c r="L1" s="1" t="s">
        <v>726</v>
      </c>
      <c r="M1" s="1" t="s">
        <v>727</v>
      </c>
      <c r="N1" s="1" t="s">
        <v>685</v>
      </c>
      <c r="O1" s="1" t="s">
        <v>733</v>
      </c>
      <c r="P1" s="1" t="s">
        <v>156</v>
      </c>
      <c r="Q1" s="1" t="s">
        <v>783</v>
      </c>
      <c r="R1" s="1" t="s">
        <v>183</v>
      </c>
      <c r="S1" s="1" t="s">
        <v>775</v>
      </c>
      <c r="T1" s="1" t="s">
        <v>208</v>
      </c>
      <c r="U1" s="1" t="s">
        <v>179</v>
      </c>
      <c r="V1" s="1" t="s">
        <v>785</v>
      </c>
      <c r="W1" s="1" t="s">
        <v>875</v>
      </c>
      <c r="X1" s="2" t="s">
        <v>924</v>
      </c>
      <c r="Y1" s="1" t="s">
        <v>925</v>
      </c>
      <c r="Z1" s="1" t="s">
        <v>929</v>
      </c>
      <c r="AA1" s="1" t="s">
        <v>932</v>
      </c>
      <c r="AB1" s="1" t="s">
        <v>874</v>
      </c>
      <c r="AC1" s="1" t="s">
        <v>157</v>
      </c>
      <c r="AD1" s="1" t="s">
        <v>1442</v>
      </c>
      <c r="AE1" s="1" t="s">
        <v>1444</v>
      </c>
      <c r="AF1" s="1" t="s">
        <v>1314</v>
      </c>
      <c r="AG1" s="1" t="s">
        <v>1310</v>
      </c>
      <c r="AH1" s="1" t="s">
        <v>1127</v>
      </c>
      <c r="AK1" s="1" t="s">
        <v>737</v>
      </c>
      <c r="AL1" s="1" t="s">
        <v>770</v>
      </c>
      <c r="AM1" s="1" t="s">
        <v>771</v>
      </c>
      <c r="AN1" s="1" t="s">
        <v>172</v>
      </c>
      <c r="AO1" s="1" t="s">
        <v>173</v>
      </c>
      <c r="AP1" s="1" t="s">
        <v>181</v>
      </c>
      <c r="AQ1" s="1" t="s">
        <v>772</v>
      </c>
      <c r="AR1" s="1" t="s">
        <v>1118</v>
      </c>
      <c r="AU1" s="302" t="s">
        <v>183</v>
      </c>
      <c r="AV1" s="302" t="s">
        <v>775</v>
      </c>
      <c r="AW1" s="302" t="s">
        <v>208</v>
      </c>
      <c r="AX1" s="302" t="s">
        <v>179</v>
      </c>
      <c r="AY1" s="302" t="s">
        <v>934</v>
      </c>
      <c r="AZ1" s="302" t="s">
        <v>935</v>
      </c>
      <c r="BA1" s="302" t="s">
        <v>933</v>
      </c>
      <c r="BB1" s="302" t="s">
        <v>925</v>
      </c>
      <c r="BC1" s="302" t="s">
        <v>929</v>
      </c>
      <c r="BD1" s="302" t="s">
        <v>181</v>
      </c>
      <c r="BE1" s="302" t="s">
        <v>772</v>
      </c>
      <c r="BG1" s="325" t="s">
        <v>940</v>
      </c>
      <c r="BH1" s="326" t="s">
        <v>5</v>
      </c>
      <c r="BI1" s="325" t="s">
        <v>170</v>
      </c>
      <c r="BJ1" s="325" t="s">
        <v>183</v>
      </c>
      <c r="BK1" s="327" t="s">
        <v>855</v>
      </c>
      <c r="BL1" s="327" t="s">
        <v>800</v>
      </c>
      <c r="BN1" t="s">
        <v>491</v>
      </c>
      <c r="BO1" t="s">
        <v>855</v>
      </c>
      <c r="BP1" t="s">
        <v>800</v>
      </c>
      <c r="BQ1" t="s">
        <v>183</v>
      </c>
    </row>
    <row r="2" spans="1:69" x14ac:dyDescent="0.25">
      <c r="A2" s="1" t="s">
        <v>186</v>
      </c>
      <c r="B2" s="1">
        <v>720</v>
      </c>
      <c r="C2" s="1">
        <v>850</v>
      </c>
      <c r="D2" s="1">
        <v>525</v>
      </c>
      <c r="E2" s="1">
        <v>1</v>
      </c>
      <c r="F2" s="1">
        <v>7269.5499999999993</v>
      </c>
      <c r="G2" s="1">
        <v>0.28000000000000003</v>
      </c>
      <c r="H2" s="1">
        <v>2</v>
      </c>
      <c r="I2" s="1">
        <v>0.40849999999999997</v>
      </c>
      <c r="J2" s="28">
        <v>1060.08</v>
      </c>
      <c r="K2" s="1">
        <v>1529.424</v>
      </c>
      <c r="L2" s="1"/>
      <c r="M2" s="1">
        <v>3269.5499999999997</v>
      </c>
      <c r="N2" s="1">
        <v>750</v>
      </c>
      <c r="O2" s="1" t="s">
        <v>734</v>
      </c>
      <c r="P2" s="1" t="s">
        <v>1448</v>
      </c>
      <c r="Q2" s="1"/>
      <c r="R2" s="1" t="s">
        <v>1080</v>
      </c>
      <c r="S2" s="1" t="s">
        <v>1069</v>
      </c>
      <c r="T2" s="1" t="s">
        <v>1063</v>
      </c>
      <c r="U2" s="1" t="s">
        <v>1081</v>
      </c>
      <c r="V2" s="1" t="s">
        <v>1012</v>
      </c>
      <c r="W2" s="1">
        <v>1350</v>
      </c>
      <c r="X2" s="1">
        <v>2650</v>
      </c>
      <c r="Y2" s="1" t="s">
        <v>928</v>
      </c>
      <c r="Z2" s="1">
        <v>0</v>
      </c>
      <c r="AA2" s="1" t="s">
        <v>1013</v>
      </c>
      <c r="AB2" s="1">
        <v>8798.9699999999993</v>
      </c>
      <c r="AC2" s="1" t="s">
        <v>168</v>
      </c>
      <c r="AD2" s="1" t="s">
        <v>216</v>
      </c>
      <c r="AE2" s="1">
        <v>0</v>
      </c>
      <c r="AF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EUN1D_150 720 850 525 2 №2 – С доводчиками ЛДСП Белый</v>
      </c>
      <c r="AG2" s="1" t="e">
        <f>VLOOKUP(Корзина42[[#This Row],[Соединенное название]],Цены_БЗ[],11,0)</f>
        <v>#N/A</v>
      </c>
      <c r="AH2" s="1" t="e">
        <f>Корзина42[[#This Row],[Цена корпус + полки]]-Корзина42[[#This Row],[Цена БЗ]]</f>
        <v>#N/A</v>
      </c>
      <c r="AK2" s="1"/>
      <c r="AL2" s="1"/>
      <c r="AM2" s="1"/>
      <c r="AN2" s="1"/>
      <c r="AO2" s="1"/>
      <c r="AP2" s="1"/>
      <c r="AQ2" s="1"/>
      <c r="AR2" s="1"/>
      <c r="AU2" s="395"/>
      <c r="AV2" s="395"/>
      <c r="AW2" s="395"/>
      <c r="AX2" s="395"/>
      <c r="AY2" s="395"/>
      <c r="AZ2" s="395"/>
      <c r="BA2" s="395"/>
      <c r="BB2" s="395"/>
      <c r="BC2" s="395"/>
      <c r="BD2" s="395"/>
      <c r="BE2" s="395"/>
      <c r="BG2" s="327"/>
      <c r="BH2" s="327"/>
      <c r="BI2" s="327"/>
      <c r="BJ2" s="327"/>
      <c r="BK2" s="327"/>
      <c r="BL2" s="327"/>
      <c r="BN2" t="s">
        <v>1039</v>
      </c>
      <c r="BO2">
        <v>1</v>
      </c>
      <c r="BP2">
        <v>4362</v>
      </c>
      <c r="BQ2" t="s">
        <v>184</v>
      </c>
    </row>
    <row r="3" spans="1:69" x14ac:dyDescent="0.25">
      <c r="A3" s="1" t="s">
        <v>11</v>
      </c>
      <c r="B3" s="1">
        <v>720</v>
      </c>
      <c r="C3" s="1">
        <v>650</v>
      </c>
      <c r="D3" s="1">
        <v>525</v>
      </c>
      <c r="E3" s="1">
        <v>1</v>
      </c>
      <c r="F3" s="1">
        <v>5608.6500000000005</v>
      </c>
      <c r="G3" s="1">
        <v>0.46</v>
      </c>
      <c r="H3" s="1">
        <v>2</v>
      </c>
      <c r="I3" s="1">
        <v>0.3085</v>
      </c>
      <c r="J3" s="28">
        <v>1741.56</v>
      </c>
      <c r="K3" s="1">
        <v>1155.0239999999999</v>
      </c>
      <c r="L3" s="1"/>
      <c r="M3" s="1">
        <v>2528.6500000000005</v>
      </c>
      <c r="N3" s="1">
        <v>300</v>
      </c>
      <c r="O3" s="1" t="s">
        <v>734</v>
      </c>
      <c r="P3" s="1" t="s">
        <v>1448</v>
      </c>
      <c r="Q3" s="1"/>
      <c r="R3" s="1" t="s">
        <v>1080</v>
      </c>
      <c r="S3" s="1" t="s">
        <v>1069</v>
      </c>
      <c r="T3" s="1" t="s">
        <v>1063</v>
      </c>
      <c r="U3" s="1" t="s">
        <v>1081</v>
      </c>
      <c r="V3" s="1" t="s">
        <v>1012</v>
      </c>
      <c r="W3" s="1">
        <v>1080</v>
      </c>
      <c r="X3" s="1">
        <v>2000</v>
      </c>
      <c r="Y3" s="1" t="s">
        <v>928</v>
      </c>
      <c r="Z3" s="1">
        <v>0</v>
      </c>
      <c r="AA3" s="1" t="s">
        <v>1013</v>
      </c>
      <c r="AB3" s="1">
        <v>6763.67</v>
      </c>
      <c r="AC3" s="1" t="s">
        <v>168</v>
      </c>
      <c r="AD3" s="1" t="s">
        <v>216</v>
      </c>
      <c r="AE3" s="1">
        <v>0</v>
      </c>
      <c r="AF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720 650 525 2 №2 – С доводчиками ЛДСП Белый</v>
      </c>
      <c r="AG3" s="1" t="e">
        <f>VLOOKUP(Корзина42[[#This Row],[Соединенное название]],Цены_БЗ[],11,0)</f>
        <v>#N/A</v>
      </c>
      <c r="AH3" s="1" t="e">
        <f>Корзина42[[#This Row],[Цена корпус + полки]]-Корзина42[[#This Row],[Цена БЗ]]</f>
        <v>#N/A</v>
      </c>
    </row>
    <row r="4" spans="1:69" x14ac:dyDescent="0.25">
      <c r="A4" s="1" t="s">
        <v>19</v>
      </c>
      <c r="B4" s="1">
        <v>720</v>
      </c>
      <c r="C4" s="1">
        <v>600</v>
      </c>
      <c r="D4" s="1">
        <v>525</v>
      </c>
      <c r="E4" s="1">
        <v>1</v>
      </c>
      <c r="F4" s="1">
        <v>17483.099999999999</v>
      </c>
      <c r="G4" s="1">
        <v>0.42</v>
      </c>
      <c r="H4" s="1">
        <v>0</v>
      </c>
      <c r="I4" s="1">
        <v>0</v>
      </c>
      <c r="J4" s="28">
        <v>1590.12</v>
      </c>
      <c r="K4" s="1">
        <v>0</v>
      </c>
      <c r="L4" s="1"/>
      <c r="M4" s="1">
        <v>3083.0999999999995</v>
      </c>
      <c r="N4" s="1">
        <v>300</v>
      </c>
      <c r="O4" s="1" t="s">
        <v>734</v>
      </c>
      <c r="P4" s="1" t="s">
        <v>1448</v>
      </c>
      <c r="Q4" s="1"/>
      <c r="R4" s="1"/>
      <c r="S4" s="1"/>
      <c r="T4" s="1"/>
      <c r="U4" s="1"/>
      <c r="V4" s="1" t="s">
        <v>1012</v>
      </c>
      <c r="W4" s="1">
        <v>1080</v>
      </c>
      <c r="X4" s="1">
        <v>13320</v>
      </c>
      <c r="Y4" s="1" t="s">
        <v>928</v>
      </c>
      <c r="Z4" s="1">
        <v>0</v>
      </c>
      <c r="AA4" s="1" t="s">
        <v>1013</v>
      </c>
      <c r="AB4" s="1">
        <v>17483.099999999999</v>
      </c>
      <c r="AC4" s="1" t="s">
        <v>168</v>
      </c>
      <c r="AD4" s="1" t="s">
        <v>216</v>
      </c>
      <c r="AE4" s="1">
        <v>0</v>
      </c>
      <c r="AF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№2 – С доводчиками ЛДСП Белый</v>
      </c>
      <c r="AG4" s="1" t="e">
        <f>VLOOKUP(Корзина42[[#This Row],[Соединенное название]],Цены_БЗ[],11,0)</f>
        <v>#N/A</v>
      </c>
      <c r="AH4" s="1" t="e">
        <f>Корзина42[[#This Row],[Цена корпус + полки]]-Корзина42[[#This Row],[Цена БЗ]]</f>
        <v>#N/A</v>
      </c>
    </row>
    <row r="5" spans="1:69" x14ac:dyDescent="0.25">
      <c r="A5" s="1" t="s">
        <v>19</v>
      </c>
      <c r="B5" s="1">
        <v>720</v>
      </c>
      <c r="C5" s="1">
        <v>800</v>
      </c>
      <c r="D5" s="1">
        <v>560</v>
      </c>
      <c r="E5" s="1">
        <v>1</v>
      </c>
      <c r="F5" s="1">
        <v>17818.5</v>
      </c>
      <c r="G5" s="1">
        <v>0.56999999999999995</v>
      </c>
      <c r="H5" s="1">
        <v>0</v>
      </c>
      <c r="I5" s="1">
        <v>0</v>
      </c>
      <c r="J5" s="28">
        <v>2158.02</v>
      </c>
      <c r="K5" s="1">
        <v>0</v>
      </c>
      <c r="L5" s="1"/>
      <c r="M5" s="1">
        <v>3418.4999999999991</v>
      </c>
      <c r="N5" s="1">
        <v>300</v>
      </c>
      <c r="O5" s="1" t="s">
        <v>734</v>
      </c>
      <c r="P5" s="1" t="s">
        <v>1448</v>
      </c>
      <c r="Q5" s="1"/>
      <c r="R5" s="1"/>
      <c r="S5" s="1"/>
      <c r="T5" s="1"/>
      <c r="U5" s="1"/>
      <c r="V5" s="1" t="s">
        <v>1012</v>
      </c>
      <c r="W5" s="1">
        <v>1080</v>
      </c>
      <c r="X5" s="1">
        <v>13320</v>
      </c>
      <c r="Y5" s="1" t="s">
        <v>928</v>
      </c>
      <c r="Z5" s="1">
        <v>0</v>
      </c>
      <c r="AA5" s="1" t="s">
        <v>1013</v>
      </c>
      <c r="AB5" s="1">
        <v>17818.5</v>
      </c>
      <c r="AC5" s="1" t="s">
        <v>168</v>
      </c>
      <c r="AD5" s="1" t="s">
        <v>216</v>
      </c>
      <c r="AE5" s="1">
        <v>0</v>
      </c>
      <c r="AF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720 800 560 0 №2 – С доводчиками ЛДСП Белый</v>
      </c>
      <c r="AG5" s="1" t="e">
        <f>VLOOKUP(Корзина42[[#This Row],[Соединенное название]],Цены_БЗ[],11,0)</f>
        <v>#N/A</v>
      </c>
      <c r="AH5" s="1" t="e">
        <f>Корзина42[[#This Row],[Цена корпус + полки]]-Корзина42[[#This Row],[Цена БЗ]]</f>
        <v>#N/A</v>
      </c>
    </row>
    <row r="6" spans="1:69" x14ac:dyDescent="0.25">
      <c r="A6" s="1" t="s">
        <v>19</v>
      </c>
      <c r="B6" s="1">
        <v>720</v>
      </c>
      <c r="C6" s="1">
        <v>600</v>
      </c>
      <c r="D6" s="1">
        <v>560</v>
      </c>
      <c r="E6" s="1">
        <v>1</v>
      </c>
      <c r="F6" s="1">
        <v>20103.099999999999</v>
      </c>
      <c r="G6" s="1">
        <v>0.42</v>
      </c>
      <c r="H6" s="1">
        <v>0</v>
      </c>
      <c r="I6" s="1">
        <v>0</v>
      </c>
      <c r="J6" s="28">
        <v>1590.12</v>
      </c>
      <c r="K6" s="1">
        <v>0</v>
      </c>
      <c r="L6" s="1"/>
      <c r="M6" s="1">
        <v>3083.0999999999995</v>
      </c>
      <c r="N6" s="1">
        <v>300</v>
      </c>
      <c r="O6" s="1" t="s">
        <v>734</v>
      </c>
      <c r="P6" s="1" t="s">
        <v>1447</v>
      </c>
      <c r="Q6" s="1"/>
      <c r="R6" s="1"/>
      <c r="S6" s="1"/>
      <c r="T6" s="1"/>
      <c r="U6" s="1"/>
      <c r="V6" s="1" t="s">
        <v>1012</v>
      </c>
      <c r="W6" s="1">
        <v>1080</v>
      </c>
      <c r="X6" s="1">
        <v>15940</v>
      </c>
      <c r="Y6" s="1" t="s">
        <v>928</v>
      </c>
      <c r="Z6" s="1">
        <v>0</v>
      </c>
      <c r="AA6" s="1" t="s">
        <v>1013</v>
      </c>
      <c r="AB6" s="1">
        <v>20103.099999999999</v>
      </c>
      <c r="AC6" s="1" t="s">
        <v>168</v>
      </c>
      <c r="AD6" s="1"/>
      <c r="AE6" s="1"/>
      <c r="AF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№3T – Открывание по нажатию ЛДСП Белый</v>
      </c>
      <c r="AG6" s="1" t="e">
        <f>VLOOKUP(Корзина42[[#This Row],[Соединенное название]],Цены_БЗ[],11,0)</f>
        <v>#N/A</v>
      </c>
      <c r="AH6" s="1" t="e">
        <f>Корзина42[[#This Row],[Цена корпус + полки]]-Корзина42[[#This Row],[Цена БЗ]]</f>
        <v>#N/A</v>
      </c>
    </row>
    <row r="7" spans="1:69" x14ac:dyDescent="0.25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20103.099999999999</v>
      </c>
      <c r="G7" s="1">
        <v>0.42</v>
      </c>
      <c r="H7" s="1">
        <v>0</v>
      </c>
      <c r="I7" s="1">
        <v>0</v>
      </c>
      <c r="J7" s="28">
        <v>1590.12</v>
      </c>
      <c r="K7" s="1">
        <v>0</v>
      </c>
      <c r="L7" s="1"/>
      <c r="M7" s="1">
        <v>3083.0999999999995</v>
      </c>
      <c r="N7" s="1">
        <v>300</v>
      </c>
      <c r="O7" s="1" t="s">
        <v>734</v>
      </c>
      <c r="P7" s="1" t="s">
        <v>1447</v>
      </c>
      <c r="Q7" s="1"/>
      <c r="R7" s="1"/>
      <c r="S7" s="1"/>
      <c r="T7" s="1"/>
      <c r="U7" s="1"/>
      <c r="V7" s="1" t="s">
        <v>1012</v>
      </c>
      <c r="W7" s="1">
        <v>1080</v>
      </c>
      <c r="X7" s="1">
        <v>15940</v>
      </c>
      <c r="Y7" s="1" t="s">
        <v>928</v>
      </c>
      <c r="Z7" s="1">
        <v>0</v>
      </c>
      <c r="AA7" s="1" t="s">
        <v>1013</v>
      </c>
      <c r="AB7" s="1">
        <v>20103.099999999999</v>
      </c>
      <c r="AC7" s="1" t="s">
        <v>168</v>
      </c>
      <c r="AD7" s="1"/>
      <c r="AE7" s="1"/>
      <c r="AF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№3T – Открывание по нажатию ЛДСП Белый</v>
      </c>
      <c r="AG7" s="1" t="e">
        <f>VLOOKUP(Корзина42[[#This Row],[Соединенное название]],Цены_БЗ[],11,0)</f>
        <v>#N/A</v>
      </c>
      <c r="AH7" s="1" t="e">
        <f>Корзина42[[#This Row],[Цена корпус + полки]]-Корзина42[[#This Row],[Цена БЗ]]</f>
        <v>#N/A</v>
      </c>
    </row>
    <row r="8" spans="1:69" x14ac:dyDescent="0.25">
      <c r="A8" s="1" t="s">
        <v>19</v>
      </c>
      <c r="B8" s="1">
        <v>720</v>
      </c>
      <c r="C8" s="1">
        <v>600</v>
      </c>
      <c r="D8" s="1">
        <v>525</v>
      </c>
      <c r="E8" s="1">
        <v>1</v>
      </c>
      <c r="F8" s="1">
        <v>6383.0999999999995</v>
      </c>
      <c r="G8" s="1">
        <v>0.42</v>
      </c>
      <c r="H8" s="1">
        <v>0</v>
      </c>
      <c r="I8" s="1">
        <v>0</v>
      </c>
      <c r="J8" s="28">
        <v>1590.12</v>
      </c>
      <c r="K8" s="1">
        <v>0</v>
      </c>
      <c r="L8" s="1"/>
      <c r="M8" s="1">
        <v>3083.0999999999995</v>
      </c>
      <c r="N8" s="1">
        <v>300</v>
      </c>
      <c r="O8" s="1" t="s">
        <v>734</v>
      </c>
      <c r="P8" s="1" t="s">
        <v>1446</v>
      </c>
      <c r="Q8" s="1"/>
      <c r="R8" s="1"/>
      <c r="S8" s="1"/>
      <c r="T8" s="1"/>
      <c r="U8" s="1"/>
      <c r="V8" s="1" t="s">
        <v>1012</v>
      </c>
      <c r="W8" s="1">
        <v>1080</v>
      </c>
      <c r="X8" s="1">
        <v>2220</v>
      </c>
      <c r="Y8" s="1" t="s">
        <v>928</v>
      </c>
      <c r="Z8" s="1">
        <v>0</v>
      </c>
      <c r="AA8" s="1" t="s">
        <v>1013</v>
      </c>
      <c r="AB8" s="1">
        <v>6383.1</v>
      </c>
      <c r="AC8" s="1" t="s">
        <v>168</v>
      </c>
      <c r="AD8" s="1"/>
      <c r="AE8" s="1"/>
      <c r="AF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 – Без доводчиков ЛДСП Белый</v>
      </c>
      <c r="AG8" s="1" t="e">
        <f>VLOOKUP(Корзина42[[#This Row],[Соединенное название]],Цены_БЗ[],11,0)</f>
        <v>#N/A</v>
      </c>
      <c r="AH8" s="1" t="e">
        <f>Корзина42[[#This Row],[Цена корпус + полки]]-Корзина42[[#This Row],[Цена БЗ]]</f>
        <v>#N/A</v>
      </c>
    </row>
    <row r="9" spans="1:69" x14ac:dyDescent="0.25">
      <c r="A9" s="1" t="s">
        <v>19</v>
      </c>
      <c r="B9" s="1">
        <v>720</v>
      </c>
      <c r="C9" s="1">
        <v>600</v>
      </c>
      <c r="D9" s="1">
        <v>560</v>
      </c>
      <c r="E9" s="1">
        <v>1</v>
      </c>
      <c r="F9" s="1">
        <v>6383.0999999999995</v>
      </c>
      <c r="G9" s="1">
        <v>0.42</v>
      </c>
      <c r="H9" s="1">
        <v>0</v>
      </c>
      <c r="I9" s="1">
        <v>0</v>
      </c>
      <c r="J9" s="28">
        <v>1590.12</v>
      </c>
      <c r="K9" s="1">
        <v>0</v>
      </c>
      <c r="L9" s="1"/>
      <c r="M9" s="1">
        <v>3083.0999999999995</v>
      </c>
      <c r="N9" s="1">
        <v>300</v>
      </c>
      <c r="O9" s="1" t="s">
        <v>734</v>
      </c>
      <c r="P9" s="1" t="s">
        <v>1446</v>
      </c>
      <c r="Q9" s="1"/>
      <c r="R9" s="1"/>
      <c r="S9" s="1"/>
      <c r="T9" s="1"/>
      <c r="U9" s="1"/>
      <c r="V9" s="1" t="s">
        <v>1012</v>
      </c>
      <c r="W9" s="1">
        <v>1080</v>
      </c>
      <c r="X9" s="1">
        <v>2220</v>
      </c>
      <c r="Y9" s="1" t="s">
        <v>928</v>
      </c>
      <c r="Z9" s="1">
        <v>0</v>
      </c>
      <c r="AA9" s="1" t="s">
        <v>1013</v>
      </c>
      <c r="AB9" s="1">
        <v>6383.1</v>
      </c>
      <c r="AC9" s="1" t="s">
        <v>168</v>
      </c>
      <c r="AD9" s="1"/>
      <c r="AE9" s="1"/>
      <c r="AF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 – Без доводчиков ЛДСП Белый</v>
      </c>
      <c r="AG9" s="1" t="e">
        <f>VLOOKUP(Корзина42[[#This Row],[Соединенное название]],Цены_БЗ[],11,0)</f>
        <v>#N/A</v>
      </c>
      <c r="AH9" s="1" t="e">
        <f>Корзина42[[#This Row],[Цена корпус + полки]]-Корзина42[[#This Row],[Цена БЗ]]</f>
        <v>#N/A</v>
      </c>
    </row>
    <row r="10" spans="1:69" x14ac:dyDescent="0.25">
      <c r="A10" s="1" t="s">
        <v>674</v>
      </c>
      <c r="B10" s="1">
        <v>720</v>
      </c>
      <c r="C10" s="1">
        <v>150</v>
      </c>
      <c r="D10" s="1">
        <v>525</v>
      </c>
      <c r="E10" s="1">
        <v>1</v>
      </c>
      <c r="F10" s="1">
        <v>14767.882</v>
      </c>
      <c r="G10" s="1">
        <v>0.1</v>
      </c>
      <c r="H10" s="1">
        <v>0</v>
      </c>
      <c r="I10" s="1">
        <v>0</v>
      </c>
      <c r="J10" s="28">
        <v>378.6</v>
      </c>
      <c r="K10" s="1">
        <v>0</v>
      </c>
      <c r="L10" s="1"/>
      <c r="M10" s="1">
        <v>2007.8820000000001</v>
      </c>
      <c r="N10" s="1">
        <v>300</v>
      </c>
      <c r="O10" s="1" t="s">
        <v>734</v>
      </c>
      <c r="P10" s="1" t="s">
        <v>1448</v>
      </c>
      <c r="Q10" s="1"/>
      <c r="R10" s="1"/>
      <c r="S10" s="1"/>
      <c r="T10" s="1"/>
      <c r="U10" s="1"/>
      <c r="V10" s="1" t="s">
        <v>1012</v>
      </c>
      <c r="W10" s="1">
        <v>810</v>
      </c>
      <c r="X10" s="1">
        <v>11950</v>
      </c>
      <c r="Y10" s="1" t="s">
        <v>928</v>
      </c>
      <c r="Z10" s="1">
        <v>0</v>
      </c>
      <c r="AA10" s="1" t="s">
        <v>1013</v>
      </c>
      <c r="AB10" s="1">
        <v>14767.88</v>
      </c>
      <c r="AC10" s="1" t="s">
        <v>168</v>
      </c>
      <c r="AD10" s="1"/>
      <c r="AE10" s="1"/>
      <c r="AF10" s="33" t="s">
        <v>1351</v>
      </c>
      <c r="AG10" s="1" t="e">
        <f>VLOOKUP(Корзина42[[#This Row],[Соединенное название]],Цены_БЗ[],11,0)</f>
        <v>#N/A</v>
      </c>
      <c r="AH10" s="1" t="e">
        <f>Корзина42[[#This Row],[Цена корпус + полки]]-Корзина42[[#This Row],[Цена БЗ]]</f>
        <v>#N/A</v>
      </c>
    </row>
    <row r="11" spans="1:69" x14ac:dyDescent="0.25">
      <c r="A11" s="1" t="s">
        <v>678</v>
      </c>
      <c r="B11" s="1">
        <v>720</v>
      </c>
      <c r="C11" s="1">
        <v>596</v>
      </c>
      <c r="D11" s="1">
        <v>315</v>
      </c>
      <c r="E11" s="1">
        <v>1</v>
      </c>
      <c r="F11" s="1">
        <v>9088.5540000000001</v>
      </c>
      <c r="G11" s="1">
        <v>0.42</v>
      </c>
      <c r="H11" s="1">
        <v>0</v>
      </c>
      <c r="I11" s="1">
        <v>0.16327</v>
      </c>
      <c r="J11" s="28">
        <v>1590.12</v>
      </c>
      <c r="K11" s="1">
        <v>0</v>
      </c>
      <c r="L11" s="1"/>
      <c r="M11" s="1">
        <v>1598.5539999999999</v>
      </c>
      <c r="N11" s="1">
        <v>450</v>
      </c>
      <c r="O11" s="1" t="s">
        <v>734</v>
      </c>
      <c r="P11" s="1" t="s">
        <v>1448</v>
      </c>
      <c r="Q11" s="1"/>
      <c r="R11" s="1"/>
      <c r="S11" s="1"/>
      <c r="T11" s="1"/>
      <c r="U11" s="1"/>
      <c r="V11" s="1" t="s">
        <v>1129</v>
      </c>
      <c r="W11" s="1">
        <v>570</v>
      </c>
      <c r="X11" s="1">
        <v>6920</v>
      </c>
      <c r="Y11" s="1" t="s">
        <v>928</v>
      </c>
      <c r="Z11" s="1">
        <v>0</v>
      </c>
      <c r="AA11" s="1" t="s">
        <v>1013</v>
      </c>
      <c r="AB11" s="1">
        <v>9088.5499999999993</v>
      </c>
      <c r="AC11" s="1" t="s">
        <v>168</v>
      </c>
      <c r="AD11" s="1"/>
      <c r="AE11" s="1"/>
      <c r="AF11" s="33" t="s">
        <v>1350</v>
      </c>
      <c r="AG11" s="1" t="e">
        <f>VLOOKUP(Корзина42[[#This Row],[Соединенное название]],Цены_БЗ[],11,0)</f>
        <v>#N/A</v>
      </c>
      <c r="AH11" s="1" t="e">
        <f>Корзина42[[#This Row],[Цена корпус + полки]]-Корзина42[[#This Row],[Цена БЗ]]</f>
        <v>#N/A</v>
      </c>
    </row>
    <row r="12" spans="1:69" x14ac:dyDescent="0.25">
      <c r="A12" s="1" t="s">
        <v>678</v>
      </c>
      <c r="B12" s="1">
        <v>867</v>
      </c>
      <c r="C12" s="1">
        <v>596</v>
      </c>
      <c r="D12" s="1">
        <v>333</v>
      </c>
      <c r="E12" s="1">
        <v>1</v>
      </c>
      <c r="F12" s="1">
        <v>7891.2829999999994</v>
      </c>
      <c r="G12" s="1">
        <v>0.51</v>
      </c>
      <c r="H12" s="1">
        <v>1</v>
      </c>
      <c r="I12" s="1">
        <v>0.173096</v>
      </c>
      <c r="J12" s="28">
        <v>1930.86</v>
      </c>
      <c r="K12" s="1">
        <v>504.05555199999998</v>
      </c>
      <c r="L12" s="1"/>
      <c r="M12" s="1">
        <v>1881.2829999999999</v>
      </c>
      <c r="N12" s="1">
        <v>450</v>
      </c>
      <c r="O12" s="1" t="s">
        <v>734</v>
      </c>
      <c r="P12" s="1" t="s">
        <v>1446</v>
      </c>
      <c r="Q12" s="1"/>
      <c r="R12" s="1"/>
      <c r="S12" s="1"/>
      <c r="T12" s="1"/>
      <c r="U12" s="1"/>
      <c r="V12" s="1" t="s">
        <v>1129</v>
      </c>
      <c r="W12" s="1">
        <v>570</v>
      </c>
      <c r="X12" s="1">
        <v>5440</v>
      </c>
      <c r="Y12" s="1" t="s">
        <v>928</v>
      </c>
      <c r="Z12" s="1">
        <v>0</v>
      </c>
      <c r="AA12" s="1" t="s">
        <v>1142</v>
      </c>
      <c r="AB12" s="1">
        <v>8395.34</v>
      </c>
      <c r="AC12" s="1" t="s">
        <v>168</v>
      </c>
      <c r="AD12" s="1"/>
      <c r="AE12" s="1"/>
      <c r="AF12" s="33" t="s">
        <v>1352</v>
      </c>
      <c r="AG12" s="1" t="e">
        <f>VLOOKUP(Корзина42[[#This Row],[Соединенное название]],Цены_БЗ[],11,0)</f>
        <v>#N/A</v>
      </c>
      <c r="AH12" s="1" t="e">
        <f>Корзина42[[#This Row],[Цена корпус + полки]]-Корзина42[[#This Row],[Цена БЗ]]</f>
        <v>#N/A</v>
      </c>
    </row>
    <row r="13" spans="1:69" x14ac:dyDescent="0.25">
      <c r="A13" s="1" t="s">
        <v>678</v>
      </c>
      <c r="B13" s="1">
        <v>867</v>
      </c>
      <c r="C13" s="1">
        <v>596</v>
      </c>
      <c r="D13" s="1">
        <v>333</v>
      </c>
      <c r="E13" s="1">
        <v>1</v>
      </c>
      <c r="F13" s="1">
        <v>7891.2829999999994</v>
      </c>
      <c r="G13" s="1">
        <v>0.51</v>
      </c>
      <c r="H13" s="1">
        <v>1</v>
      </c>
      <c r="I13" s="1">
        <v>0.173404</v>
      </c>
      <c r="J13" s="28">
        <v>1930.86</v>
      </c>
      <c r="K13" s="1">
        <v>324.61228799999998</v>
      </c>
      <c r="L13" s="1"/>
      <c r="M13" s="1">
        <v>1881.2829999999999</v>
      </c>
      <c r="N13" s="1">
        <v>450</v>
      </c>
      <c r="O13" s="1" t="s">
        <v>734</v>
      </c>
      <c r="P13" s="1" t="s">
        <v>1446</v>
      </c>
      <c r="Q13" s="1"/>
      <c r="R13" s="1"/>
      <c r="S13" s="1"/>
      <c r="T13" s="1"/>
      <c r="U13" s="1"/>
      <c r="V13" s="1" t="s">
        <v>1129</v>
      </c>
      <c r="W13" s="1">
        <v>570</v>
      </c>
      <c r="X13" s="1">
        <v>5440</v>
      </c>
      <c r="Y13" s="1" t="s">
        <v>928</v>
      </c>
      <c r="Z13" s="1">
        <v>0</v>
      </c>
      <c r="AA13" s="1" t="s">
        <v>1013</v>
      </c>
      <c r="AB13" s="1">
        <v>8215.9</v>
      </c>
      <c r="AC13" s="1" t="s">
        <v>168</v>
      </c>
      <c r="AD13" s="1"/>
      <c r="AE13" s="1"/>
      <c r="AF13" s="33" t="s">
        <v>1353</v>
      </c>
      <c r="AG13" s="1" t="e">
        <f>VLOOKUP(Корзина42[[#This Row],[Соединенное название]],Цены_БЗ[],11,0)</f>
        <v>#N/A</v>
      </c>
      <c r="AH13" s="1" t="e">
        <f>Корзина42[[#This Row],[Цена корпус + полки]]-Корзина42[[#This Row],[Цена БЗ]]</f>
        <v>#N/A</v>
      </c>
    </row>
    <row r="14" spans="1:69" x14ac:dyDescent="0.25">
      <c r="A14" s="1" t="s">
        <v>678</v>
      </c>
      <c r="B14" s="1">
        <v>867</v>
      </c>
      <c r="C14" s="1">
        <v>596</v>
      </c>
      <c r="D14" s="1">
        <v>333</v>
      </c>
      <c r="E14" s="1">
        <v>1</v>
      </c>
      <c r="F14" s="1">
        <v>9371.2829999999994</v>
      </c>
      <c r="G14" s="1">
        <v>0.51</v>
      </c>
      <c r="H14" s="1">
        <v>1</v>
      </c>
      <c r="I14" s="1">
        <v>0.173404</v>
      </c>
      <c r="J14" s="28">
        <v>1930.86</v>
      </c>
      <c r="K14" s="1">
        <v>324.61228799999998</v>
      </c>
      <c r="L14" s="1"/>
      <c r="M14" s="1">
        <v>1881.2829999999999</v>
      </c>
      <c r="N14" s="1">
        <v>450</v>
      </c>
      <c r="O14" s="1" t="s">
        <v>734</v>
      </c>
      <c r="P14" s="1" t="s">
        <v>1448</v>
      </c>
      <c r="Q14" s="1"/>
      <c r="R14" s="1"/>
      <c r="S14" s="1"/>
      <c r="T14" s="1"/>
      <c r="U14" s="1"/>
      <c r="V14" s="1" t="s">
        <v>1129</v>
      </c>
      <c r="W14" s="1">
        <v>570</v>
      </c>
      <c r="X14" s="1">
        <v>6920</v>
      </c>
      <c r="Y14" s="1" t="s">
        <v>928</v>
      </c>
      <c r="Z14" s="1">
        <v>0</v>
      </c>
      <c r="AA14" s="1" t="s">
        <v>1013</v>
      </c>
      <c r="AB14" s="1">
        <v>9695.9</v>
      </c>
      <c r="AC14" s="1" t="s">
        <v>168</v>
      </c>
      <c r="AD14" s="1"/>
      <c r="AE14" s="1"/>
      <c r="AF14" s="33" t="s">
        <v>1354</v>
      </c>
      <c r="AG14" s="1" t="e">
        <f>VLOOKUP(Корзина42[[#This Row],[Соединенное название]],Цены_БЗ[],11,0)</f>
        <v>#N/A</v>
      </c>
      <c r="AH14" s="1" t="e">
        <f>Корзина42[[#This Row],[Цена корпус + полки]]-Корзина42[[#This Row],[Цена БЗ]]</f>
        <v>#N/A</v>
      </c>
    </row>
    <row r="15" spans="1:69" x14ac:dyDescent="0.25">
      <c r="A15" s="1" t="s">
        <v>679</v>
      </c>
      <c r="B15" s="1">
        <v>867</v>
      </c>
      <c r="C15" s="1">
        <v>796</v>
      </c>
      <c r="D15" s="1">
        <v>333</v>
      </c>
      <c r="E15" s="1">
        <v>1</v>
      </c>
      <c r="F15" s="1">
        <v>10171.082999999999</v>
      </c>
      <c r="G15" s="1">
        <v>0.68</v>
      </c>
      <c r="H15" s="1">
        <v>1</v>
      </c>
      <c r="I15" s="1">
        <v>0.23500399999999999</v>
      </c>
      <c r="J15" s="28">
        <v>2574.48</v>
      </c>
      <c r="K15" s="1">
        <v>439.92748799999998</v>
      </c>
      <c r="L15" s="1"/>
      <c r="M15" s="1">
        <v>2071.0829999999996</v>
      </c>
      <c r="N15" s="1">
        <v>450</v>
      </c>
      <c r="O15" s="1" t="s">
        <v>734</v>
      </c>
      <c r="P15" s="1" t="s">
        <v>1448</v>
      </c>
      <c r="Q15" s="1"/>
      <c r="R15" s="1"/>
      <c r="S15" s="1"/>
      <c r="T15" s="1"/>
      <c r="U15" s="1"/>
      <c r="V15" s="1" t="s">
        <v>1129</v>
      </c>
      <c r="W15" s="1">
        <v>570</v>
      </c>
      <c r="X15" s="1">
        <v>7530</v>
      </c>
      <c r="Y15" s="1" t="s">
        <v>928</v>
      </c>
      <c r="Z15" s="1">
        <v>0</v>
      </c>
      <c r="AA15" s="1" t="s">
        <v>1013</v>
      </c>
      <c r="AB15" s="1">
        <v>10611.01</v>
      </c>
      <c r="AC15" s="1" t="s">
        <v>168</v>
      </c>
      <c r="AD15" s="1"/>
      <c r="AE15" s="1"/>
      <c r="AF15" s="33" t="s">
        <v>1355</v>
      </c>
      <c r="AG15" s="1" t="e">
        <f>VLOOKUP(Корзина42[[#This Row],[Соединенное название]],Цены_БЗ[],11,0)</f>
        <v>#N/A</v>
      </c>
      <c r="AH15" s="1" t="e">
        <f>Корзина42[[#This Row],[Цена корпус + полки]]-Корзина42[[#This Row],[Цена БЗ]]</f>
        <v>#N/A</v>
      </c>
    </row>
    <row r="16" spans="1:69" x14ac:dyDescent="0.25">
      <c r="A16" s="1" t="s">
        <v>678</v>
      </c>
      <c r="B16" s="1">
        <v>1210</v>
      </c>
      <c r="C16" s="1">
        <v>596</v>
      </c>
      <c r="D16" s="1">
        <v>333</v>
      </c>
      <c r="E16" s="1">
        <v>1</v>
      </c>
      <c r="F16" s="1">
        <v>10847.023999999999</v>
      </c>
      <c r="G16" s="1">
        <v>0.71</v>
      </c>
      <c r="H16" s="1">
        <v>2</v>
      </c>
      <c r="I16" s="1">
        <v>0.173404</v>
      </c>
      <c r="J16" s="28">
        <v>2688.06</v>
      </c>
      <c r="K16" s="1">
        <v>649.22457599999996</v>
      </c>
      <c r="L16" s="1"/>
      <c r="M16" s="1">
        <v>2357.0239999999999</v>
      </c>
      <c r="N16" s="1">
        <v>450</v>
      </c>
      <c r="O16" s="1" t="s">
        <v>734</v>
      </c>
      <c r="P16" s="1" t="s">
        <v>1448</v>
      </c>
      <c r="Q16" s="1"/>
      <c r="R16" s="1"/>
      <c r="S16" s="1"/>
      <c r="T16" s="1"/>
      <c r="U16" s="1"/>
      <c r="V16" s="1" t="s">
        <v>1129</v>
      </c>
      <c r="W16" s="1">
        <v>570</v>
      </c>
      <c r="X16" s="1">
        <v>7920</v>
      </c>
      <c r="Y16" s="1" t="s">
        <v>928</v>
      </c>
      <c r="Z16" s="1">
        <v>0</v>
      </c>
      <c r="AA16" s="1" t="s">
        <v>1013</v>
      </c>
      <c r="AB16" s="1">
        <v>11496.25</v>
      </c>
      <c r="AC16" s="1" t="s">
        <v>168</v>
      </c>
      <c r="AD16" s="1"/>
      <c r="AE16" s="1"/>
      <c r="AF16" s="33" t="s">
        <v>1356</v>
      </c>
      <c r="AG16" s="1" t="e">
        <f>VLOOKUP(Корзина42[[#This Row],[Соединенное название]],Цены_БЗ[],11,0)</f>
        <v>#N/A</v>
      </c>
      <c r="AH16" s="1" t="e">
        <f>Корзина42[[#This Row],[Цена корпус + полки]]-Корзина42[[#This Row],[Цена БЗ]]</f>
        <v>#N/A</v>
      </c>
    </row>
    <row r="17" spans="1:34" x14ac:dyDescent="0.25">
      <c r="A17" s="1" t="s">
        <v>3</v>
      </c>
      <c r="B17" s="1">
        <v>960</v>
      </c>
      <c r="C17" s="1">
        <v>600</v>
      </c>
      <c r="D17" s="1">
        <v>560</v>
      </c>
      <c r="E17" s="1">
        <v>1</v>
      </c>
      <c r="F17" s="1">
        <v>4011.38</v>
      </c>
      <c r="G17" s="1">
        <v>0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2931.38</v>
      </c>
      <c r="N17" s="1">
        <v>300</v>
      </c>
      <c r="O17" s="1" t="s">
        <v>734</v>
      </c>
      <c r="P17" s="1" t="s">
        <v>1448</v>
      </c>
      <c r="Q17" s="1"/>
      <c r="R17" s="1"/>
      <c r="S17" s="1"/>
      <c r="T17" s="1"/>
      <c r="U17" s="1"/>
      <c r="V17" s="1" t="s">
        <v>1012</v>
      </c>
      <c r="W17" s="1">
        <v>1080</v>
      </c>
      <c r="X17" s="1">
        <v>0</v>
      </c>
      <c r="Y17" s="1" t="s">
        <v>928</v>
      </c>
      <c r="Z17" s="1">
        <v>0</v>
      </c>
      <c r="AA17" s="1" t="s">
        <v>1013</v>
      </c>
      <c r="AB17" s="1">
        <v>4579.24</v>
      </c>
      <c r="AC17" s="1" t="s">
        <v>168</v>
      </c>
      <c r="AD17" s="1"/>
      <c r="AE17" s="1"/>
      <c r="AF1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960 600 560 1 №2 – С доводчиками ЛДСП Белый</v>
      </c>
      <c r="AG17" s="1" t="e">
        <f>VLOOKUP(Корзина42[[#This Row],[Соединенное название]],Цены_БЗ[],11,0)</f>
        <v>#N/A</v>
      </c>
      <c r="AH17" s="1" t="e">
        <f>Корзина42[[#This Row],[Цена корпус + полки]]-Корзина42[[#This Row],[Цена БЗ]]</f>
        <v>#N/A</v>
      </c>
    </row>
    <row r="18" spans="1:34" x14ac:dyDescent="0.25">
      <c r="A18" s="1" t="s">
        <v>3</v>
      </c>
      <c r="B18" s="1">
        <v>720</v>
      </c>
      <c r="C18" s="1">
        <v>600</v>
      </c>
      <c r="D18" s="1">
        <v>560</v>
      </c>
      <c r="E18" s="1">
        <v>1</v>
      </c>
      <c r="F18" s="1">
        <v>3541.7000000000003</v>
      </c>
      <c r="G18" s="1">
        <v>0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2461.7000000000003</v>
      </c>
      <c r="N18" s="1">
        <v>300</v>
      </c>
      <c r="O18" s="1" t="s">
        <v>734</v>
      </c>
      <c r="P18" s="1" t="s">
        <v>1448</v>
      </c>
      <c r="Q18" s="1"/>
      <c r="R18" s="1"/>
      <c r="S18" s="1"/>
      <c r="T18" s="1"/>
      <c r="U18" s="1"/>
      <c r="V18" s="1" t="s">
        <v>1012</v>
      </c>
      <c r="W18" s="1">
        <v>1080</v>
      </c>
      <c r="X18" s="1">
        <v>0</v>
      </c>
      <c r="Y18" s="1" t="s">
        <v>928</v>
      </c>
      <c r="Z18" s="1">
        <v>0</v>
      </c>
      <c r="AA18" s="1" t="s">
        <v>1013</v>
      </c>
      <c r="AB18" s="1">
        <v>4109.5600000000004</v>
      </c>
      <c r="AC18" s="1" t="s">
        <v>168</v>
      </c>
      <c r="AD18" s="1"/>
      <c r="AE18" s="1"/>
      <c r="AF1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720 600 560 1 №2 – С доводчиками ЛДСП Белый</v>
      </c>
      <c r="AG18" s="1" t="e">
        <f>VLOOKUP(Корзина42[[#This Row],[Соединенное название]],Цены_БЗ[],11,0)</f>
        <v>#N/A</v>
      </c>
      <c r="AH18" s="1" t="e">
        <f>Корзина42[[#This Row],[Цена корпус + полки]]-Корзина42[[#This Row],[Цена БЗ]]</f>
        <v>#N/A</v>
      </c>
    </row>
    <row r="19" spans="1:34" x14ac:dyDescent="0.25">
      <c r="A19" s="1" t="s">
        <v>3</v>
      </c>
      <c r="B19" s="1">
        <v>720</v>
      </c>
      <c r="C19" s="1">
        <v>600</v>
      </c>
      <c r="D19" s="1">
        <v>640</v>
      </c>
      <c r="E19" s="1">
        <v>1</v>
      </c>
      <c r="F19" s="1">
        <v>4036.1000000000004</v>
      </c>
      <c r="G19" s="1">
        <v>0</v>
      </c>
      <c r="H19" s="1">
        <v>1</v>
      </c>
      <c r="I19" s="1">
        <v>0.34870499999999999</v>
      </c>
      <c r="J19" s="28">
        <v>0</v>
      </c>
      <c r="K19" s="1">
        <v>652.77575999999999</v>
      </c>
      <c r="L19" s="1"/>
      <c r="M19" s="1">
        <v>2956.1000000000004</v>
      </c>
      <c r="N19" s="1">
        <v>300</v>
      </c>
      <c r="O19" s="1" t="s">
        <v>734</v>
      </c>
      <c r="P19" s="1" t="s">
        <v>1448</v>
      </c>
      <c r="Q19" s="1"/>
      <c r="R19" s="1"/>
      <c r="S19" s="1"/>
      <c r="T19" s="1"/>
      <c r="U19" s="1"/>
      <c r="V19" s="1" t="s">
        <v>1012</v>
      </c>
      <c r="W19" s="1">
        <v>1080</v>
      </c>
      <c r="X19" s="1">
        <v>0</v>
      </c>
      <c r="Y19" s="1" t="s">
        <v>928</v>
      </c>
      <c r="Z19" s="1">
        <v>0</v>
      </c>
      <c r="AA19" s="1" t="s">
        <v>1013</v>
      </c>
      <c r="AB19" s="28">
        <v>4688.88</v>
      </c>
      <c r="AC19" s="1" t="s">
        <v>168</v>
      </c>
      <c r="AD19" s="1"/>
      <c r="AE19" s="1"/>
      <c r="AF1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720 600 640 1 №2 – С доводчиками ЛДСП Белый</v>
      </c>
      <c r="AG19" s="1" t="e">
        <f>VLOOKUP(Корзина42[[#This Row],[Соединенное название]],Цены_БЗ[],11,0)</f>
        <v>#N/A</v>
      </c>
      <c r="AH19" s="1" t="e">
        <f>Корзина42[[#This Row],[Цена корпус + полки]]-Корзина42[[#This Row],[Цена БЗ]]</f>
        <v>#N/A</v>
      </c>
    </row>
    <row r="20" spans="1:34" x14ac:dyDescent="0.25">
      <c r="A20" s="1" t="s">
        <v>3</v>
      </c>
      <c r="B20" s="1">
        <v>1280</v>
      </c>
      <c r="C20" s="1">
        <v>550</v>
      </c>
      <c r="D20" s="1">
        <v>640</v>
      </c>
      <c r="E20" s="1">
        <v>1</v>
      </c>
      <c r="F20" s="1">
        <v>5065.07</v>
      </c>
      <c r="G20" s="1">
        <v>0</v>
      </c>
      <c r="H20" s="1">
        <v>1</v>
      </c>
      <c r="I20" s="1">
        <v>0.31795499999999999</v>
      </c>
      <c r="J20" s="28">
        <v>0</v>
      </c>
      <c r="K20" s="1">
        <v>595.21176000000003</v>
      </c>
      <c r="L20" s="1"/>
      <c r="M20" s="1">
        <v>3985.0699999999993</v>
      </c>
      <c r="N20" s="1">
        <v>300</v>
      </c>
      <c r="O20" s="1" t="s">
        <v>734</v>
      </c>
      <c r="P20" s="1" t="s">
        <v>1448</v>
      </c>
      <c r="Q20" s="1"/>
      <c r="R20" s="1"/>
      <c r="S20" s="1"/>
      <c r="T20" s="1"/>
      <c r="U20" s="1"/>
      <c r="V20" s="1" t="s">
        <v>1012</v>
      </c>
      <c r="W20" s="1">
        <v>1080</v>
      </c>
      <c r="X20" s="1">
        <v>0</v>
      </c>
      <c r="Y20" s="1" t="s">
        <v>928</v>
      </c>
      <c r="Z20" s="1">
        <v>0</v>
      </c>
      <c r="AA20" s="1" t="s">
        <v>1013</v>
      </c>
      <c r="AB20" s="28">
        <v>5660.28</v>
      </c>
      <c r="AC20" s="1" t="s">
        <v>168</v>
      </c>
      <c r="AD20" s="1"/>
      <c r="AE20" s="1"/>
      <c r="AF2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1280 550 640 1 №2 – С доводчиками ЛДСП Белый</v>
      </c>
      <c r="AG20" s="1" t="e">
        <f>VLOOKUP(Корзина42[[#This Row],[Соединенное название]],Цены_БЗ[],11,0)</f>
        <v>#N/A</v>
      </c>
      <c r="AH20" s="1" t="e">
        <f>Корзина42[[#This Row],[Цена корпус + полки]]-Корзина42[[#This Row],[Цена БЗ]]</f>
        <v>#N/A</v>
      </c>
    </row>
    <row r="21" spans="1:34" x14ac:dyDescent="0.25">
      <c r="A21" s="1" t="s">
        <v>3</v>
      </c>
      <c r="B21" s="1">
        <v>1800</v>
      </c>
      <c r="C21" s="1">
        <v>550</v>
      </c>
      <c r="D21" s="1">
        <v>640</v>
      </c>
      <c r="E21" s="1">
        <v>1</v>
      </c>
      <c r="F21" s="1">
        <v>6082.7099999999991</v>
      </c>
      <c r="G21" s="1">
        <v>0</v>
      </c>
      <c r="H21" s="1">
        <v>1</v>
      </c>
      <c r="I21" s="1">
        <v>0.31795499999999999</v>
      </c>
      <c r="J21" s="28">
        <v>0</v>
      </c>
      <c r="K21" s="1">
        <v>595.21176000000003</v>
      </c>
      <c r="L21" s="1"/>
      <c r="M21" s="1">
        <v>5002.7099999999991</v>
      </c>
      <c r="N21" s="1">
        <v>300</v>
      </c>
      <c r="O21" s="1" t="s">
        <v>734</v>
      </c>
      <c r="P21" s="1" t="s">
        <v>1448</v>
      </c>
      <c r="Q21" s="1"/>
      <c r="R21" s="1"/>
      <c r="S21" s="1"/>
      <c r="T21" s="1"/>
      <c r="U21" s="1"/>
      <c r="V21" s="1" t="s">
        <v>1012</v>
      </c>
      <c r="W21" s="1">
        <v>1080</v>
      </c>
      <c r="X21" s="1">
        <v>0</v>
      </c>
      <c r="Y21" s="1" t="s">
        <v>928</v>
      </c>
      <c r="Z21" s="1">
        <v>0</v>
      </c>
      <c r="AA21" s="1" t="s">
        <v>1013</v>
      </c>
      <c r="AB21" s="28">
        <v>6677.92</v>
      </c>
      <c r="AC21" s="1" t="s">
        <v>168</v>
      </c>
      <c r="AD21" s="1"/>
      <c r="AE21" s="1"/>
      <c r="AF2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1800 550 640 1 №2 – С доводчиками ЛДСП Белый</v>
      </c>
      <c r="AG21" s="1" t="e">
        <f>VLOOKUP(Корзина42[[#This Row],[Соединенное название]],Цены_БЗ[],11,0)</f>
        <v>#N/A</v>
      </c>
      <c r="AH21" s="1" t="e">
        <f>Корзина42[[#This Row],[Цена корпус + полки]]-Корзина42[[#This Row],[Цена БЗ]]</f>
        <v>#N/A</v>
      </c>
    </row>
    <row r="22" spans="1:34" x14ac:dyDescent="0.25">
      <c r="A22" s="1" t="s">
        <v>0</v>
      </c>
      <c r="B22" s="1">
        <v>960</v>
      </c>
      <c r="C22" s="1">
        <v>600</v>
      </c>
      <c r="D22" s="1">
        <v>560</v>
      </c>
      <c r="E22" s="1">
        <v>1</v>
      </c>
      <c r="F22" s="1">
        <v>4937.2200000000012</v>
      </c>
      <c r="G22" s="1">
        <v>0.56999999999999995</v>
      </c>
      <c r="H22" s="1">
        <v>2</v>
      </c>
      <c r="I22" s="1">
        <v>0.30334499999999998</v>
      </c>
      <c r="J22" s="28">
        <v>2158.02</v>
      </c>
      <c r="K22" s="1">
        <v>1135.7236799999998</v>
      </c>
      <c r="L22" s="1"/>
      <c r="M22" s="1">
        <v>2857.2200000000007</v>
      </c>
      <c r="N22" s="1">
        <v>300</v>
      </c>
      <c r="O22" s="1" t="s">
        <v>734</v>
      </c>
      <c r="P22" s="1" t="s">
        <v>1448</v>
      </c>
      <c r="Q22" s="1"/>
      <c r="R22" s="1"/>
      <c r="S22" s="1"/>
      <c r="T22" s="1"/>
      <c r="U22" s="1"/>
      <c r="V22" s="1" t="s">
        <v>1012</v>
      </c>
      <c r="W22" s="1">
        <v>1080</v>
      </c>
      <c r="X22" s="1">
        <v>1000</v>
      </c>
      <c r="Y22" s="1" t="s">
        <v>928</v>
      </c>
      <c r="Z22" s="1">
        <v>0</v>
      </c>
      <c r="AA22" s="1" t="s">
        <v>1013</v>
      </c>
      <c r="AB22" s="28">
        <v>6072.94</v>
      </c>
      <c r="AC22" s="1" t="s">
        <v>168</v>
      </c>
      <c r="AD22" s="1"/>
      <c r="AE22" s="1"/>
      <c r="AF2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960 600 560 2 №2 – С доводчиками ЛДСП Белый</v>
      </c>
      <c r="AG22" s="1" t="e">
        <f>VLOOKUP(Корзина42[[#This Row],[Соединенное название]],Цены_БЗ[],11,0)</f>
        <v>#N/A</v>
      </c>
      <c r="AH22" s="1" t="e">
        <f>Корзина42[[#This Row],[Цена корпус + полки]]-Корзина42[[#This Row],[Цена БЗ]]</f>
        <v>#N/A</v>
      </c>
    </row>
    <row r="23" spans="1:34" x14ac:dyDescent="0.25">
      <c r="A23" s="1" t="s">
        <v>0</v>
      </c>
      <c r="B23" s="1">
        <v>960</v>
      </c>
      <c r="C23" s="1">
        <v>550</v>
      </c>
      <c r="D23" s="1">
        <v>640</v>
      </c>
      <c r="E23" s="1">
        <v>1</v>
      </c>
      <c r="F23" s="1">
        <v>5364.67</v>
      </c>
      <c r="G23" s="1">
        <v>0.52</v>
      </c>
      <c r="H23" s="1">
        <v>2</v>
      </c>
      <c r="I23" s="1">
        <v>0.31795499999999999</v>
      </c>
      <c r="J23" s="28">
        <v>1968.72</v>
      </c>
      <c r="K23" s="1">
        <v>1190.4235200000001</v>
      </c>
      <c r="L23" s="1"/>
      <c r="M23" s="1">
        <v>3284.6700000000005</v>
      </c>
      <c r="N23" s="1">
        <v>300</v>
      </c>
      <c r="O23" s="1" t="s">
        <v>734</v>
      </c>
      <c r="P23" s="1" t="s">
        <v>1448</v>
      </c>
      <c r="Q23" s="1"/>
      <c r="R23" s="1"/>
      <c r="S23" s="1"/>
      <c r="T23" s="1"/>
      <c r="U23" s="1"/>
      <c r="V23" s="1" t="s">
        <v>1012</v>
      </c>
      <c r="W23" s="1">
        <v>1080</v>
      </c>
      <c r="X23" s="1">
        <v>1000</v>
      </c>
      <c r="Y23" s="1" t="s">
        <v>928</v>
      </c>
      <c r="Z23" s="1">
        <v>0</v>
      </c>
      <c r="AA23" s="1" t="s">
        <v>1013</v>
      </c>
      <c r="AB23" s="28">
        <v>6555.09</v>
      </c>
      <c r="AC23" s="1" t="s">
        <v>168</v>
      </c>
      <c r="AD23" s="1"/>
      <c r="AE23" s="1"/>
      <c r="AF2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960 550 640 2 №2 – С доводчиками ЛДСП Белый</v>
      </c>
      <c r="AG23" s="1" t="e">
        <f>VLOOKUP(Корзина42[[#This Row],[Соединенное название]],Цены_БЗ[],11,0)</f>
        <v>#N/A</v>
      </c>
      <c r="AH23" s="1" t="e">
        <f>Корзина42[[#This Row],[Цена корпус + полки]]-Корзина42[[#This Row],[Цена БЗ]]</f>
        <v>#N/A</v>
      </c>
    </row>
    <row r="24" spans="1:34" x14ac:dyDescent="0.25">
      <c r="A24" s="1" t="s">
        <v>670</v>
      </c>
      <c r="B24" s="1">
        <v>720</v>
      </c>
      <c r="C24" s="1">
        <v>150</v>
      </c>
      <c r="D24" s="1">
        <v>560</v>
      </c>
      <c r="E24" s="1">
        <v>1</v>
      </c>
      <c r="F24" s="1">
        <v>14229.15</v>
      </c>
      <c r="G24" s="1">
        <v>0.1</v>
      </c>
      <c r="H24" s="1">
        <v>0</v>
      </c>
      <c r="I24" s="1">
        <v>0</v>
      </c>
      <c r="J24" s="28">
        <v>378.6</v>
      </c>
      <c r="K24" s="1">
        <v>0</v>
      </c>
      <c r="L24" s="1"/>
      <c r="M24" s="1">
        <v>1859.1499999999999</v>
      </c>
      <c r="N24" s="1">
        <v>300</v>
      </c>
      <c r="O24" s="1" t="s">
        <v>734</v>
      </c>
      <c r="P24" s="1" t="s">
        <v>1448</v>
      </c>
      <c r="Q24" s="1"/>
      <c r="R24" s="1"/>
      <c r="S24" s="1"/>
      <c r="T24" s="1"/>
      <c r="U24" s="1"/>
      <c r="V24" s="1" t="s">
        <v>1012</v>
      </c>
      <c r="W24" s="1">
        <v>810</v>
      </c>
      <c r="X24" s="1">
        <v>11560</v>
      </c>
      <c r="Y24" s="1" t="s">
        <v>928</v>
      </c>
      <c r="Z24" s="1">
        <v>0</v>
      </c>
      <c r="AA24" s="1" t="s">
        <v>1013</v>
      </c>
      <c r="AB24" s="28">
        <v>14229.15</v>
      </c>
      <c r="AC24" s="1" t="s">
        <v>168</v>
      </c>
      <c r="AD24" s="1"/>
      <c r="AE24" s="1"/>
      <c r="AF2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EMN1K_150 720 150 560 0 №2 – С доводчиками ЛДСП Белый</v>
      </c>
      <c r="AG24" s="1" t="e">
        <f>VLOOKUP(Корзина42[[#This Row],[Соединенное название]],Цены_БЗ[],11,0)</f>
        <v>#N/A</v>
      </c>
      <c r="AH24" s="1" t="e">
        <f>Корзина42[[#This Row],[Цена корпус + полки]]-Корзина42[[#This Row],[Цена БЗ]]</f>
        <v>#N/A</v>
      </c>
    </row>
    <row r="25" spans="1:34" x14ac:dyDescent="0.25">
      <c r="A25" s="1" t="s">
        <v>671</v>
      </c>
      <c r="B25" s="1">
        <v>720</v>
      </c>
      <c r="C25" s="1">
        <v>450</v>
      </c>
      <c r="D25" s="1">
        <v>560</v>
      </c>
      <c r="E25" s="1">
        <v>1</v>
      </c>
      <c r="F25" s="1">
        <v>13880.85</v>
      </c>
      <c r="G25" s="1">
        <v>0.32</v>
      </c>
      <c r="H25" s="1">
        <v>0</v>
      </c>
      <c r="I25" s="1">
        <v>0</v>
      </c>
      <c r="J25" s="28">
        <v>1211.52</v>
      </c>
      <c r="K25" s="1">
        <v>0</v>
      </c>
      <c r="L25" s="1"/>
      <c r="M25" s="1">
        <v>2260.8500000000004</v>
      </c>
      <c r="N25" s="1">
        <v>300</v>
      </c>
      <c r="O25" s="1" t="s">
        <v>734</v>
      </c>
      <c r="P25" s="1" t="s">
        <v>1448</v>
      </c>
      <c r="Q25" s="1"/>
      <c r="R25" s="1"/>
      <c r="S25" s="1"/>
      <c r="T25" s="1"/>
      <c r="U25" s="1"/>
      <c r="V25" s="1" t="s">
        <v>1012</v>
      </c>
      <c r="W25" s="1">
        <v>1080</v>
      </c>
      <c r="X25" s="1">
        <v>10540</v>
      </c>
      <c r="Y25" s="1" t="s">
        <v>928</v>
      </c>
      <c r="Z25" s="1">
        <v>0</v>
      </c>
      <c r="AA25" s="1" t="s">
        <v>1013</v>
      </c>
      <c r="AB25" s="28">
        <v>13880.85</v>
      </c>
      <c r="AC25" s="1" t="s">
        <v>168</v>
      </c>
      <c r="AD25" s="1"/>
      <c r="AE25" s="1"/>
      <c r="AF2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EMN1K_450 720 450 560 0 №2 – С доводчиками ЛДСП Белый</v>
      </c>
      <c r="AG25" s="1" t="e">
        <f>VLOOKUP(Корзина42[[#This Row],[Соединенное название]],Цены_БЗ[],11,0)</f>
        <v>#N/A</v>
      </c>
      <c r="AH25" s="1" t="e">
        <f>Корзина42[[#This Row],[Цена корпус + полки]]-Корзина42[[#This Row],[Цена БЗ]]</f>
        <v>#N/A</v>
      </c>
    </row>
    <row r="26" spans="1:34" x14ac:dyDescent="0.25">
      <c r="A26" s="1" t="s">
        <v>671</v>
      </c>
      <c r="B26" s="1">
        <v>720</v>
      </c>
      <c r="C26" s="1">
        <v>450</v>
      </c>
      <c r="D26" s="1">
        <v>500</v>
      </c>
      <c r="E26" s="1">
        <v>1</v>
      </c>
      <c r="F26" s="1">
        <v>13880.85</v>
      </c>
      <c r="G26" s="1">
        <v>0.32</v>
      </c>
      <c r="H26" s="1">
        <v>0</v>
      </c>
      <c r="I26" s="1">
        <v>0</v>
      </c>
      <c r="J26" s="28">
        <v>1211.52</v>
      </c>
      <c r="K26" s="1">
        <v>0</v>
      </c>
      <c r="L26" s="1"/>
      <c r="M26" s="1">
        <v>2260.8500000000004</v>
      </c>
      <c r="N26" s="1">
        <v>300</v>
      </c>
      <c r="O26" s="1" t="s">
        <v>734</v>
      </c>
      <c r="P26" s="1" t="s">
        <v>1448</v>
      </c>
      <c r="Q26" s="1"/>
      <c r="R26" s="1"/>
      <c r="S26" s="1"/>
      <c r="T26" s="1"/>
      <c r="U26" s="1"/>
      <c r="V26" s="1" t="s">
        <v>1012</v>
      </c>
      <c r="W26" s="1">
        <v>1080</v>
      </c>
      <c r="X26" s="1">
        <v>10540</v>
      </c>
      <c r="Y26" s="1" t="s">
        <v>928</v>
      </c>
      <c r="Z26" s="1">
        <v>0</v>
      </c>
      <c r="AA26" s="1" t="s">
        <v>1013</v>
      </c>
      <c r="AB26" s="28">
        <v>13880.85</v>
      </c>
      <c r="AC26" s="1" t="s">
        <v>168</v>
      </c>
      <c r="AD26" s="1"/>
      <c r="AE26" s="1"/>
      <c r="AF2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EMN1K_450 720 450 500 0 №2 – С доводчиками ЛДСП Белый</v>
      </c>
      <c r="AG26" s="1" t="e">
        <f>VLOOKUP(Корзина42[[#This Row],[Соединенное название]],Цены_БЗ[],11,0)</f>
        <v>#N/A</v>
      </c>
      <c r="AH26" s="1" t="e">
        <f>Корзина42[[#This Row],[Цена корпус + полки]]-Корзина42[[#This Row],[Цена БЗ]]</f>
        <v>#N/A</v>
      </c>
    </row>
    <row r="27" spans="1:34" x14ac:dyDescent="0.25">
      <c r="A27" s="1" t="s">
        <v>13</v>
      </c>
      <c r="B27" s="1">
        <v>720</v>
      </c>
      <c r="C27" s="1">
        <v>600</v>
      </c>
      <c r="D27" s="1">
        <v>560</v>
      </c>
      <c r="E27" s="1">
        <v>1</v>
      </c>
      <c r="F27" s="1">
        <v>4304.75</v>
      </c>
      <c r="G27" s="1">
        <v>0.43</v>
      </c>
      <c r="H27" s="1">
        <v>0</v>
      </c>
      <c r="I27" s="1">
        <v>0.30334499999999998</v>
      </c>
      <c r="J27" s="28">
        <v>1627.98</v>
      </c>
      <c r="K27" s="1">
        <v>0</v>
      </c>
      <c r="L27" s="1"/>
      <c r="M27" s="1">
        <v>2304.75</v>
      </c>
      <c r="N27" s="1">
        <v>450</v>
      </c>
      <c r="O27" s="1" t="s">
        <v>734</v>
      </c>
      <c r="P27" s="1" t="s">
        <v>1448</v>
      </c>
      <c r="Q27" s="1"/>
      <c r="R27" s="1"/>
      <c r="S27" s="1"/>
      <c r="T27" s="1"/>
      <c r="U27" s="1"/>
      <c r="V27" s="1" t="s">
        <v>1012</v>
      </c>
      <c r="W27" s="1">
        <v>1000</v>
      </c>
      <c r="X27" s="1">
        <v>1000</v>
      </c>
      <c r="Y27" s="1" t="s">
        <v>928</v>
      </c>
      <c r="Z27" s="1">
        <v>0</v>
      </c>
      <c r="AA27" s="1" t="s">
        <v>1013</v>
      </c>
      <c r="AB27" s="28">
        <v>4304.75</v>
      </c>
      <c r="AC27" s="1" t="s">
        <v>168</v>
      </c>
      <c r="AD27" s="1"/>
      <c r="AE27" s="1"/>
      <c r="AF2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– С доводчиками ЛДСП Белый</v>
      </c>
      <c r="AG27" s="1" t="e">
        <f>VLOOKUP(Корзина42[[#This Row],[Соединенное название]],Цены_БЗ[],11,0)</f>
        <v>#N/A</v>
      </c>
      <c r="AH27" s="1" t="e">
        <f>Корзина42[[#This Row],[Цена корпус + полки]]-Корзина42[[#This Row],[Цена БЗ]]</f>
        <v>#N/A</v>
      </c>
    </row>
    <row r="28" spans="1:34" x14ac:dyDescent="0.25">
      <c r="A28" s="1" t="s">
        <v>13</v>
      </c>
      <c r="B28" s="1">
        <v>720</v>
      </c>
      <c r="C28" s="1">
        <v>600</v>
      </c>
      <c r="D28" s="1">
        <v>560</v>
      </c>
      <c r="E28" s="1">
        <v>1</v>
      </c>
      <c r="F28" s="1">
        <v>4304.75</v>
      </c>
      <c r="G28" s="1">
        <v>0.43</v>
      </c>
      <c r="H28" s="1">
        <v>0</v>
      </c>
      <c r="I28" s="1">
        <v>0.30334499999999998</v>
      </c>
      <c r="J28" s="28">
        <v>1627.98</v>
      </c>
      <c r="K28" s="1">
        <v>0</v>
      </c>
      <c r="L28" s="1"/>
      <c r="M28" s="1">
        <v>2304.75</v>
      </c>
      <c r="N28" s="1">
        <v>450</v>
      </c>
      <c r="O28" s="1" t="s">
        <v>734</v>
      </c>
      <c r="P28" s="1" t="s">
        <v>1448</v>
      </c>
      <c r="Q28" s="1"/>
      <c r="R28" s="1"/>
      <c r="S28" s="1"/>
      <c r="T28" s="1"/>
      <c r="U28" s="1"/>
      <c r="V28" s="1" t="s">
        <v>1012</v>
      </c>
      <c r="W28" s="1">
        <v>1000</v>
      </c>
      <c r="X28" s="1">
        <v>1000</v>
      </c>
      <c r="Y28" s="1" t="s">
        <v>928</v>
      </c>
      <c r="Z28" s="1">
        <v>0</v>
      </c>
      <c r="AA28" s="1" t="s">
        <v>1013</v>
      </c>
      <c r="AB28" s="28">
        <v>4304.75</v>
      </c>
      <c r="AC28" s="1" t="s">
        <v>168</v>
      </c>
      <c r="AD28" s="1"/>
      <c r="AE28" s="1"/>
      <c r="AF2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– С доводчиками ЛДСП Белый</v>
      </c>
      <c r="AG28" s="1" t="e">
        <f>VLOOKUP(Корзина42[[#This Row],[Соединенное название]],Цены_БЗ[],11,0)</f>
        <v>#N/A</v>
      </c>
      <c r="AH28" s="1" t="e">
        <f>Корзина42[[#This Row],[Цена корпус + полки]]-Корзина42[[#This Row],[Цена БЗ]]</f>
        <v>#N/A</v>
      </c>
    </row>
    <row r="29" spans="1:34" x14ac:dyDescent="0.25">
      <c r="A29" s="1" t="s">
        <v>187</v>
      </c>
      <c r="B29" s="1">
        <v>720</v>
      </c>
      <c r="C29" s="1">
        <v>850</v>
      </c>
      <c r="D29" s="1">
        <v>560</v>
      </c>
      <c r="E29" s="1">
        <v>1</v>
      </c>
      <c r="F29" s="1">
        <v>7269.5499999999993</v>
      </c>
      <c r="G29" s="1">
        <v>0.36</v>
      </c>
      <c r="H29" s="1">
        <v>1</v>
      </c>
      <c r="I29" s="1">
        <v>0.43709500000000001</v>
      </c>
      <c r="J29" s="28">
        <v>1362.96</v>
      </c>
      <c r="K29" s="1">
        <v>818.24184000000002</v>
      </c>
      <c r="L29" s="1"/>
      <c r="M29" s="1">
        <v>3269.5499999999997</v>
      </c>
      <c r="N29" s="1">
        <v>750</v>
      </c>
      <c r="O29" s="1" t="s">
        <v>734</v>
      </c>
      <c r="P29" s="1" t="s">
        <v>1448</v>
      </c>
      <c r="Q29" s="1"/>
      <c r="R29" s="1"/>
      <c r="S29" s="1"/>
      <c r="T29" s="1"/>
      <c r="U29" s="1"/>
      <c r="V29" s="1" t="s">
        <v>1012</v>
      </c>
      <c r="W29" s="1">
        <v>1350</v>
      </c>
      <c r="X29" s="1">
        <v>2650</v>
      </c>
      <c r="Y29" s="1" t="s">
        <v>928</v>
      </c>
      <c r="Z29" s="1">
        <v>0</v>
      </c>
      <c r="AA29" s="1" t="s">
        <v>1013</v>
      </c>
      <c r="AB29" s="28">
        <v>8087.79</v>
      </c>
      <c r="AC29" s="1" t="s">
        <v>168</v>
      </c>
      <c r="AD29" s="1"/>
      <c r="AE29" s="1"/>
      <c r="AF2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№2 – С доводчиками ЛДСП Белый</v>
      </c>
      <c r="AG29" s="1" t="e">
        <f>VLOOKUP(Корзина42[[#This Row],[Соединенное название]],Цены_БЗ[],11,0)</f>
        <v>#N/A</v>
      </c>
      <c r="AH29" s="1" t="e">
        <f>Корзина42[[#This Row],[Цена корпус + полки]]-Корзина42[[#This Row],[Цена БЗ]]</f>
        <v>#N/A</v>
      </c>
    </row>
    <row r="30" spans="1:34" x14ac:dyDescent="0.25">
      <c r="A30" s="1" t="s">
        <v>187</v>
      </c>
      <c r="B30" s="1">
        <v>720</v>
      </c>
      <c r="C30" s="1">
        <v>850</v>
      </c>
      <c r="D30" s="1">
        <v>560</v>
      </c>
      <c r="E30" s="1">
        <v>1</v>
      </c>
      <c r="F30" s="1">
        <v>5609.5499999999993</v>
      </c>
      <c r="G30" s="1">
        <v>0.36</v>
      </c>
      <c r="H30" s="1">
        <v>1</v>
      </c>
      <c r="I30" s="1">
        <v>0.43709500000000001</v>
      </c>
      <c r="J30" s="28">
        <v>1362.96</v>
      </c>
      <c r="K30" s="1">
        <v>818.24184000000002</v>
      </c>
      <c r="L30" s="1"/>
      <c r="M30" s="1">
        <v>3269.5499999999997</v>
      </c>
      <c r="N30" s="1">
        <v>750</v>
      </c>
      <c r="O30" s="1" t="s">
        <v>734</v>
      </c>
      <c r="P30" s="1" t="s">
        <v>1447</v>
      </c>
      <c r="Q30" s="1"/>
      <c r="R30" s="1"/>
      <c r="S30" s="1"/>
      <c r="T30" s="1"/>
      <c r="U30" s="1"/>
      <c r="V30" s="1" t="s">
        <v>1012</v>
      </c>
      <c r="W30" s="1">
        <v>1350</v>
      </c>
      <c r="X30" s="1">
        <v>990</v>
      </c>
      <c r="Y30" s="1" t="s">
        <v>928</v>
      </c>
      <c r="Z30" s="1">
        <v>0</v>
      </c>
      <c r="AA30" s="1" t="s">
        <v>1013</v>
      </c>
      <c r="AB30" s="28">
        <v>6427.79</v>
      </c>
      <c r="AC30" s="1" t="s">
        <v>168</v>
      </c>
      <c r="AD30" s="1"/>
      <c r="AE30" s="1"/>
      <c r="AF3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№3T – Открывание по нажатию ЛДСП Белый</v>
      </c>
      <c r="AG30" s="1" t="e">
        <f>VLOOKUP(Корзина42[[#This Row],[Соединенное название]],Цены_БЗ[],11,0)</f>
        <v>#N/A</v>
      </c>
      <c r="AH30" s="1" t="e">
        <f>Корзина42[[#This Row],[Цена корпус + полки]]-Корзина42[[#This Row],[Цена БЗ]]</f>
        <v>#N/A</v>
      </c>
    </row>
    <row r="31" spans="1:34" x14ac:dyDescent="0.25">
      <c r="A31" s="1" t="s">
        <v>186</v>
      </c>
      <c r="B31" s="1">
        <v>720</v>
      </c>
      <c r="C31" s="1">
        <v>850</v>
      </c>
      <c r="D31" s="1">
        <v>560</v>
      </c>
      <c r="E31" s="1">
        <v>1</v>
      </c>
      <c r="F31" s="1">
        <v>7269.5499999999993</v>
      </c>
      <c r="G31" s="1">
        <v>0.28000000000000003</v>
      </c>
      <c r="H31" s="1">
        <v>1</v>
      </c>
      <c r="I31" s="1">
        <v>0.43709500000000001</v>
      </c>
      <c r="J31" s="28">
        <v>1060.08</v>
      </c>
      <c r="K31" s="1">
        <v>818.24184000000002</v>
      </c>
      <c r="L31" s="1"/>
      <c r="M31" s="1">
        <v>3269.5499999999997</v>
      </c>
      <c r="N31" s="1">
        <v>750</v>
      </c>
      <c r="O31" s="1" t="s">
        <v>734</v>
      </c>
      <c r="P31" s="1" t="s">
        <v>1448</v>
      </c>
      <c r="Q31" s="1"/>
      <c r="R31" s="1"/>
      <c r="S31" s="1"/>
      <c r="T31" s="1"/>
      <c r="U31" s="1"/>
      <c r="V31" s="1" t="s">
        <v>1012</v>
      </c>
      <c r="W31" s="1">
        <v>1350</v>
      </c>
      <c r="X31" s="1">
        <v>2650</v>
      </c>
      <c r="Y31" s="1" t="s">
        <v>928</v>
      </c>
      <c r="Z31" s="1">
        <v>0</v>
      </c>
      <c r="AA31" s="1" t="s">
        <v>1013</v>
      </c>
      <c r="AB31" s="28">
        <v>8087.79</v>
      </c>
      <c r="AC31" s="1" t="s">
        <v>168</v>
      </c>
      <c r="AD31" s="1"/>
      <c r="AE31" s="1"/>
      <c r="AF3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EUN1D_150 720 850 560 1 №2 – С доводчиками ЛДСП Белый</v>
      </c>
      <c r="AG31" s="1" t="e">
        <f>VLOOKUP(Корзина42[[#This Row],[Соединенное название]],Цены_БЗ[],11,0)</f>
        <v>#N/A</v>
      </c>
      <c r="AH31" s="1" t="e">
        <f>Корзина42[[#This Row],[Цена корпус + полки]]-Корзина42[[#This Row],[Цена БЗ]]</f>
        <v>#N/A</v>
      </c>
    </row>
    <row r="32" spans="1:34" x14ac:dyDescent="0.25">
      <c r="A32" s="1" t="s">
        <v>17</v>
      </c>
      <c r="B32" s="1">
        <v>720</v>
      </c>
      <c r="C32" s="1">
        <v>600</v>
      </c>
      <c r="D32" s="1">
        <v>560</v>
      </c>
      <c r="E32" s="1">
        <v>1</v>
      </c>
      <c r="F32" s="1">
        <v>9928.5</v>
      </c>
      <c r="G32" s="1">
        <v>0.42</v>
      </c>
      <c r="H32" s="1">
        <v>1</v>
      </c>
      <c r="I32" s="1">
        <v>0.30334499999999998</v>
      </c>
      <c r="J32" s="28">
        <v>1590.12</v>
      </c>
      <c r="K32" s="1">
        <v>567.86183999999992</v>
      </c>
      <c r="L32" s="1"/>
      <c r="M32" s="1">
        <v>2748.5</v>
      </c>
      <c r="N32" s="1">
        <v>300</v>
      </c>
      <c r="O32" s="1" t="s">
        <v>734</v>
      </c>
      <c r="P32" s="1" t="s">
        <v>1448</v>
      </c>
      <c r="Q32" s="1"/>
      <c r="R32" s="1"/>
      <c r="S32" s="1"/>
      <c r="T32" s="1"/>
      <c r="U32" s="1"/>
      <c r="V32" s="1" t="s">
        <v>1012</v>
      </c>
      <c r="W32" s="1">
        <v>1080</v>
      </c>
      <c r="X32" s="1">
        <v>6100</v>
      </c>
      <c r="Y32" s="1" t="s">
        <v>928</v>
      </c>
      <c r="Z32" s="1">
        <v>0</v>
      </c>
      <c r="AA32" s="1" t="s">
        <v>1013</v>
      </c>
      <c r="AB32" s="28">
        <v>10496.36</v>
      </c>
      <c r="AC32" s="1" t="s">
        <v>168</v>
      </c>
      <c r="AD32" s="1"/>
      <c r="AE32" s="1"/>
      <c r="AF3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EMN1B1D 720 600 560 1 №2 – С доводчиками ЛДСП Белый</v>
      </c>
      <c r="AG32" s="1" t="e">
        <f>VLOOKUP(Корзина42[[#This Row],[Соединенное название]],Цены_БЗ[],11,0)</f>
        <v>#N/A</v>
      </c>
      <c r="AH32" s="1" t="e">
        <f>Корзина42[[#This Row],[Цена корпус + полки]]-Корзина42[[#This Row],[Цена БЗ]]</f>
        <v>#N/A</v>
      </c>
    </row>
    <row r="33" spans="1:34" x14ac:dyDescent="0.25">
      <c r="A33" s="1" t="s">
        <v>140</v>
      </c>
      <c r="B33" s="1">
        <v>720</v>
      </c>
      <c r="C33" s="1">
        <v>600</v>
      </c>
      <c r="D33" s="1">
        <v>560</v>
      </c>
      <c r="E33" s="1">
        <v>1</v>
      </c>
      <c r="F33" s="1">
        <v>10928.5</v>
      </c>
      <c r="G33" s="1">
        <v>0.42</v>
      </c>
      <c r="H33" s="1">
        <v>1</v>
      </c>
      <c r="I33" s="1">
        <v>0.30334499999999998</v>
      </c>
      <c r="J33" s="28">
        <v>1590.12</v>
      </c>
      <c r="K33" s="1">
        <v>567.86183999999992</v>
      </c>
      <c r="L33" s="1"/>
      <c r="M33" s="1">
        <v>2748.5</v>
      </c>
      <c r="N33" s="1">
        <v>300</v>
      </c>
      <c r="O33" s="1" t="s">
        <v>734</v>
      </c>
      <c r="P33" s="1" t="s">
        <v>1448</v>
      </c>
      <c r="Q33" s="1"/>
      <c r="R33" s="1"/>
      <c r="S33" s="1"/>
      <c r="T33" s="1"/>
      <c r="U33" s="1"/>
      <c r="V33" s="1" t="s">
        <v>1012</v>
      </c>
      <c r="W33" s="1">
        <v>1080</v>
      </c>
      <c r="X33" s="1">
        <v>7100</v>
      </c>
      <c r="Y33" s="1" t="s">
        <v>928</v>
      </c>
      <c r="Z33" s="1">
        <v>0</v>
      </c>
      <c r="AA33" s="1" t="s">
        <v>1013</v>
      </c>
      <c r="AB33" s="28">
        <v>11496.36</v>
      </c>
      <c r="AC33" s="1" t="s">
        <v>168</v>
      </c>
      <c r="AD33" s="1"/>
      <c r="AE33" s="1"/>
      <c r="AF3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№2 – С доводчиками ЛДСП Белый</v>
      </c>
      <c r="AG33" s="1" t="e">
        <f>VLOOKUP(Корзина42[[#This Row],[Соединенное название]],Цены_БЗ[],11,0)</f>
        <v>#N/A</v>
      </c>
      <c r="AH33" s="1" t="e">
        <f>Корзина42[[#This Row],[Цена корпус + полки]]-Корзина42[[#This Row],[Цена БЗ]]</f>
        <v>#N/A</v>
      </c>
    </row>
    <row r="34" spans="1:34" x14ac:dyDescent="0.25">
      <c r="A34" s="1" t="s">
        <v>140</v>
      </c>
      <c r="B34" s="1">
        <v>720</v>
      </c>
      <c r="C34" s="1">
        <v>600</v>
      </c>
      <c r="D34" s="1">
        <v>560</v>
      </c>
      <c r="E34" s="1">
        <v>1</v>
      </c>
      <c r="F34" s="1">
        <v>4888.5</v>
      </c>
      <c r="G34" s="1">
        <v>0.42</v>
      </c>
      <c r="H34" s="1">
        <v>1</v>
      </c>
      <c r="I34" s="1">
        <v>0.30334499999999998</v>
      </c>
      <c r="J34" s="28">
        <v>1590.12</v>
      </c>
      <c r="K34" s="1">
        <v>567.86183999999992</v>
      </c>
      <c r="L34" s="1"/>
      <c r="M34" s="1">
        <v>2748.5</v>
      </c>
      <c r="N34" s="1">
        <v>300</v>
      </c>
      <c r="O34" s="1" t="s">
        <v>734</v>
      </c>
      <c r="P34" s="1" t="s">
        <v>1446</v>
      </c>
      <c r="Q34" s="1"/>
      <c r="R34" s="1"/>
      <c r="S34" s="1"/>
      <c r="T34" s="1"/>
      <c r="U34" s="1"/>
      <c r="V34" s="1" t="s">
        <v>1012</v>
      </c>
      <c r="W34" s="1">
        <v>1080</v>
      </c>
      <c r="X34" s="1">
        <v>1060</v>
      </c>
      <c r="Y34" s="1" t="s">
        <v>928</v>
      </c>
      <c r="Z34" s="1">
        <v>0</v>
      </c>
      <c r="AA34" s="1" t="s">
        <v>1013</v>
      </c>
      <c r="AB34" s="28">
        <v>5456.36</v>
      </c>
      <c r="AC34" s="1" t="s">
        <v>168</v>
      </c>
      <c r="AD34" s="1"/>
      <c r="AE34" s="1"/>
      <c r="AF3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№3 – Без доводчиков ЛДСП Белый</v>
      </c>
      <c r="AG34" s="1" t="e">
        <f>VLOOKUP(Корзина42[[#This Row],[Соединенное название]],Цены_БЗ[],11,0)</f>
        <v>#N/A</v>
      </c>
      <c r="AH34" s="1" t="e">
        <f>Корзина42[[#This Row],[Цена корпус + полки]]-Корзина42[[#This Row],[Цена БЗ]]</f>
        <v>#N/A</v>
      </c>
    </row>
    <row r="35" spans="1:34" x14ac:dyDescent="0.25">
      <c r="A35" s="1" t="s">
        <v>18</v>
      </c>
      <c r="B35" s="1">
        <v>720</v>
      </c>
      <c r="C35" s="1">
        <v>600</v>
      </c>
      <c r="D35" s="1">
        <v>560</v>
      </c>
      <c r="E35" s="1">
        <v>1</v>
      </c>
      <c r="F35" s="1">
        <v>25100.85</v>
      </c>
      <c r="G35" s="1">
        <v>0.42</v>
      </c>
      <c r="H35" s="1">
        <v>0</v>
      </c>
      <c r="I35" s="1">
        <v>0</v>
      </c>
      <c r="J35" s="28">
        <v>1590.12</v>
      </c>
      <c r="K35" s="1">
        <v>0</v>
      </c>
      <c r="L35" s="1"/>
      <c r="M35" s="1">
        <v>3620.8499999999995</v>
      </c>
      <c r="N35" s="1">
        <v>300</v>
      </c>
      <c r="O35" s="1" t="s">
        <v>734</v>
      </c>
      <c r="P35" s="1" t="s">
        <v>1448</v>
      </c>
      <c r="Q35" s="1"/>
      <c r="R35" s="1"/>
      <c r="S35" s="1"/>
      <c r="T35" s="1"/>
      <c r="U35" s="1"/>
      <c r="V35" s="1" t="s">
        <v>1012</v>
      </c>
      <c r="W35" s="1">
        <v>1080</v>
      </c>
      <c r="X35" s="1">
        <v>20400</v>
      </c>
      <c r="Y35" s="1" t="s">
        <v>928</v>
      </c>
      <c r="Z35" s="1">
        <v>0</v>
      </c>
      <c r="AA35" s="1" t="s">
        <v>1013</v>
      </c>
      <c r="AB35" s="28">
        <v>25100.85</v>
      </c>
      <c r="AC35" s="1" t="s">
        <v>168</v>
      </c>
      <c r="AD35" s="1"/>
      <c r="AE35" s="1"/>
      <c r="AF3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EMN4B 720 600 560 0 №2 – С доводчиками ЛДСП Белый</v>
      </c>
      <c r="AG35" s="1" t="e">
        <f>VLOOKUP(Корзина42[[#This Row],[Соединенное название]],Цены_БЗ[],11,0)</f>
        <v>#N/A</v>
      </c>
      <c r="AH35" s="1" t="e">
        <f>Корзина42[[#This Row],[Цена корпус + полки]]-Корзина42[[#This Row],[Цена БЗ]]</f>
        <v>#N/A</v>
      </c>
    </row>
    <row r="36" spans="1:34" x14ac:dyDescent="0.25">
      <c r="A36" s="1" t="s">
        <v>1</v>
      </c>
      <c r="B36" s="1">
        <v>720</v>
      </c>
      <c r="C36" s="1">
        <v>600</v>
      </c>
      <c r="D36" s="1">
        <v>560</v>
      </c>
      <c r="E36" s="1">
        <v>1</v>
      </c>
      <c r="F36" s="1">
        <v>21166.5</v>
      </c>
      <c r="G36" s="1">
        <v>0.42</v>
      </c>
      <c r="H36" s="1">
        <v>0</v>
      </c>
      <c r="I36" s="1">
        <v>0</v>
      </c>
      <c r="J36" s="28">
        <v>1590.12</v>
      </c>
      <c r="K36" s="1">
        <v>0</v>
      </c>
      <c r="L36" s="1"/>
      <c r="M36" s="1">
        <v>3226.5</v>
      </c>
      <c r="N36" s="1">
        <v>300</v>
      </c>
      <c r="O36" s="1" t="s">
        <v>734</v>
      </c>
      <c r="P36" s="1" t="s">
        <v>1448</v>
      </c>
      <c r="Q36" s="1"/>
      <c r="R36" s="1"/>
      <c r="S36" s="1"/>
      <c r="T36" s="1"/>
      <c r="U36" s="1"/>
      <c r="V36" s="1" t="s">
        <v>1012</v>
      </c>
      <c r="W36" s="1">
        <v>1080</v>
      </c>
      <c r="X36" s="1">
        <v>16860</v>
      </c>
      <c r="Y36" s="1" t="s">
        <v>928</v>
      </c>
      <c r="Z36" s="1">
        <v>0</v>
      </c>
      <c r="AA36" s="1" t="s">
        <v>1013</v>
      </c>
      <c r="AB36" s="28">
        <v>21166.5</v>
      </c>
      <c r="AC36" s="1" t="s">
        <v>168</v>
      </c>
      <c r="AD36" s="1"/>
      <c r="AE36" s="1"/>
      <c r="AF3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№2 – С доводчиками ЛДСП Белый</v>
      </c>
      <c r="AG36" s="1" t="e">
        <f>VLOOKUP(Корзина42[[#This Row],[Соединенное название]],Цены_БЗ[],11,0)</f>
        <v>#N/A</v>
      </c>
      <c r="AH36" s="1" t="e">
        <f>Корзина42[[#This Row],[Цена корпус + полки]]-Корзина42[[#This Row],[Цена БЗ]]</f>
        <v>#N/A</v>
      </c>
    </row>
    <row r="37" spans="1:34" x14ac:dyDescent="0.25">
      <c r="A37" s="1" t="s">
        <v>1</v>
      </c>
      <c r="B37" s="1">
        <v>720</v>
      </c>
      <c r="C37" s="1">
        <v>600</v>
      </c>
      <c r="D37" s="1">
        <v>560</v>
      </c>
      <c r="E37" s="1">
        <v>1</v>
      </c>
      <c r="F37" s="1">
        <v>6496.5</v>
      </c>
      <c r="G37" s="1">
        <v>0.42</v>
      </c>
      <c r="H37" s="1">
        <v>0</v>
      </c>
      <c r="I37" s="1">
        <v>0</v>
      </c>
      <c r="J37" s="28">
        <v>1590.12</v>
      </c>
      <c r="K37" s="1">
        <v>0</v>
      </c>
      <c r="L37" s="1"/>
      <c r="M37" s="1">
        <v>3226.5</v>
      </c>
      <c r="N37" s="1">
        <v>300</v>
      </c>
      <c r="O37" s="1" t="s">
        <v>734</v>
      </c>
      <c r="P37" s="1" t="s">
        <v>1446</v>
      </c>
      <c r="Q37" s="1"/>
      <c r="R37" s="1"/>
      <c r="S37" s="1"/>
      <c r="T37" s="1"/>
      <c r="U37" s="1"/>
      <c r="V37" s="1" t="s">
        <v>1012</v>
      </c>
      <c r="W37" s="1">
        <v>1080</v>
      </c>
      <c r="X37" s="1">
        <v>2190</v>
      </c>
      <c r="Y37" s="1" t="s">
        <v>928</v>
      </c>
      <c r="Z37" s="1">
        <v>0</v>
      </c>
      <c r="AA37" s="1" t="s">
        <v>1013</v>
      </c>
      <c r="AB37" s="28">
        <v>6496.5</v>
      </c>
      <c r="AC37" s="1" t="s">
        <v>168</v>
      </c>
      <c r="AD37" s="1"/>
      <c r="AE37" s="1"/>
      <c r="AF3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№3 – Без доводчиков ЛДСП Белый</v>
      </c>
      <c r="AG37" s="1" t="e">
        <f>VLOOKUP(Корзина42[[#This Row],[Соединенное название]],Цены_БЗ[],11,0)</f>
        <v>#N/A</v>
      </c>
      <c r="AH37" s="1" t="e">
        <f>Корзина42[[#This Row],[Цена корпус + полки]]-Корзина42[[#This Row],[Цена БЗ]]</f>
        <v>#N/A</v>
      </c>
    </row>
    <row r="38" spans="1:34" x14ac:dyDescent="0.25">
      <c r="A38" s="1" t="s">
        <v>20</v>
      </c>
      <c r="B38" s="1">
        <v>720</v>
      </c>
      <c r="C38" s="1">
        <v>600</v>
      </c>
      <c r="D38" s="1">
        <v>560</v>
      </c>
      <c r="E38" s="1">
        <v>1</v>
      </c>
      <c r="F38" s="1">
        <v>4404.7250000000004</v>
      </c>
      <c r="G38" s="1">
        <v>7.0000000000000007E-2</v>
      </c>
      <c r="H38" s="1">
        <v>0</v>
      </c>
      <c r="I38" s="1">
        <v>0</v>
      </c>
      <c r="J38" s="28">
        <v>265.02</v>
      </c>
      <c r="K38" s="1">
        <v>0</v>
      </c>
      <c r="L38" s="1"/>
      <c r="M38" s="1">
        <v>2754.7250000000004</v>
      </c>
      <c r="N38" s="1">
        <v>450</v>
      </c>
      <c r="O38" s="1" t="s">
        <v>734</v>
      </c>
      <c r="P38" s="1" t="s">
        <v>1446</v>
      </c>
      <c r="Q38" s="1"/>
      <c r="R38" s="1"/>
      <c r="S38" s="1"/>
      <c r="T38" s="1"/>
      <c r="U38" s="1"/>
      <c r="V38" s="1" t="s">
        <v>1012</v>
      </c>
      <c r="W38" s="1">
        <v>1000</v>
      </c>
      <c r="X38" s="1">
        <v>650</v>
      </c>
      <c r="Y38" s="1" t="s">
        <v>928</v>
      </c>
      <c r="Z38" s="1">
        <v>0</v>
      </c>
      <c r="AA38" s="1" t="s">
        <v>1013</v>
      </c>
      <c r="AB38" s="28">
        <v>4404.7299999999996</v>
      </c>
      <c r="AC38" s="1" t="s">
        <v>168</v>
      </c>
      <c r="AD38" s="1"/>
      <c r="AE38" s="1"/>
      <c r="AF3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ETN1B 720 600 560 0 №3 – Без доводчиков ЛДСП Белый</v>
      </c>
      <c r="AG38" s="1" t="e">
        <f>VLOOKUP(Корзина42[[#This Row],[Соединенное название]],Цены_БЗ[],11,0)</f>
        <v>#N/A</v>
      </c>
      <c r="AH38" s="1" t="e">
        <f>Корзина42[[#This Row],[Цена корпус + полки]]-Корзина42[[#This Row],[Цена БЗ]]</f>
        <v>#N/A</v>
      </c>
    </row>
    <row r="39" spans="1:34" x14ac:dyDescent="0.25">
      <c r="A39" s="1" t="s">
        <v>21</v>
      </c>
      <c r="B39" s="1">
        <v>720</v>
      </c>
      <c r="C39" s="1">
        <v>230</v>
      </c>
      <c r="D39" s="1">
        <v>600</v>
      </c>
      <c r="E39" s="1">
        <v>1</v>
      </c>
      <c r="F39" s="1">
        <v>7291</v>
      </c>
      <c r="G39" s="1">
        <v>0.21</v>
      </c>
      <c r="H39" s="1">
        <v>0</v>
      </c>
      <c r="I39" s="1">
        <v>0</v>
      </c>
      <c r="J39" s="28">
        <v>795.06</v>
      </c>
      <c r="K39" s="1">
        <v>0</v>
      </c>
      <c r="L39" s="1"/>
      <c r="M39" s="1">
        <v>2891</v>
      </c>
      <c r="N39" s="1">
        <v>230</v>
      </c>
      <c r="O39" s="1" t="s">
        <v>734</v>
      </c>
      <c r="P39" s="1" t="s">
        <v>1448</v>
      </c>
      <c r="Q39" s="1"/>
      <c r="R39" s="1"/>
      <c r="S39" s="1"/>
      <c r="T39" s="1"/>
      <c r="U39" s="1"/>
      <c r="V39" s="1" t="s">
        <v>1012</v>
      </c>
      <c r="W39" s="1">
        <v>1280</v>
      </c>
      <c r="X39" s="1">
        <v>3120</v>
      </c>
      <c r="Y39" s="1" t="s">
        <v>928</v>
      </c>
      <c r="Z39" s="1">
        <v>0</v>
      </c>
      <c r="AA39" s="1" t="s">
        <v>1013</v>
      </c>
      <c r="AB39" s="28">
        <v>7291</v>
      </c>
      <c r="AC39" s="1" t="s">
        <v>168</v>
      </c>
      <c r="AD39" s="1"/>
      <c r="AE39" s="1"/>
      <c r="AF3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№2 – С доводчиками ЛДСП Белый</v>
      </c>
      <c r="AG39" s="1" t="e">
        <f>VLOOKUP(Корзина42[[#This Row],[Соединенное название]],Цены_БЗ[],11,0)</f>
        <v>#N/A</v>
      </c>
      <c r="AH39" s="1" t="e">
        <f>Корзина42[[#This Row],[Цена корпус + полки]]-Корзина42[[#This Row],[Цена БЗ]]</f>
        <v>#N/A</v>
      </c>
    </row>
    <row r="40" spans="1:34" x14ac:dyDescent="0.25">
      <c r="A40" s="1" t="s">
        <v>21</v>
      </c>
      <c r="B40" s="1">
        <v>720</v>
      </c>
      <c r="C40" s="1">
        <v>230</v>
      </c>
      <c r="D40" s="1">
        <v>600</v>
      </c>
      <c r="E40" s="1">
        <v>1</v>
      </c>
      <c r="F40" s="1">
        <v>4551</v>
      </c>
      <c r="G40" s="1">
        <v>0.21</v>
      </c>
      <c r="H40" s="1">
        <v>0</v>
      </c>
      <c r="I40" s="1">
        <v>0</v>
      </c>
      <c r="J40" s="28">
        <v>795.06</v>
      </c>
      <c r="K40" s="1">
        <v>0</v>
      </c>
      <c r="L40" s="1"/>
      <c r="M40" s="1">
        <v>2891</v>
      </c>
      <c r="N40" s="1">
        <v>230</v>
      </c>
      <c r="O40" s="1" t="s">
        <v>734</v>
      </c>
      <c r="P40" s="1" t="s">
        <v>1447</v>
      </c>
      <c r="Q40" s="1"/>
      <c r="R40" s="1"/>
      <c r="S40" s="1"/>
      <c r="T40" s="1"/>
      <c r="U40" s="1"/>
      <c r="V40" s="1" t="s">
        <v>1012</v>
      </c>
      <c r="W40" s="1">
        <v>1280</v>
      </c>
      <c r="X40" s="1">
        <v>380</v>
      </c>
      <c r="Y40" s="1" t="s">
        <v>928</v>
      </c>
      <c r="Z40" s="1">
        <v>0</v>
      </c>
      <c r="AA40" s="1" t="s">
        <v>1013</v>
      </c>
      <c r="AB40" s="28">
        <v>4551</v>
      </c>
      <c r="AC40" s="1" t="s">
        <v>168</v>
      </c>
      <c r="AD40" s="1"/>
      <c r="AE40" s="1"/>
      <c r="AF4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№3T – Открывание по нажатию ЛДСП Белый</v>
      </c>
      <c r="AG40" s="1" t="e">
        <f>VLOOKUP(Корзина42[[#This Row],[Соединенное название]],Цены_БЗ[],11,0)</f>
        <v>#N/A</v>
      </c>
      <c r="AH40" s="1" t="e">
        <f>Корзина42[[#This Row],[Цена корпус + полки]]-Корзина42[[#This Row],[Цена БЗ]]</f>
        <v>#N/A</v>
      </c>
    </row>
    <row r="41" spans="1:34" x14ac:dyDescent="0.25">
      <c r="A41" s="1" t="s">
        <v>22</v>
      </c>
      <c r="B41" s="1">
        <v>720</v>
      </c>
      <c r="C41" s="1">
        <v>315</v>
      </c>
      <c r="D41" s="1">
        <v>600</v>
      </c>
      <c r="E41" s="1">
        <v>1</v>
      </c>
      <c r="F41" s="1">
        <v>3430</v>
      </c>
      <c r="G41" s="1">
        <v>0</v>
      </c>
      <c r="H41" s="1">
        <v>1</v>
      </c>
      <c r="I41" s="1">
        <v>0</v>
      </c>
      <c r="J41" s="28">
        <v>0</v>
      </c>
      <c r="K41" s="1">
        <v>0</v>
      </c>
      <c r="L41" s="1"/>
      <c r="M41" s="1">
        <v>2240</v>
      </c>
      <c r="N41" s="1">
        <v>315</v>
      </c>
      <c r="O41" s="1" t="s">
        <v>1124</v>
      </c>
      <c r="P41" s="1" t="s">
        <v>1448</v>
      </c>
      <c r="Q41" s="1"/>
      <c r="R41" s="1"/>
      <c r="S41" s="1"/>
      <c r="T41" s="1"/>
      <c r="U41" s="1"/>
      <c r="V41" s="1" t="s">
        <v>1012</v>
      </c>
      <c r="W41" s="1">
        <v>1190</v>
      </c>
      <c r="X41" s="1">
        <v>0</v>
      </c>
      <c r="Y41" s="1" t="s">
        <v>928</v>
      </c>
      <c r="Z41" s="1">
        <v>0</v>
      </c>
      <c r="AA41" s="1" t="s">
        <v>1013</v>
      </c>
      <c r="AB41" s="28">
        <v>3430</v>
      </c>
      <c r="AC41" s="1" t="s">
        <v>168</v>
      </c>
      <c r="AD41" s="1"/>
      <c r="AE41" s="1"/>
      <c r="AF4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 720 315 600 1 №2 – С доводчиками ЛДСП Белый</v>
      </c>
      <c r="AG41" s="1" t="e">
        <f>VLOOKUP(Корзина42[[#This Row],[Соединенное название]],Цены_БЗ[],11,0)</f>
        <v>#N/A</v>
      </c>
      <c r="AH41" s="1" t="e">
        <f>Корзина42[[#This Row],[Цена корпус + полки]]-Корзина42[[#This Row],[Цена БЗ]]</f>
        <v>#N/A</v>
      </c>
    </row>
    <row r="42" spans="1:34" x14ac:dyDescent="0.25">
      <c r="A42" s="1" t="s">
        <v>23</v>
      </c>
      <c r="B42" s="1">
        <v>720</v>
      </c>
      <c r="C42" s="1">
        <v>315</v>
      </c>
      <c r="D42" s="1">
        <v>600</v>
      </c>
      <c r="E42" s="1">
        <v>1</v>
      </c>
      <c r="F42" s="1">
        <v>6320</v>
      </c>
      <c r="G42" s="1">
        <v>0.32</v>
      </c>
      <c r="H42" s="1">
        <v>1</v>
      </c>
      <c r="I42" s="1">
        <v>0</v>
      </c>
      <c r="J42" s="28">
        <v>1211.52</v>
      </c>
      <c r="K42" s="1">
        <v>0</v>
      </c>
      <c r="L42" s="1"/>
      <c r="M42" s="1">
        <v>2240</v>
      </c>
      <c r="N42" s="1">
        <v>315</v>
      </c>
      <c r="O42" s="1" t="s">
        <v>1124</v>
      </c>
      <c r="P42" s="1" t="s">
        <v>1448</v>
      </c>
      <c r="Q42" s="1"/>
      <c r="R42" s="1"/>
      <c r="S42" s="1"/>
      <c r="T42" s="1"/>
      <c r="U42" s="1"/>
      <c r="V42" s="1" t="s">
        <v>1012</v>
      </c>
      <c r="W42" s="1">
        <v>1480</v>
      </c>
      <c r="X42" s="1">
        <v>2600</v>
      </c>
      <c r="Y42" s="1" t="s">
        <v>928</v>
      </c>
      <c r="Z42" s="1">
        <v>0</v>
      </c>
      <c r="AA42" s="1" t="s">
        <v>1013</v>
      </c>
      <c r="AB42" s="28">
        <v>6320</v>
      </c>
      <c r="AC42" s="1" t="s">
        <v>168</v>
      </c>
      <c r="AD42" s="1"/>
      <c r="AE42" s="1"/>
      <c r="AF4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ERN1D 720 315 600 1 №2 – С доводчиками ЛДСП Белый</v>
      </c>
      <c r="AG42" s="1" t="e">
        <f>VLOOKUP(Корзина42[[#This Row],[Соединенное название]],Цены_БЗ[],11,0)</f>
        <v>#N/A</v>
      </c>
      <c r="AH42" s="1" t="e">
        <f>Корзина42[[#This Row],[Цена корпус + полки]]-Корзина42[[#This Row],[Цена БЗ]]</f>
        <v>#N/A</v>
      </c>
    </row>
    <row r="43" spans="1:34" x14ac:dyDescent="0.25">
      <c r="A43" s="1" t="s">
        <v>24</v>
      </c>
      <c r="B43" s="1">
        <v>720</v>
      </c>
      <c r="C43" s="1">
        <v>600</v>
      </c>
      <c r="D43" s="1">
        <v>560</v>
      </c>
      <c r="E43" s="1">
        <v>1</v>
      </c>
      <c r="F43" s="1">
        <v>5546.8860000000004</v>
      </c>
      <c r="G43" s="1">
        <v>0.4</v>
      </c>
      <c r="H43" s="1">
        <v>1</v>
      </c>
      <c r="I43" s="1">
        <v>0.30334499999999998</v>
      </c>
      <c r="J43" s="28">
        <v>1514.4</v>
      </c>
      <c r="K43" s="1">
        <v>567.86183999999992</v>
      </c>
      <c r="L43" s="1"/>
      <c r="M43" s="1">
        <v>3076.8860000000004</v>
      </c>
      <c r="N43" s="1">
        <v>300</v>
      </c>
      <c r="O43" s="1" t="s">
        <v>734</v>
      </c>
      <c r="P43" s="1" t="s">
        <v>1448</v>
      </c>
      <c r="Q43" s="1"/>
      <c r="R43" s="1"/>
      <c r="S43" s="1"/>
      <c r="T43" s="1"/>
      <c r="U43" s="1"/>
      <c r="V43" s="1" t="s">
        <v>1012</v>
      </c>
      <c r="W43" s="1">
        <v>1080</v>
      </c>
      <c r="X43" s="1">
        <v>1390</v>
      </c>
      <c r="Y43" s="1" t="s">
        <v>928</v>
      </c>
      <c r="Z43" s="1">
        <v>0</v>
      </c>
      <c r="AA43" s="1" t="s">
        <v>1013</v>
      </c>
      <c r="AB43" s="28">
        <v>6114.75</v>
      </c>
      <c r="AC43" s="1" t="s">
        <v>168</v>
      </c>
      <c r="AD43" s="1"/>
      <c r="AE43" s="1"/>
      <c r="AF4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ENG1D 720 600 560 1 №2 – С доводчиками ЛДСП Белый</v>
      </c>
      <c r="AG43" s="1" t="e">
        <f>VLOOKUP(Корзина42[[#This Row],[Соединенное название]],Цены_БЗ[],11,0)</f>
        <v>#N/A</v>
      </c>
      <c r="AH43" s="1" t="e">
        <f>Корзина42[[#This Row],[Цена корпус + полки]]-Корзина42[[#This Row],[Цена БЗ]]</f>
        <v>#N/A</v>
      </c>
    </row>
    <row r="44" spans="1:34" x14ac:dyDescent="0.25">
      <c r="A44" s="1" t="s">
        <v>25</v>
      </c>
      <c r="B44" s="1">
        <v>720</v>
      </c>
      <c r="C44" s="1">
        <v>600</v>
      </c>
      <c r="D44" s="1">
        <v>560</v>
      </c>
      <c r="E44" s="1">
        <v>1</v>
      </c>
      <c r="F44" s="1">
        <v>6128.6360000000004</v>
      </c>
      <c r="G44" s="1">
        <v>0.4</v>
      </c>
      <c r="H44" s="1">
        <v>1</v>
      </c>
      <c r="I44" s="1">
        <v>0.30334499999999998</v>
      </c>
      <c r="J44" s="28">
        <v>1514.4</v>
      </c>
      <c r="K44" s="1">
        <v>567.86183999999992</v>
      </c>
      <c r="L44" s="1"/>
      <c r="M44" s="1">
        <v>2658.6360000000004</v>
      </c>
      <c r="N44" s="1">
        <v>300</v>
      </c>
      <c r="O44" s="1" t="s">
        <v>734</v>
      </c>
      <c r="P44" s="1" t="s">
        <v>1448</v>
      </c>
      <c r="Q44" s="1"/>
      <c r="R44" s="1"/>
      <c r="S44" s="1"/>
      <c r="T44" s="1"/>
      <c r="U44" s="1"/>
      <c r="V44" s="1" t="s">
        <v>1012</v>
      </c>
      <c r="W44" s="1">
        <v>1080</v>
      </c>
      <c r="X44" s="1">
        <v>2390</v>
      </c>
      <c r="Y44" s="1" t="s">
        <v>928</v>
      </c>
      <c r="Z44" s="1">
        <v>0</v>
      </c>
      <c r="AA44" s="1" t="s">
        <v>1013</v>
      </c>
      <c r="AB44" s="28">
        <v>6696.5</v>
      </c>
      <c r="AC44" s="1" t="s">
        <v>168</v>
      </c>
      <c r="AD44" s="1"/>
      <c r="AE44" s="1"/>
      <c r="AF4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ENG2D 720 600 560 1 №2 – С доводчиками ЛДСП Белый</v>
      </c>
      <c r="AG44" s="1" t="e">
        <f>VLOOKUP(Корзина42[[#This Row],[Соединенное название]],Цены_БЗ[],11,0)</f>
        <v>#N/A</v>
      </c>
      <c r="AH44" s="1" t="e">
        <f>Корзина42[[#This Row],[Цена корпус + полки]]-Корзина42[[#This Row],[Цена БЗ]]</f>
        <v>#N/A</v>
      </c>
    </row>
    <row r="45" spans="1:34" x14ac:dyDescent="0.25">
      <c r="A45" s="1" t="s">
        <v>26</v>
      </c>
      <c r="B45" s="1">
        <v>720</v>
      </c>
      <c r="C45" s="1">
        <v>600</v>
      </c>
      <c r="D45" s="1">
        <v>560</v>
      </c>
      <c r="E45" s="1">
        <v>1</v>
      </c>
      <c r="F45" s="1">
        <v>19525.498</v>
      </c>
      <c r="G45" s="1">
        <v>0.38</v>
      </c>
      <c r="H45" s="1">
        <v>0</v>
      </c>
      <c r="I45" s="1">
        <v>0</v>
      </c>
      <c r="J45" s="28">
        <v>1438.68</v>
      </c>
      <c r="K45" s="1">
        <v>0</v>
      </c>
      <c r="L45" s="1"/>
      <c r="M45" s="1">
        <v>4345.4979999999996</v>
      </c>
      <c r="N45" s="1">
        <v>300</v>
      </c>
      <c r="O45" s="1" t="s">
        <v>734</v>
      </c>
      <c r="P45" s="1" t="s">
        <v>1448</v>
      </c>
      <c r="Q45" s="1"/>
      <c r="R45" s="1"/>
      <c r="S45" s="1"/>
      <c r="T45" s="1"/>
      <c r="U45" s="1"/>
      <c r="V45" s="1" t="s">
        <v>1012</v>
      </c>
      <c r="W45" s="1">
        <v>1080</v>
      </c>
      <c r="X45" s="1">
        <v>14100</v>
      </c>
      <c r="Y45" s="1" t="s">
        <v>928</v>
      </c>
      <c r="Z45" s="1">
        <v>0</v>
      </c>
      <c r="AA45" s="1" t="s">
        <v>1013</v>
      </c>
      <c r="AB45" s="28">
        <v>19525.5</v>
      </c>
      <c r="AC45" s="1" t="s">
        <v>168</v>
      </c>
      <c r="AD45" s="1"/>
      <c r="AE45" s="1"/>
      <c r="AF4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ENG2B 720 600 560 0 №2 – С доводчиками ЛДСП Белый</v>
      </c>
      <c r="AG45" s="1" t="e">
        <f>VLOOKUP(Корзина42[[#This Row],[Соединенное название]],Цены_БЗ[],11,0)</f>
        <v>#N/A</v>
      </c>
      <c r="AH45" s="1" t="e">
        <f>Корзина42[[#This Row],[Цена корпус + полки]]-Корзина42[[#This Row],[Цена БЗ]]</f>
        <v>#N/A</v>
      </c>
    </row>
    <row r="46" spans="1:34" x14ac:dyDescent="0.25">
      <c r="A46" s="1" t="s">
        <v>27</v>
      </c>
      <c r="B46" s="1">
        <v>720</v>
      </c>
      <c r="C46" s="1">
        <v>600</v>
      </c>
      <c r="D46" s="1">
        <v>560</v>
      </c>
      <c r="E46" s="1">
        <v>1</v>
      </c>
      <c r="F46" s="1">
        <v>22204.62</v>
      </c>
      <c r="G46" s="1">
        <v>0.38</v>
      </c>
      <c r="H46" s="1">
        <v>0</v>
      </c>
      <c r="I46" s="1">
        <v>0</v>
      </c>
      <c r="J46" s="28">
        <v>1438.68</v>
      </c>
      <c r="K46" s="1">
        <v>0</v>
      </c>
      <c r="L46" s="1"/>
      <c r="M46" s="1">
        <v>3484.62</v>
      </c>
      <c r="N46" s="1">
        <v>300</v>
      </c>
      <c r="O46" s="1" t="s">
        <v>734</v>
      </c>
      <c r="P46" s="1" t="s">
        <v>1448</v>
      </c>
      <c r="Q46" s="1"/>
      <c r="R46" s="1"/>
      <c r="S46" s="1"/>
      <c r="T46" s="1"/>
      <c r="U46" s="1"/>
      <c r="V46" s="1" t="s">
        <v>1012</v>
      </c>
      <c r="W46" s="1">
        <v>1080</v>
      </c>
      <c r="X46" s="1">
        <v>17640</v>
      </c>
      <c r="Y46" s="1" t="s">
        <v>928</v>
      </c>
      <c r="Z46" s="1">
        <v>0</v>
      </c>
      <c r="AA46" s="1" t="s">
        <v>1013</v>
      </c>
      <c r="AB46" s="28">
        <v>22204.62</v>
      </c>
      <c r="AC46" s="1" t="s">
        <v>168</v>
      </c>
      <c r="AD46" s="1"/>
      <c r="AE46" s="1"/>
      <c r="AF4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ENG3B 720 600 560 0 №2 – С доводчиками ЛДСП Белый</v>
      </c>
      <c r="AG46" s="1" t="e">
        <f>VLOOKUP(Корзина42[[#This Row],[Соединенное название]],Цены_БЗ[],11,0)</f>
        <v>#N/A</v>
      </c>
      <c r="AH46" s="1" t="e">
        <f>Корзина42[[#This Row],[Цена корпус + полки]]-Корзина42[[#This Row],[Цена БЗ]]</f>
        <v>#N/A</v>
      </c>
    </row>
    <row r="47" spans="1:34" x14ac:dyDescent="0.25">
      <c r="A47" s="1" t="s">
        <v>675</v>
      </c>
      <c r="B47" s="1">
        <v>720</v>
      </c>
      <c r="C47" s="1">
        <v>450</v>
      </c>
      <c r="D47" s="1">
        <v>560</v>
      </c>
      <c r="E47" s="1">
        <v>1</v>
      </c>
      <c r="F47" s="1">
        <v>15301.718000000001</v>
      </c>
      <c r="G47" s="1">
        <v>0.3</v>
      </c>
      <c r="H47" s="1">
        <v>0</v>
      </c>
      <c r="I47" s="1">
        <v>0</v>
      </c>
      <c r="J47" s="28">
        <v>1135.8</v>
      </c>
      <c r="K47" s="1">
        <v>0</v>
      </c>
      <c r="L47" s="1"/>
      <c r="M47" s="1">
        <v>2441.7180000000003</v>
      </c>
      <c r="N47" s="1">
        <v>300</v>
      </c>
      <c r="O47" s="1" t="s">
        <v>734</v>
      </c>
      <c r="P47" s="1" t="s">
        <v>1448</v>
      </c>
      <c r="Q47" s="1"/>
      <c r="R47" s="1"/>
      <c r="S47" s="1"/>
      <c r="T47" s="1"/>
      <c r="U47" s="1"/>
      <c r="V47" s="1" t="s">
        <v>1012</v>
      </c>
      <c r="W47" s="1">
        <v>1080</v>
      </c>
      <c r="X47" s="1">
        <v>11780</v>
      </c>
      <c r="Y47" s="1" t="s">
        <v>928</v>
      </c>
      <c r="Z47" s="1">
        <v>0</v>
      </c>
      <c r="AA47" s="1" t="s">
        <v>1013</v>
      </c>
      <c r="AB47" s="28">
        <v>15301.72</v>
      </c>
      <c r="AC47" s="1" t="s">
        <v>168</v>
      </c>
      <c r="AD47" s="1"/>
      <c r="AE47" s="1"/>
      <c r="AF4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ENG1K_450 720 450 560 0 №2 – С доводчиками ЛДСП Белый</v>
      </c>
      <c r="AG47" s="1" t="e">
        <f>VLOOKUP(Корзина42[[#This Row],[Соединенное название]],Цены_БЗ[],11,0)</f>
        <v>#N/A</v>
      </c>
      <c r="AH47" s="1" t="e">
        <f>Корзина42[[#This Row],[Цена корпус + полки]]-Корзина42[[#This Row],[Цена БЗ]]</f>
        <v>#N/A</v>
      </c>
    </row>
    <row r="48" spans="1:34" x14ac:dyDescent="0.25">
      <c r="A48" s="1" t="s">
        <v>29</v>
      </c>
      <c r="B48" s="1">
        <v>720</v>
      </c>
      <c r="C48" s="1">
        <v>600</v>
      </c>
      <c r="D48" s="1">
        <v>560</v>
      </c>
      <c r="E48" s="1">
        <v>1</v>
      </c>
      <c r="F48" s="1">
        <v>5128.6360000000004</v>
      </c>
      <c r="G48" s="1">
        <v>0.4</v>
      </c>
      <c r="H48" s="1">
        <v>0</v>
      </c>
      <c r="I48" s="1">
        <v>0</v>
      </c>
      <c r="J48" s="28">
        <v>1514.4</v>
      </c>
      <c r="K48" s="1">
        <v>0</v>
      </c>
      <c r="L48" s="1"/>
      <c r="M48" s="1">
        <v>2658.6360000000004</v>
      </c>
      <c r="N48" s="1">
        <v>300</v>
      </c>
      <c r="O48" s="1" t="s">
        <v>734</v>
      </c>
      <c r="P48" s="1" t="s">
        <v>1448</v>
      </c>
      <c r="Q48" s="1"/>
      <c r="R48" s="1"/>
      <c r="S48" s="1"/>
      <c r="T48" s="1"/>
      <c r="U48" s="1"/>
      <c r="V48" s="1" t="s">
        <v>1012</v>
      </c>
      <c r="W48" s="1">
        <v>1080</v>
      </c>
      <c r="X48" s="1">
        <v>1390</v>
      </c>
      <c r="Y48" s="1" t="s">
        <v>928</v>
      </c>
      <c r="Z48" s="1">
        <v>0</v>
      </c>
      <c r="AA48" s="1" t="s">
        <v>1013</v>
      </c>
      <c r="AB48" s="28">
        <v>5128.6400000000003</v>
      </c>
      <c r="AC48" s="1" t="s">
        <v>168</v>
      </c>
      <c r="AD48" s="1"/>
      <c r="AE48" s="1"/>
      <c r="AF4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EWG1D 720 600 560 0 №2 – С доводчиками ЛДСП Белый</v>
      </c>
      <c r="AG48" s="1" t="e">
        <f>VLOOKUP(Корзина42[[#This Row],[Соединенное название]],Цены_БЗ[],11,0)</f>
        <v>#N/A</v>
      </c>
      <c r="AH48" s="1" t="e">
        <f>Корзина42[[#This Row],[Цена корпус + полки]]-Корзина42[[#This Row],[Цена БЗ]]</f>
        <v>#N/A</v>
      </c>
    </row>
    <row r="49" spans="1:34" x14ac:dyDescent="0.25">
      <c r="A49" s="1" t="s">
        <v>30</v>
      </c>
      <c r="B49" s="1">
        <v>720</v>
      </c>
      <c r="C49" s="1">
        <v>600</v>
      </c>
      <c r="D49" s="1">
        <v>560</v>
      </c>
      <c r="E49" s="1">
        <v>1</v>
      </c>
      <c r="F49" s="1">
        <v>6128.6360000000004</v>
      </c>
      <c r="G49" s="1">
        <v>0.4</v>
      </c>
      <c r="H49" s="1">
        <v>0</v>
      </c>
      <c r="I49" s="1">
        <v>0</v>
      </c>
      <c r="J49" s="28">
        <v>1514.4</v>
      </c>
      <c r="K49" s="1">
        <v>0</v>
      </c>
      <c r="L49" s="1"/>
      <c r="M49" s="1">
        <v>2658.6360000000004</v>
      </c>
      <c r="N49" s="1">
        <v>300</v>
      </c>
      <c r="O49" s="1" t="s">
        <v>734</v>
      </c>
      <c r="P49" s="1" t="s">
        <v>1448</v>
      </c>
      <c r="Q49" s="1"/>
      <c r="R49" s="1"/>
      <c r="S49" s="1"/>
      <c r="T49" s="1"/>
      <c r="U49" s="1"/>
      <c r="V49" s="1" t="s">
        <v>1012</v>
      </c>
      <c r="W49" s="1">
        <v>1080</v>
      </c>
      <c r="X49" s="1">
        <v>2390</v>
      </c>
      <c r="Y49" s="1" t="s">
        <v>928</v>
      </c>
      <c r="Z49" s="1">
        <v>0</v>
      </c>
      <c r="AA49" s="1" t="s">
        <v>1013</v>
      </c>
      <c r="AB49" s="28">
        <v>6128.64</v>
      </c>
      <c r="AC49" s="1" t="s">
        <v>168</v>
      </c>
      <c r="AD49" s="1"/>
      <c r="AE49" s="1"/>
      <c r="AF4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EWG2D 720 600 560 0 №2 – С доводчиками ЛДСП Белый</v>
      </c>
      <c r="AG49" s="1" t="e">
        <f>VLOOKUP(Корзина42[[#This Row],[Соединенное название]],Цены_БЗ[],11,0)</f>
        <v>#N/A</v>
      </c>
      <c r="AH49" s="1" t="e">
        <f>Корзина42[[#This Row],[Цена корпус + полки]]-Корзина42[[#This Row],[Цена БЗ]]</f>
        <v>#N/A</v>
      </c>
    </row>
    <row r="50" spans="1:34" x14ac:dyDescent="0.25">
      <c r="A50" s="1" t="s">
        <v>192</v>
      </c>
      <c r="B50" s="1">
        <v>720</v>
      </c>
      <c r="C50" s="1">
        <v>850</v>
      </c>
      <c r="D50" s="1">
        <v>560</v>
      </c>
      <c r="E50" s="1">
        <v>1</v>
      </c>
      <c r="F50" s="1">
        <v>11307.892999999998</v>
      </c>
      <c r="G50" s="1">
        <v>0.34</v>
      </c>
      <c r="H50" s="1">
        <v>1</v>
      </c>
      <c r="I50" s="1">
        <v>0.43709500000000001</v>
      </c>
      <c r="J50" s="28">
        <v>1287.24</v>
      </c>
      <c r="K50" s="1">
        <v>818.24184000000002</v>
      </c>
      <c r="L50" s="1"/>
      <c r="M50" s="1">
        <v>6937.8929999999982</v>
      </c>
      <c r="N50" s="1">
        <v>300</v>
      </c>
      <c r="O50" s="1" t="s">
        <v>734</v>
      </c>
      <c r="P50" s="1" t="s">
        <v>1448</v>
      </c>
      <c r="Q50" s="1"/>
      <c r="R50" s="1"/>
      <c r="S50" s="1"/>
      <c r="T50" s="1"/>
      <c r="U50" s="1"/>
      <c r="V50" s="1" t="s">
        <v>1012</v>
      </c>
      <c r="W50" s="1">
        <v>1350</v>
      </c>
      <c r="X50" s="1">
        <v>3020</v>
      </c>
      <c r="Y50" s="1" t="s">
        <v>928</v>
      </c>
      <c r="Z50" s="1">
        <v>0</v>
      </c>
      <c r="AA50" s="1" t="s">
        <v>1013</v>
      </c>
      <c r="AB50" s="28">
        <v>12126.13</v>
      </c>
      <c r="AC50" s="1" t="s">
        <v>168</v>
      </c>
      <c r="AD50" s="1"/>
      <c r="AE50" s="1"/>
      <c r="AF5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 720 850 560 1 №2 – С доводчиками ЛДСП Белый</v>
      </c>
      <c r="AG50" s="1" t="e">
        <f>VLOOKUP(Корзина42[[#This Row],[Соединенное название]],Цены_БЗ[],11,0)</f>
        <v>#N/A</v>
      </c>
      <c r="AH50" s="1" t="e">
        <f>Корзина42[[#This Row],[Цена корпус + полки]]-Корзина42[[#This Row],[Цена БЗ]]</f>
        <v>#N/A</v>
      </c>
    </row>
    <row r="51" spans="1:34" x14ac:dyDescent="0.25">
      <c r="A51" s="1" t="s">
        <v>191</v>
      </c>
      <c r="B51" s="1">
        <v>720</v>
      </c>
      <c r="C51" s="1">
        <v>850</v>
      </c>
      <c r="D51" s="1">
        <v>560</v>
      </c>
      <c r="E51" s="1">
        <v>1</v>
      </c>
      <c r="F51" s="1">
        <v>11307.892999999998</v>
      </c>
      <c r="G51" s="1">
        <v>0.27</v>
      </c>
      <c r="H51" s="1">
        <v>1</v>
      </c>
      <c r="I51" s="1">
        <v>0.43709500000000001</v>
      </c>
      <c r="J51" s="28">
        <v>1022.22</v>
      </c>
      <c r="K51" s="1">
        <v>818.24184000000002</v>
      </c>
      <c r="L51" s="1"/>
      <c r="M51" s="1">
        <v>6937.8929999999982</v>
      </c>
      <c r="N51" s="1">
        <v>300</v>
      </c>
      <c r="O51" s="1" t="s">
        <v>734</v>
      </c>
      <c r="P51" s="1" t="s">
        <v>1448</v>
      </c>
      <c r="Q51" s="1"/>
      <c r="R51" s="1"/>
      <c r="S51" s="1"/>
      <c r="T51" s="1"/>
      <c r="U51" s="1"/>
      <c r="V51" s="1" t="s">
        <v>1012</v>
      </c>
      <c r="W51" s="1">
        <v>1350</v>
      </c>
      <c r="X51" s="1">
        <v>3020</v>
      </c>
      <c r="Y51" s="1" t="s">
        <v>928</v>
      </c>
      <c r="Z51" s="1">
        <v>0</v>
      </c>
      <c r="AA51" s="1" t="s">
        <v>1013</v>
      </c>
      <c r="AB51" s="28">
        <v>12126.13</v>
      </c>
      <c r="AC51" s="1" t="s">
        <v>168</v>
      </c>
      <c r="AD51" s="1"/>
      <c r="AE51" s="1"/>
      <c r="AF5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EUG1D_150 720 850 560 1 №2 – С доводчиками ЛДСП Белый</v>
      </c>
      <c r="AG51" s="1" t="e">
        <f>VLOOKUP(Корзина42[[#This Row],[Соединенное название]],Цены_БЗ[],11,0)</f>
        <v>#N/A</v>
      </c>
      <c r="AH51" s="1" t="e">
        <f>Корзина42[[#This Row],[Цена корпус + полки]]-Корзина42[[#This Row],[Цена БЗ]]</f>
        <v>#N/A</v>
      </c>
    </row>
    <row r="52" spans="1:34" x14ac:dyDescent="0.25">
      <c r="A52" s="1" t="s">
        <v>11</v>
      </c>
      <c r="B52" s="1">
        <v>720</v>
      </c>
      <c r="C52" s="1">
        <v>600</v>
      </c>
      <c r="D52" s="1">
        <v>560</v>
      </c>
      <c r="E52" s="1">
        <v>1</v>
      </c>
      <c r="F52" s="1">
        <v>5541.7000000000007</v>
      </c>
      <c r="G52" s="1">
        <v>0.42</v>
      </c>
      <c r="H52" s="1">
        <v>1</v>
      </c>
      <c r="I52" s="1">
        <v>0.30334499999999998</v>
      </c>
      <c r="J52" s="28">
        <v>1590.12</v>
      </c>
      <c r="K52" s="1">
        <v>567.86183999999992</v>
      </c>
      <c r="L52" s="1"/>
      <c r="M52" s="1">
        <v>2461.7000000000003</v>
      </c>
      <c r="N52" s="1">
        <v>300</v>
      </c>
      <c r="O52" s="1" t="s">
        <v>734</v>
      </c>
      <c r="P52" s="1" t="s">
        <v>1448</v>
      </c>
      <c r="Q52" s="1"/>
      <c r="R52" s="1"/>
      <c r="S52" s="1"/>
      <c r="T52" s="1"/>
      <c r="U52" s="1"/>
      <c r="V52" s="1" t="s">
        <v>1012</v>
      </c>
      <c r="W52" s="1">
        <v>1080</v>
      </c>
      <c r="X52" s="1">
        <v>2000</v>
      </c>
      <c r="Y52" s="1" t="s">
        <v>928</v>
      </c>
      <c r="Z52" s="1">
        <v>0</v>
      </c>
      <c r="AA52" s="1" t="s">
        <v>1013</v>
      </c>
      <c r="AB52" s="28">
        <v>6109.56</v>
      </c>
      <c r="AC52" s="1" t="s">
        <v>168</v>
      </c>
      <c r="AD52" s="1"/>
      <c r="AE52" s="1"/>
      <c r="AF5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720 600 560 1 №2 – С доводчиками ЛДСП Белый</v>
      </c>
      <c r="AG52" s="1" t="e">
        <f>VLOOKUP(Корзина42[[#This Row],[Соединенное название]],Цены_БЗ[],11,0)</f>
        <v>#N/A</v>
      </c>
      <c r="AH52" s="1" t="e">
        <f>Корзина42[[#This Row],[Цена корпус + полки]]-Корзина42[[#This Row],[Цена БЗ]]</f>
        <v>#N/A</v>
      </c>
    </row>
    <row r="53" spans="1:34" x14ac:dyDescent="0.25">
      <c r="A53" s="1" t="s">
        <v>14</v>
      </c>
      <c r="B53" s="1">
        <v>720</v>
      </c>
      <c r="C53" s="1">
        <v>600</v>
      </c>
      <c r="D53" s="1">
        <v>315</v>
      </c>
      <c r="E53" s="1">
        <v>1</v>
      </c>
      <c r="F53" s="1">
        <v>5304.75</v>
      </c>
      <c r="G53" s="1">
        <v>0.42</v>
      </c>
      <c r="H53" s="1">
        <v>0</v>
      </c>
      <c r="I53" s="1">
        <v>0.16442999999999999</v>
      </c>
      <c r="J53" s="28">
        <v>1590.12</v>
      </c>
      <c r="K53" s="1">
        <v>0</v>
      </c>
      <c r="L53" s="1"/>
      <c r="M53" s="1">
        <v>2304.75</v>
      </c>
      <c r="N53" s="1">
        <v>450</v>
      </c>
      <c r="O53" s="1" t="s">
        <v>734</v>
      </c>
      <c r="P53" s="1" t="s">
        <v>1448</v>
      </c>
      <c r="Q53" s="1"/>
      <c r="R53" s="1"/>
      <c r="S53" s="1"/>
      <c r="T53" s="1"/>
      <c r="U53" s="1"/>
      <c r="V53" s="1" t="s">
        <v>1012</v>
      </c>
      <c r="W53" s="1">
        <v>1000</v>
      </c>
      <c r="X53" s="1">
        <v>2000</v>
      </c>
      <c r="Y53" s="1" t="s">
        <v>928</v>
      </c>
      <c r="Z53" s="1">
        <v>0</v>
      </c>
      <c r="AA53" s="1" t="s">
        <v>1013</v>
      </c>
      <c r="AB53" s="28">
        <v>5304.75</v>
      </c>
      <c r="AC53" s="1" t="s">
        <v>168</v>
      </c>
      <c r="AD53" s="1"/>
      <c r="AE53" s="1"/>
      <c r="AF5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EWN2D 720 600 315 0 №2 – С доводчиками ЛДСП Белый</v>
      </c>
      <c r="AG53" s="1" t="e">
        <f>VLOOKUP(Корзина42[[#This Row],[Соединенное название]],Цены_БЗ[],11,0)</f>
        <v>#N/A</v>
      </c>
      <c r="AH53" s="1" t="e">
        <f>Корзина42[[#This Row],[Цена корпус + полки]]-Корзина42[[#This Row],[Цена БЗ]]</f>
        <v>#N/A</v>
      </c>
    </row>
    <row r="54" spans="1:34" x14ac:dyDescent="0.25">
      <c r="A54" s="1" t="s">
        <v>19</v>
      </c>
      <c r="B54" s="1">
        <v>720</v>
      </c>
      <c r="C54" s="1">
        <v>950</v>
      </c>
      <c r="D54" s="1">
        <v>525</v>
      </c>
      <c r="E54" s="1">
        <v>1</v>
      </c>
      <c r="F54" s="1">
        <v>18070.05</v>
      </c>
      <c r="G54" s="1">
        <v>0.67</v>
      </c>
      <c r="H54" s="1">
        <v>0</v>
      </c>
      <c r="I54" s="1">
        <v>0</v>
      </c>
      <c r="J54" s="28">
        <v>2536.62</v>
      </c>
      <c r="K54" s="1">
        <v>0</v>
      </c>
      <c r="L54" s="1"/>
      <c r="M54" s="1">
        <v>3670.0499999999988</v>
      </c>
      <c r="N54" s="1">
        <v>300</v>
      </c>
      <c r="O54" s="1" t="s">
        <v>734</v>
      </c>
      <c r="P54" s="1" t="s">
        <v>1448</v>
      </c>
      <c r="Q54" s="1"/>
      <c r="R54" s="1"/>
      <c r="S54" s="1"/>
      <c r="T54" s="1"/>
      <c r="U54" s="1"/>
      <c r="V54" s="1" t="s">
        <v>1012</v>
      </c>
      <c r="W54" s="1">
        <v>1080</v>
      </c>
      <c r="X54" s="1">
        <v>13320</v>
      </c>
      <c r="Y54" s="1" t="s">
        <v>928</v>
      </c>
      <c r="Z54" s="1">
        <v>0</v>
      </c>
      <c r="AA54" s="1" t="s">
        <v>1013</v>
      </c>
      <c r="AB54" s="28">
        <v>18070.05</v>
      </c>
      <c r="AC54" s="1" t="s">
        <v>168</v>
      </c>
      <c r="AD54" s="1"/>
      <c r="AE54" s="1"/>
      <c r="AF5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720 950 525 0 №2 – С доводчиками ЛДСП Белый</v>
      </c>
      <c r="AG54" s="1" t="e">
        <f>VLOOKUP(Корзина42[[#This Row],[Соединенное название]],Цены_БЗ[],11,0)</f>
        <v>#N/A</v>
      </c>
      <c r="AH54" s="1" t="e">
        <f>Корзина42[[#This Row],[Цена корпус + полки]]-Корзина42[[#This Row],[Цена БЗ]]</f>
        <v>#N/A</v>
      </c>
    </row>
    <row r="55" spans="1:34" x14ac:dyDescent="0.25">
      <c r="A55" s="1" t="s">
        <v>188</v>
      </c>
      <c r="B55" s="1">
        <v>720</v>
      </c>
      <c r="C55" s="1">
        <v>850</v>
      </c>
      <c r="D55" s="1">
        <v>560</v>
      </c>
      <c r="E55" s="1">
        <v>1</v>
      </c>
      <c r="F55" s="1">
        <v>6945.25</v>
      </c>
      <c r="G55" s="1">
        <v>0.28000000000000003</v>
      </c>
      <c r="H55" s="1">
        <v>0</v>
      </c>
      <c r="I55" s="1">
        <v>0</v>
      </c>
      <c r="J55" s="28">
        <v>1060.08</v>
      </c>
      <c r="K55" s="1">
        <v>0</v>
      </c>
      <c r="L55" s="1"/>
      <c r="M55" s="1">
        <v>3035.25</v>
      </c>
      <c r="N55" s="1">
        <v>750</v>
      </c>
      <c r="O55" s="1" t="s">
        <v>734</v>
      </c>
      <c r="P55" s="1" t="s">
        <v>1448</v>
      </c>
      <c r="Q55" s="1"/>
      <c r="R55" s="1"/>
      <c r="S55" s="1"/>
      <c r="T55" s="1"/>
      <c r="U55" s="1"/>
      <c r="V55" s="1" t="s">
        <v>1012</v>
      </c>
      <c r="W55" s="1">
        <v>1280</v>
      </c>
      <c r="X55" s="1">
        <v>2630</v>
      </c>
      <c r="Y55" s="1" t="s">
        <v>928</v>
      </c>
      <c r="Z55" s="1">
        <v>0</v>
      </c>
      <c r="AA55" s="1" t="s">
        <v>1013</v>
      </c>
      <c r="AB55" s="28">
        <v>6945.25</v>
      </c>
      <c r="AC55" s="1" t="s">
        <v>168</v>
      </c>
      <c r="AD55" s="1"/>
      <c r="AE55" s="1"/>
      <c r="AF5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EWU1D_150 720 850 560 0 №2 – С доводчиками ЛДСП Белый</v>
      </c>
      <c r="AG55" s="1" t="e">
        <f>VLOOKUP(Корзина42[[#This Row],[Соединенное название]],Цены_БЗ[],11,0)</f>
        <v>#N/A</v>
      </c>
      <c r="AH55" s="1" t="e">
        <f>Корзина42[[#This Row],[Цена корпус + полки]]-Корзина42[[#This Row],[Цена БЗ]]</f>
        <v>#N/A</v>
      </c>
    </row>
    <row r="56" spans="1:34" x14ac:dyDescent="0.25">
      <c r="A56" s="1" t="s">
        <v>189</v>
      </c>
      <c r="B56" s="1">
        <v>720</v>
      </c>
      <c r="C56" s="1">
        <v>850</v>
      </c>
      <c r="D56" s="1">
        <v>560</v>
      </c>
      <c r="E56" s="1">
        <v>1</v>
      </c>
      <c r="F56" s="1">
        <v>6945.25</v>
      </c>
      <c r="G56" s="1">
        <v>0.36</v>
      </c>
      <c r="H56" s="1">
        <v>0</v>
      </c>
      <c r="I56" s="1">
        <v>0</v>
      </c>
      <c r="J56" s="28">
        <v>1362.96</v>
      </c>
      <c r="K56" s="1">
        <v>0</v>
      </c>
      <c r="L56" s="1"/>
      <c r="M56" s="1">
        <v>3035.25</v>
      </c>
      <c r="N56" s="1">
        <v>750</v>
      </c>
      <c r="O56" s="1" t="s">
        <v>734</v>
      </c>
      <c r="P56" s="1" t="s">
        <v>1448</v>
      </c>
      <c r="Q56" s="1"/>
      <c r="R56" s="1"/>
      <c r="S56" s="1"/>
      <c r="T56" s="1"/>
      <c r="U56" s="1"/>
      <c r="V56" s="1" t="s">
        <v>1012</v>
      </c>
      <c r="W56" s="1">
        <v>1280</v>
      </c>
      <c r="X56" s="1">
        <v>2630</v>
      </c>
      <c r="Y56" s="1" t="s">
        <v>928</v>
      </c>
      <c r="Z56" s="1">
        <v>0</v>
      </c>
      <c r="AA56" s="1" t="s">
        <v>1013</v>
      </c>
      <c r="AB56" s="28">
        <v>6945.25</v>
      </c>
      <c r="AC56" s="1" t="s">
        <v>168</v>
      </c>
      <c r="AD56" s="1"/>
      <c r="AE56" s="1"/>
      <c r="AF5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 720 850 560 0 №2 – С доводчиками ЛДСП Белый</v>
      </c>
      <c r="AG56" s="1" t="e">
        <f>VLOOKUP(Корзина42[[#This Row],[Соединенное название]],Цены_БЗ[],11,0)</f>
        <v>#N/A</v>
      </c>
      <c r="AH56" s="1" t="e">
        <f>Корзина42[[#This Row],[Цена корпус + полки]]-Корзина42[[#This Row],[Цена БЗ]]</f>
        <v>#N/A</v>
      </c>
    </row>
    <row r="57" spans="1:34" x14ac:dyDescent="0.25">
      <c r="A57" s="1" t="s">
        <v>2</v>
      </c>
      <c r="B57" s="1">
        <v>720</v>
      </c>
      <c r="C57" s="1">
        <v>600</v>
      </c>
      <c r="D57" s="1">
        <v>315</v>
      </c>
      <c r="E57" s="1">
        <v>1</v>
      </c>
      <c r="F57" s="1">
        <v>2574.4499999999998</v>
      </c>
      <c r="G57" s="1">
        <v>0</v>
      </c>
      <c r="H57" s="1">
        <v>0</v>
      </c>
      <c r="I57" s="1">
        <v>0.16442999999999999</v>
      </c>
      <c r="J57" s="28">
        <v>0</v>
      </c>
      <c r="K57" s="1">
        <v>0</v>
      </c>
      <c r="L57" s="1"/>
      <c r="M57" s="1">
        <v>1804.4499999999996</v>
      </c>
      <c r="N57" s="1">
        <v>300</v>
      </c>
      <c r="O57" s="1" t="s">
        <v>1128</v>
      </c>
      <c r="P57" s="1" t="s">
        <v>1448</v>
      </c>
      <c r="Q57" s="1"/>
      <c r="R57" s="1"/>
      <c r="S57" s="1"/>
      <c r="T57" s="1"/>
      <c r="U57" s="1"/>
      <c r="V57" s="1" t="s">
        <v>1129</v>
      </c>
      <c r="W57" s="1">
        <v>770</v>
      </c>
      <c r="X57" s="1">
        <v>0</v>
      </c>
      <c r="Y57" s="1" t="s">
        <v>928</v>
      </c>
      <c r="Z57" s="1">
        <v>0</v>
      </c>
      <c r="AA57" s="1" t="s">
        <v>1013</v>
      </c>
      <c r="AB57" s="1">
        <v>2574.4499999999998</v>
      </c>
      <c r="AC57" s="1" t="s">
        <v>168</v>
      </c>
      <c r="AD57" s="1"/>
      <c r="AE57" s="1"/>
      <c r="AF5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0 №2 – С доводчиками ЛДСП Белый</v>
      </c>
      <c r="AG57" s="1" t="e">
        <f>VLOOKUP(Корзина42[[#This Row],[Соединенное название]],Цены_БЗ[],11,0)</f>
        <v>#N/A</v>
      </c>
      <c r="AH57" s="1" t="e">
        <f>Корзина42[[#This Row],[Цена корпус + полки]]-Корзина42[[#This Row],[Цена БЗ]]</f>
        <v>#N/A</v>
      </c>
    </row>
    <row r="58" spans="1:34" x14ac:dyDescent="0.25">
      <c r="A58" s="1" t="s">
        <v>2</v>
      </c>
      <c r="B58" s="1">
        <v>720</v>
      </c>
      <c r="C58" s="1">
        <v>600</v>
      </c>
      <c r="D58" s="1">
        <v>315</v>
      </c>
      <c r="E58" s="1">
        <v>1</v>
      </c>
      <c r="F58" s="1">
        <v>2574.4499999999998</v>
      </c>
      <c r="G58" s="1">
        <v>0</v>
      </c>
      <c r="H58" s="1">
        <v>1</v>
      </c>
      <c r="I58" s="1">
        <v>0.16442999999999999</v>
      </c>
      <c r="J58" s="28">
        <v>0</v>
      </c>
      <c r="K58" s="1">
        <v>307.81295999999998</v>
      </c>
      <c r="L58" s="1"/>
      <c r="M58" s="1">
        <v>1804.4499999999996</v>
      </c>
      <c r="N58" s="1">
        <v>300</v>
      </c>
      <c r="O58" s="1" t="s">
        <v>1128</v>
      </c>
      <c r="P58" s="1" t="s">
        <v>1448</v>
      </c>
      <c r="Q58" s="1"/>
      <c r="R58" s="1"/>
      <c r="S58" s="1"/>
      <c r="T58" s="1"/>
      <c r="U58" s="1"/>
      <c r="V58" s="1" t="s">
        <v>1129</v>
      </c>
      <c r="W58" s="1">
        <v>770</v>
      </c>
      <c r="X58" s="1">
        <v>0</v>
      </c>
      <c r="Y58" s="1" t="s">
        <v>928</v>
      </c>
      <c r="Z58" s="1">
        <v>0</v>
      </c>
      <c r="AA58" s="1" t="s">
        <v>1013</v>
      </c>
      <c r="AB58" s="1">
        <v>2882.26</v>
      </c>
      <c r="AC58" s="1" t="s">
        <v>168</v>
      </c>
      <c r="AD58" s="1"/>
      <c r="AE58" s="1"/>
      <c r="AF5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1 №2 – С доводчиками ЛДСП Белый</v>
      </c>
      <c r="AG58" s="1" t="e">
        <f>VLOOKUP(Корзина42[[#This Row],[Соединенное название]],Цены_БЗ[],11,0)</f>
        <v>#N/A</v>
      </c>
      <c r="AH58" s="1" t="e">
        <f>Корзина42[[#This Row],[Цена корпус + полки]]-Корзина42[[#This Row],[Цена БЗ]]</f>
        <v>#N/A</v>
      </c>
    </row>
    <row r="59" spans="1:34" x14ac:dyDescent="0.25">
      <c r="A59" s="1" t="s">
        <v>2</v>
      </c>
      <c r="B59" s="1">
        <v>960</v>
      </c>
      <c r="C59" s="1">
        <v>600</v>
      </c>
      <c r="D59" s="1">
        <v>315</v>
      </c>
      <c r="E59" s="1">
        <v>1</v>
      </c>
      <c r="F59" s="1">
        <v>2864.37</v>
      </c>
      <c r="G59" s="1">
        <v>0</v>
      </c>
      <c r="H59" s="1">
        <v>1</v>
      </c>
      <c r="I59" s="1">
        <v>0.16442999999999999</v>
      </c>
      <c r="J59" s="28">
        <v>0</v>
      </c>
      <c r="K59" s="1">
        <v>307.81295999999998</v>
      </c>
      <c r="L59" s="1"/>
      <c r="M59" s="1">
        <v>2094.37</v>
      </c>
      <c r="N59" s="1">
        <v>300</v>
      </c>
      <c r="O59" s="1" t="s">
        <v>1128</v>
      </c>
      <c r="P59" s="1" t="s">
        <v>1448</v>
      </c>
      <c r="Q59" s="1"/>
      <c r="R59" s="1"/>
      <c r="S59" s="1"/>
      <c r="T59" s="1"/>
      <c r="U59" s="1"/>
      <c r="V59" s="1" t="s">
        <v>1129</v>
      </c>
      <c r="W59" s="1">
        <v>770</v>
      </c>
      <c r="X59" s="1">
        <v>0</v>
      </c>
      <c r="Y59" s="1" t="s">
        <v>928</v>
      </c>
      <c r="Z59" s="1">
        <v>0</v>
      </c>
      <c r="AA59" s="1" t="s">
        <v>1013</v>
      </c>
      <c r="AB59" s="1">
        <v>3172.18</v>
      </c>
      <c r="AC59" s="1" t="s">
        <v>168</v>
      </c>
      <c r="AD59" s="1"/>
      <c r="AE59" s="1"/>
      <c r="AF5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960 600 315 1 №2 – С доводчиками ЛДСП Белый</v>
      </c>
      <c r="AG59" s="1" t="e">
        <f>VLOOKUP(Корзина42[[#This Row],[Соединенное название]],Цены_БЗ[],11,0)</f>
        <v>#N/A</v>
      </c>
      <c r="AH59" s="1" t="e">
        <f>Корзина42[[#This Row],[Цена корпус + полки]]-Корзина42[[#This Row],[Цена БЗ]]</f>
        <v>#N/A</v>
      </c>
    </row>
    <row r="60" spans="1:34" x14ac:dyDescent="0.25">
      <c r="A60" s="1" t="s">
        <v>131</v>
      </c>
      <c r="B60" s="1">
        <v>720</v>
      </c>
      <c r="C60" s="1">
        <v>600</v>
      </c>
      <c r="D60" s="1">
        <v>315</v>
      </c>
      <c r="E60" s="1">
        <v>1</v>
      </c>
      <c r="F60" s="1">
        <v>3574.45</v>
      </c>
      <c r="G60" s="1">
        <v>0.43</v>
      </c>
      <c r="H60" s="1">
        <v>1</v>
      </c>
      <c r="I60" s="1">
        <v>0.16442999999999999</v>
      </c>
      <c r="J60" s="28">
        <v>1627.98</v>
      </c>
      <c r="K60" s="1">
        <v>307.81295999999998</v>
      </c>
      <c r="L60" s="1"/>
      <c r="M60" s="1">
        <v>1804.4499999999996</v>
      </c>
      <c r="N60" s="1">
        <v>300</v>
      </c>
      <c r="O60" s="1" t="s">
        <v>734</v>
      </c>
      <c r="P60" s="1" t="s">
        <v>1448</v>
      </c>
      <c r="Q60" s="1"/>
      <c r="R60" s="1"/>
      <c r="S60" s="1"/>
      <c r="T60" s="1"/>
      <c r="U60" s="1"/>
      <c r="V60" s="1" t="s">
        <v>1129</v>
      </c>
      <c r="W60" s="1">
        <v>770</v>
      </c>
      <c r="X60" s="1">
        <v>1000</v>
      </c>
      <c r="Y60" s="1" t="s">
        <v>928</v>
      </c>
      <c r="Z60" s="1">
        <v>0</v>
      </c>
      <c r="AA60" s="1" t="s">
        <v>1013</v>
      </c>
      <c r="AB60" s="1">
        <v>3882.26</v>
      </c>
      <c r="AC60" s="1" t="s">
        <v>168</v>
      </c>
      <c r="AD60" s="1"/>
      <c r="AE60" s="1"/>
      <c r="AF6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720 600 315 1 №2 – С доводчиками ЛДСП Белый</v>
      </c>
      <c r="AG60" s="1" t="e">
        <f>VLOOKUP(Корзина42[[#This Row],[Соединенное название]],Цены_БЗ[],11,0)</f>
        <v>#N/A</v>
      </c>
      <c r="AH60" s="1" t="e">
        <f>Корзина42[[#This Row],[Цена корпус + полки]]-Корзина42[[#This Row],[Цена БЗ]]</f>
        <v>#N/A</v>
      </c>
    </row>
    <row r="61" spans="1:34" x14ac:dyDescent="0.25">
      <c r="A61" s="1" t="s">
        <v>131</v>
      </c>
      <c r="B61" s="1">
        <v>720</v>
      </c>
      <c r="C61" s="1">
        <v>150</v>
      </c>
      <c r="D61" s="1">
        <v>315</v>
      </c>
      <c r="E61" s="1">
        <v>1</v>
      </c>
      <c r="F61" s="1">
        <v>3132.7750000000001</v>
      </c>
      <c r="G61" s="1">
        <v>0.1</v>
      </c>
      <c r="H61" s="1">
        <v>1</v>
      </c>
      <c r="I61" s="1">
        <v>3.3930000000000002E-2</v>
      </c>
      <c r="J61" s="28">
        <v>378.6</v>
      </c>
      <c r="K61" s="1">
        <v>63.516960000000005</v>
      </c>
      <c r="L61" s="1"/>
      <c r="M61" s="1">
        <v>1362.7750000000001</v>
      </c>
      <c r="N61" s="1">
        <v>300</v>
      </c>
      <c r="O61" s="1" t="s">
        <v>734</v>
      </c>
      <c r="P61" s="1" t="s">
        <v>1448</v>
      </c>
      <c r="Q61" s="1"/>
      <c r="R61" s="1"/>
      <c r="S61" s="1"/>
      <c r="T61" s="1"/>
      <c r="U61" s="1"/>
      <c r="V61" s="1" t="s">
        <v>1129</v>
      </c>
      <c r="W61" s="1">
        <v>770</v>
      </c>
      <c r="X61" s="1">
        <v>1000</v>
      </c>
      <c r="Y61" s="1" t="s">
        <v>928</v>
      </c>
      <c r="Z61" s="1">
        <v>0</v>
      </c>
      <c r="AA61" s="1" t="s">
        <v>1013</v>
      </c>
      <c r="AB61" s="1">
        <v>3196.29</v>
      </c>
      <c r="AC61" s="1" t="s">
        <v>168</v>
      </c>
      <c r="AD61" s="1"/>
      <c r="AE61" s="1"/>
      <c r="AF6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720 150 315 1 №2 – С доводчиками ЛДСП Белый</v>
      </c>
      <c r="AG61" s="1" t="e">
        <f>VLOOKUP(Корзина42[[#This Row],[Соединенное название]],Цены_БЗ[],11,0)</f>
        <v>#N/A</v>
      </c>
      <c r="AH61" s="1" t="e">
        <f>Корзина42[[#This Row],[Цена корпус + полки]]-Корзина42[[#This Row],[Цена БЗ]]</f>
        <v>#N/A</v>
      </c>
    </row>
    <row r="62" spans="1:34" x14ac:dyDescent="0.25">
      <c r="A62" s="1" t="s">
        <v>0</v>
      </c>
      <c r="B62" s="1">
        <v>720</v>
      </c>
      <c r="C62" s="1">
        <v>150</v>
      </c>
      <c r="D62" s="1">
        <v>315</v>
      </c>
      <c r="E62" s="1">
        <v>1</v>
      </c>
      <c r="F62" s="1">
        <v>3199.1499999999996</v>
      </c>
      <c r="G62" s="1">
        <v>0.1</v>
      </c>
      <c r="H62" s="1">
        <v>1</v>
      </c>
      <c r="I62" s="1">
        <v>3.3930000000000002E-2</v>
      </c>
      <c r="J62" s="28">
        <v>378.6</v>
      </c>
      <c r="K62" s="1">
        <v>63.516960000000005</v>
      </c>
      <c r="L62" s="1"/>
      <c r="M62" s="1">
        <v>1859.1499999999999</v>
      </c>
      <c r="N62" s="1">
        <v>300</v>
      </c>
      <c r="O62" s="1" t="s">
        <v>734</v>
      </c>
      <c r="P62" s="1" t="s">
        <v>1447</v>
      </c>
      <c r="Q62" s="1"/>
      <c r="R62" s="1"/>
      <c r="S62" s="1"/>
      <c r="T62" s="1"/>
      <c r="U62" s="1"/>
      <c r="V62" s="1" t="s">
        <v>1012</v>
      </c>
      <c r="W62" s="1">
        <v>1080</v>
      </c>
      <c r="X62" s="1">
        <v>260</v>
      </c>
      <c r="Y62" s="1" t="s">
        <v>928</v>
      </c>
      <c r="Z62" s="1">
        <v>0</v>
      </c>
      <c r="AA62" s="1" t="s">
        <v>1013</v>
      </c>
      <c r="AB62" s="1">
        <v>3262.67</v>
      </c>
      <c r="AC62" s="1" t="s">
        <v>168</v>
      </c>
      <c r="AD62" s="1"/>
      <c r="AE62" s="1"/>
      <c r="AF6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720 150 315 1 №3T – Открывание по нажатию ЛДСП Белый</v>
      </c>
      <c r="AG62" s="1" t="e">
        <f>VLOOKUP(Корзина42[[#This Row],[Соединенное название]],Цены_БЗ[],11,0)</f>
        <v>#N/A</v>
      </c>
      <c r="AH62" s="1" t="e">
        <f>Корзина42[[#This Row],[Цена корпус + полки]]-Корзина42[[#This Row],[Цена БЗ]]</f>
        <v>#N/A</v>
      </c>
    </row>
    <row r="63" spans="1:34" x14ac:dyDescent="0.25">
      <c r="A63" s="1" t="s">
        <v>132</v>
      </c>
      <c r="B63" s="1">
        <v>800</v>
      </c>
      <c r="C63" s="1">
        <v>600</v>
      </c>
      <c r="D63" s="1">
        <v>350</v>
      </c>
      <c r="E63" s="1">
        <v>1</v>
      </c>
      <c r="F63" s="1">
        <v>3886.9449999999997</v>
      </c>
      <c r="G63" s="1">
        <v>0.26</v>
      </c>
      <c r="H63" s="1">
        <v>1</v>
      </c>
      <c r="I63" s="1">
        <v>0.18427499999999999</v>
      </c>
      <c r="J63" s="28">
        <v>984.36</v>
      </c>
      <c r="K63" s="1">
        <v>344.96280000000002</v>
      </c>
      <c r="L63" s="1"/>
      <c r="M63" s="1">
        <v>1916.9449999999997</v>
      </c>
      <c r="N63" s="1">
        <v>300</v>
      </c>
      <c r="O63" s="1" t="s">
        <v>734</v>
      </c>
      <c r="P63" s="1" t="s">
        <v>1448</v>
      </c>
      <c r="Q63" s="1"/>
      <c r="R63" s="1"/>
      <c r="S63" s="1"/>
      <c r="T63" s="1"/>
      <c r="U63" s="1"/>
      <c r="V63" s="1" t="s">
        <v>1129</v>
      </c>
      <c r="W63" s="1">
        <v>970</v>
      </c>
      <c r="X63" s="1">
        <v>1000</v>
      </c>
      <c r="Y63" s="1" t="s">
        <v>928</v>
      </c>
      <c r="Z63" s="1">
        <v>0</v>
      </c>
      <c r="AA63" s="1" t="s">
        <v>1013</v>
      </c>
      <c r="AB63" s="1">
        <v>4231.91</v>
      </c>
      <c r="AC63" s="1" t="s">
        <v>168</v>
      </c>
      <c r="AD63" s="1"/>
      <c r="AE63" s="1"/>
      <c r="AF6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EMV1DN 800 600 350 1 №2 – С доводчиками ЛДСП Белый</v>
      </c>
      <c r="AG63" s="1" t="e">
        <f>VLOOKUP(Корзина42[[#This Row],[Соединенное название]],Цены_БЗ[],11,0)</f>
        <v>#N/A</v>
      </c>
      <c r="AH63" s="1" t="e">
        <f>Корзина42[[#This Row],[Цена корпус + полки]]-Корзина42[[#This Row],[Цена БЗ]]</f>
        <v>#N/A</v>
      </c>
    </row>
    <row r="64" spans="1:34" x14ac:dyDescent="0.25">
      <c r="A64" s="1" t="s">
        <v>133</v>
      </c>
      <c r="B64" s="1">
        <v>600</v>
      </c>
      <c r="C64" s="1">
        <v>600</v>
      </c>
      <c r="D64" s="1">
        <v>315</v>
      </c>
      <c r="E64" s="1">
        <v>1</v>
      </c>
      <c r="F64" s="1">
        <v>9369.49</v>
      </c>
      <c r="G64" s="1">
        <v>0.36</v>
      </c>
      <c r="H64" s="1">
        <v>0</v>
      </c>
      <c r="I64" s="1">
        <v>0.16442999999999999</v>
      </c>
      <c r="J64" s="28">
        <v>1362.96</v>
      </c>
      <c r="K64" s="1">
        <v>0</v>
      </c>
      <c r="L64" s="1"/>
      <c r="M64" s="1">
        <v>1659.4899999999993</v>
      </c>
      <c r="N64" s="1">
        <v>300</v>
      </c>
      <c r="O64" s="1" t="s">
        <v>734</v>
      </c>
      <c r="P64" s="1" t="s">
        <v>1448</v>
      </c>
      <c r="Q64" s="1"/>
      <c r="R64" s="1"/>
      <c r="S64" s="1"/>
      <c r="T64" s="1"/>
      <c r="U64" s="1"/>
      <c r="V64" s="1" t="s">
        <v>1129</v>
      </c>
      <c r="W64" s="1">
        <v>770</v>
      </c>
      <c r="X64" s="1">
        <v>6940</v>
      </c>
      <c r="Y64" s="1" t="s">
        <v>928</v>
      </c>
      <c r="Z64" s="1">
        <v>0</v>
      </c>
      <c r="AA64" s="1" t="s">
        <v>1013</v>
      </c>
      <c r="AB64" s="1">
        <v>9369.49</v>
      </c>
      <c r="AC64" s="1" t="s">
        <v>168</v>
      </c>
      <c r="AD64" s="1"/>
      <c r="AE64" s="1"/>
      <c r="AF6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600 600 315 0 №2 – С доводчиками ЛДСП Белый</v>
      </c>
      <c r="AG64" s="1" t="e">
        <f>VLOOKUP(Корзина42[[#This Row],[Соединенное название]],Цены_БЗ[],11,0)</f>
        <v>#N/A</v>
      </c>
      <c r="AH64" s="1" t="e">
        <f>Корзина42[[#This Row],[Цена корпус + полки]]-Корзина42[[#This Row],[Цена БЗ]]</f>
        <v>#N/A</v>
      </c>
    </row>
    <row r="65" spans="1:34" x14ac:dyDescent="0.25">
      <c r="A65" s="1" t="s">
        <v>133</v>
      </c>
      <c r="B65" s="1">
        <v>360</v>
      </c>
      <c r="C65" s="1">
        <v>600</v>
      </c>
      <c r="D65" s="1">
        <v>315</v>
      </c>
      <c r="E65" s="1">
        <v>1</v>
      </c>
      <c r="F65" s="1">
        <v>8219.57</v>
      </c>
      <c r="G65" s="1">
        <v>0.21</v>
      </c>
      <c r="H65" s="1">
        <v>0</v>
      </c>
      <c r="I65" s="1">
        <v>0.16442999999999999</v>
      </c>
      <c r="J65" s="28">
        <v>795.06</v>
      </c>
      <c r="K65" s="1">
        <v>0</v>
      </c>
      <c r="L65" s="1"/>
      <c r="M65" s="1">
        <v>1369.569999999999</v>
      </c>
      <c r="N65" s="1">
        <v>300</v>
      </c>
      <c r="O65" s="1" t="s">
        <v>734</v>
      </c>
      <c r="P65" s="1" t="s">
        <v>1448</v>
      </c>
      <c r="Q65" s="1"/>
      <c r="R65" s="1"/>
      <c r="S65" s="1"/>
      <c r="T65" s="1"/>
      <c r="U65" s="1"/>
      <c r="V65" s="1" t="s">
        <v>1129</v>
      </c>
      <c r="W65" s="1">
        <v>770</v>
      </c>
      <c r="X65" s="1">
        <v>6080</v>
      </c>
      <c r="Y65" s="1" t="s">
        <v>928</v>
      </c>
      <c r="Z65" s="1">
        <v>0</v>
      </c>
      <c r="AA65" s="1" t="s">
        <v>1013</v>
      </c>
      <c r="AB65" s="1">
        <v>8219.57</v>
      </c>
      <c r="AC65" s="1" t="s">
        <v>168</v>
      </c>
      <c r="AD65" s="1"/>
      <c r="AE65" s="1"/>
      <c r="AF6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360 600 315 0 №2 – С доводчиками ЛДСП Белый</v>
      </c>
      <c r="AG65" s="1" t="e">
        <f>VLOOKUP(Корзина42[[#This Row],[Соединенное название]],Цены_БЗ[],11,0)</f>
        <v>#N/A</v>
      </c>
      <c r="AH65" s="1" t="e">
        <f>Корзина42[[#This Row],[Цена корпус + полки]]-Корзина42[[#This Row],[Цена БЗ]]</f>
        <v>#N/A</v>
      </c>
    </row>
    <row r="66" spans="1:34" x14ac:dyDescent="0.25">
      <c r="A66" s="1" t="s">
        <v>32</v>
      </c>
      <c r="B66" s="1">
        <v>720</v>
      </c>
      <c r="C66" s="1">
        <v>600</v>
      </c>
      <c r="D66" s="1">
        <v>315</v>
      </c>
      <c r="E66" s="1">
        <v>1</v>
      </c>
      <c r="F66" s="1">
        <v>16564.45</v>
      </c>
      <c r="G66" s="1">
        <v>0.42</v>
      </c>
      <c r="H66" s="1">
        <v>1</v>
      </c>
      <c r="I66" s="1">
        <v>0.149121</v>
      </c>
      <c r="J66" s="28">
        <v>1590.12</v>
      </c>
      <c r="K66" s="1">
        <v>279.15451200000001</v>
      </c>
      <c r="L66" s="1"/>
      <c r="M66" s="1">
        <v>1804.4499999999996</v>
      </c>
      <c r="N66" s="1">
        <v>300</v>
      </c>
      <c r="O66" s="1" t="s">
        <v>734</v>
      </c>
      <c r="P66" s="1" t="s">
        <v>1448</v>
      </c>
      <c r="Q66" s="1"/>
      <c r="R66" s="1"/>
      <c r="S66" s="1"/>
      <c r="T66" s="1"/>
      <c r="U66" s="1"/>
      <c r="V66" s="1" t="s">
        <v>1129</v>
      </c>
      <c r="W66" s="1">
        <v>770</v>
      </c>
      <c r="X66" s="1">
        <v>13990</v>
      </c>
      <c r="Y66" s="1" t="s">
        <v>928</v>
      </c>
      <c r="Z66" s="1">
        <v>0</v>
      </c>
      <c r="AA66" s="1" t="s">
        <v>1013</v>
      </c>
      <c r="AB66" s="1">
        <v>16843.599999999999</v>
      </c>
      <c r="AC66" s="1" t="s">
        <v>168</v>
      </c>
      <c r="AD66" s="1"/>
      <c r="AE66" s="1"/>
      <c r="AF6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EMV2V 720 600 315 1 №2 – С доводчиками ЛДСП Белый</v>
      </c>
      <c r="AG66" s="1" t="e">
        <f>VLOOKUP(Корзина42[[#This Row],[Соединенное название]],Цены_БЗ[],11,0)</f>
        <v>#N/A</v>
      </c>
      <c r="AH66" s="1" t="e">
        <f>Корзина42[[#This Row],[Цена корпус + полки]]-Корзина42[[#This Row],[Цена БЗ]]</f>
        <v>#N/A</v>
      </c>
    </row>
    <row r="67" spans="1:34" x14ac:dyDescent="0.25">
      <c r="A67" s="1" t="s">
        <v>134</v>
      </c>
      <c r="B67" s="1">
        <v>600</v>
      </c>
      <c r="C67" s="1">
        <v>600</v>
      </c>
      <c r="D67" s="1">
        <v>350</v>
      </c>
      <c r="E67" s="1">
        <v>1</v>
      </c>
      <c r="F67" s="1">
        <v>8966.48</v>
      </c>
      <c r="G67" s="1">
        <v>0.14000000000000001</v>
      </c>
      <c r="H67" s="1">
        <v>0</v>
      </c>
      <c r="I67" s="1">
        <v>0</v>
      </c>
      <c r="J67" s="28">
        <v>530.04</v>
      </c>
      <c r="K67" s="1">
        <v>0</v>
      </c>
      <c r="L67" s="1"/>
      <c r="M67" s="1">
        <v>1916.4799999999996</v>
      </c>
      <c r="N67" s="1">
        <v>600</v>
      </c>
      <c r="O67" s="1" t="s">
        <v>734</v>
      </c>
      <c r="P67" s="1" t="s">
        <v>1448</v>
      </c>
      <c r="Q67" s="1"/>
      <c r="R67" s="1"/>
      <c r="S67" s="1"/>
      <c r="T67" s="1"/>
      <c r="U67" s="1"/>
      <c r="V67" s="1" t="s">
        <v>1129</v>
      </c>
      <c r="W67" s="1">
        <v>970</v>
      </c>
      <c r="X67" s="1">
        <v>6080</v>
      </c>
      <c r="Y67" s="1" t="s">
        <v>928</v>
      </c>
      <c r="Z67" s="1">
        <v>0</v>
      </c>
      <c r="AA67" s="1" t="s">
        <v>1013</v>
      </c>
      <c r="AB67" s="1">
        <v>8966.48</v>
      </c>
      <c r="AC67" s="1" t="s">
        <v>168</v>
      </c>
      <c r="AD67" s="1"/>
      <c r="AE67" s="1"/>
      <c r="AF6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600 600 350 0 №2 – С доводчиками ЛДСП Белый</v>
      </c>
      <c r="AG67" s="1" t="e">
        <f>VLOOKUP(Корзина42[[#This Row],[Соединенное название]],Цены_БЗ[],11,0)</f>
        <v>#N/A</v>
      </c>
      <c r="AH67" s="1" t="e">
        <f>Корзина42[[#This Row],[Цена корпус + полки]]-Корзина42[[#This Row],[Цена БЗ]]</f>
        <v>#N/A</v>
      </c>
    </row>
    <row r="68" spans="1:34" x14ac:dyDescent="0.25">
      <c r="A68" s="1" t="s">
        <v>134</v>
      </c>
      <c r="B68" s="1">
        <v>800</v>
      </c>
      <c r="C68" s="1">
        <v>600</v>
      </c>
      <c r="D68" s="1">
        <v>350</v>
      </c>
      <c r="E68" s="1">
        <v>1</v>
      </c>
      <c r="F68" s="1">
        <v>9305.68</v>
      </c>
      <c r="G68" s="1">
        <v>0.26</v>
      </c>
      <c r="H68" s="1">
        <v>0</v>
      </c>
      <c r="I68" s="1">
        <v>0</v>
      </c>
      <c r="J68" s="28">
        <v>984.36</v>
      </c>
      <c r="K68" s="1">
        <v>0</v>
      </c>
      <c r="L68" s="1"/>
      <c r="M68" s="1">
        <v>2255.6800000000003</v>
      </c>
      <c r="N68" s="1">
        <v>600</v>
      </c>
      <c r="O68" s="1" t="s">
        <v>734</v>
      </c>
      <c r="P68" s="1" t="s">
        <v>1448</v>
      </c>
      <c r="Q68" s="1"/>
      <c r="R68" s="1"/>
      <c r="S68" s="1"/>
      <c r="T68" s="1"/>
      <c r="U68" s="1"/>
      <c r="V68" s="1" t="s">
        <v>1129</v>
      </c>
      <c r="W68" s="1">
        <v>970</v>
      </c>
      <c r="X68" s="1">
        <v>6080</v>
      </c>
      <c r="Y68" s="1" t="s">
        <v>928</v>
      </c>
      <c r="Z68" s="1">
        <v>0</v>
      </c>
      <c r="AA68" s="1" t="s">
        <v>1013</v>
      </c>
      <c r="AB68" s="1">
        <v>9305.68</v>
      </c>
      <c r="AC68" s="1" t="s">
        <v>168</v>
      </c>
      <c r="AD68" s="1"/>
      <c r="AE68" s="1"/>
      <c r="AF6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800 600 350 0 №2 – С доводчиками ЛДСП Белый</v>
      </c>
      <c r="AG68" s="1" t="e">
        <f>VLOOKUP(Корзина42[[#This Row],[Соединенное название]],Цены_БЗ[],11,0)</f>
        <v>#N/A</v>
      </c>
      <c r="AH68" s="1" t="e">
        <f>Корзина42[[#This Row],[Цена корпус + полки]]-Корзина42[[#This Row],[Цена БЗ]]</f>
        <v>#N/A</v>
      </c>
    </row>
    <row r="69" spans="1:34" x14ac:dyDescent="0.25">
      <c r="A69" s="1" t="s">
        <v>135</v>
      </c>
      <c r="B69" s="1">
        <v>720</v>
      </c>
      <c r="C69" s="1">
        <v>600</v>
      </c>
      <c r="D69" s="1">
        <v>315</v>
      </c>
      <c r="E69" s="1">
        <v>1</v>
      </c>
      <c r="F69" s="1">
        <v>4574.45</v>
      </c>
      <c r="G69" s="1">
        <v>0.42</v>
      </c>
      <c r="H69" s="1">
        <v>1</v>
      </c>
      <c r="I69" s="1">
        <v>0.16442999999999999</v>
      </c>
      <c r="J69" s="28">
        <v>1590.12</v>
      </c>
      <c r="K69" s="1">
        <v>307.81295999999998</v>
      </c>
      <c r="L69" s="1"/>
      <c r="M69" s="1">
        <v>1804.4499999999996</v>
      </c>
      <c r="N69" s="1">
        <v>300</v>
      </c>
      <c r="O69" s="1" t="s">
        <v>734</v>
      </c>
      <c r="P69" s="1" t="s">
        <v>1448</v>
      </c>
      <c r="Q69" s="1"/>
      <c r="R69" s="1"/>
      <c r="S69" s="1"/>
      <c r="T69" s="1"/>
      <c r="U69" s="1"/>
      <c r="V69" s="1" t="s">
        <v>1129</v>
      </c>
      <c r="W69" s="1">
        <v>770</v>
      </c>
      <c r="X69" s="1">
        <v>2000</v>
      </c>
      <c r="Y69" s="1" t="s">
        <v>928</v>
      </c>
      <c r="Z69" s="1">
        <v>0</v>
      </c>
      <c r="AA69" s="1" t="s">
        <v>1013</v>
      </c>
      <c r="AB69" s="1">
        <v>4882.26</v>
      </c>
      <c r="AC69" s="1" t="s">
        <v>168</v>
      </c>
      <c r="AD69" s="1"/>
      <c r="AE69" s="1"/>
      <c r="AF6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720 600 315 1 №2 – С доводчиками ЛДСП Белый</v>
      </c>
      <c r="AG69" s="1" t="e">
        <f>VLOOKUP(Корзина42[[#This Row],[Соединенное название]],Цены_БЗ[],11,0)</f>
        <v>#N/A</v>
      </c>
      <c r="AH69" s="1" t="e">
        <f>Корзина42[[#This Row],[Цена корпус + полки]]-Корзина42[[#This Row],[Цена БЗ]]</f>
        <v>#N/A</v>
      </c>
    </row>
    <row r="70" spans="1:34" x14ac:dyDescent="0.25">
      <c r="A70" s="1" t="s">
        <v>135</v>
      </c>
      <c r="B70" s="1">
        <v>960</v>
      </c>
      <c r="C70" s="1">
        <v>600</v>
      </c>
      <c r="D70" s="1">
        <v>315</v>
      </c>
      <c r="E70" s="1">
        <v>1</v>
      </c>
      <c r="F70" s="1">
        <v>4864.37</v>
      </c>
      <c r="G70" s="1">
        <v>0.56999999999999995</v>
      </c>
      <c r="H70" s="1">
        <v>1</v>
      </c>
      <c r="I70" s="1">
        <v>0.16442999999999999</v>
      </c>
      <c r="J70" s="28">
        <v>2158.02</v>
      </c>
      <c r="K70" s="1">
        <v>307.81295999999998</v>
      </c>
      <c r="L70" s="1"/>
      <c r="M70" s="1">
        <v>2094.37</v>
      </c>
      <c r="N70" s="1">
        <v>300</v>
      </c>
      <c r="O70" s="1" t="s">
        <v>734</v>
      </c>
      <c r="P70" s="1" t="s">
        <v>1448</v>
      </c>
      <c r="Q70" s="1"/>
      <c r="R70" s="1"/>
      <c r="S70" s="1"/>
      <c r="T70" s="1"/>
      <c r="U70" s="1"/>
      <c r="V70" s="1" t="s">
        <v>1129</v>
      </c>
      <c r="W70" s="1">
        <v>770</v>
      </c>
      <c r="X70" s="1">
        <v>2000</v>
      </c>
      <c r="Y70" s="1" t="s">
        <v>928</v>
      </c>
      <c r="Z70" s="1">
        <v>0</v>
      </c>
      <c r="AA70" s="1" t="s">
        <v>1013</v>
      </c>
      <c r="AB70" s="1">
        <v>5172.18</v>
      </c>
      <c r="AC70" s="1" t="s">
        <v>168</v>
      </c>
      <c r="AD70" s="1"/>
      <c r="AE70" s="1"/>
      <c r="AF7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960 600 315 1 №2 – С доводчиками ЛДСП Белый</v>
      </c>
      <c r="AG70" s="1" t="e">
        <f>VLOOKUP(Корзина42[[#This Row],[Соединенное название]],Цены_БЗ[],11,0)</f>
        <v>#N/A</v>
      </c>
      <c r="AH70" s="1" t="e">
        <f>Корзина42[[#This Row],[Цена корпус + полки]]-Корзина42[[#This Row],[Цена БЗ]]</f>
        <v>#N/A</v>
      </c>
    </row>
    <row r="71" spans="1:34" x14ac:dyDescent="0.25">
      <c r="A71" s="1" t="s">
        <v>777</v>
      </c>
      <c r="B71" s="1">
        <v>720</v>
      </c>
      <c r="C71" s="1">
        <v>850</v>
      </c>
      <c r="D71" s="1">
        <v>560</v>
      </c>
      <c r="E71" s="1">
        <v>1</v>
      </c>
      <c r="F71" s="1">
        <v>7009.25</v>
      </c>
      <c r="G71" s="1">
        <v>0.36</v>
      </c>
      <c r="H71" s="1">
        <v>0</v>
      </c>
      <c r="I71" s="1">
        <v>0.43709500000000001</v>
      </c>
      <c r="J71" s="28">
        <v>1362.96</v>
      </c>
      <c r="K71" s="1">
        <v>0</v>
      </c>
      <c r="L71" s="1"/>
      <c r="M71" s="1">
        <v>2999.2499999999995</v>
      </c>
      <c r="N71" s="1">
        <v>600</v>
      </c>
      <c r="O71" s="1" t="s">
        <v>734</v>
      </c>
      <c r="P71" s="1" t="s">
        <v>1448</v>
      </c>
      <c r="Q71" s="1"/>
      <c r="R71" s="1"/>
      <c r="S71" s="1"/>
      <c r="T71" s="1"/>
      <c r="U71" s="1"/>
      <c r="V71" s="1" t="s">
        <v>1129</v>
      </c>
      <c r="W71" s="1">
        <v>1360</v>
      </c>
      <c r="X71" s="1">
        <v>2650</v>
      </c>
      <c r="Y71" s="1" t="s">
        <v>928</v>
      </c>
      <c r="Z71" s="1">
        <v>0</v>
      </c>
      <c r="AA71" s="1" t="s">
        <v>1013</v>
      </c>
      <c r="AB71" s="1">
        <v>7009.25</v>
      </c>
      <c r="AC71" s="1" t="s">
        <v>168</v>
      </c>
      <c r="AD71" s="1"/>
      <c r="AE71" s="1"/>
      <c r="AF7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720 850 560 0 №2 – С доводчиками ЛДСП Белый</v>
      </c>
      <c r="AG71" s="1" t="e">
        <f>VLOOKUP(Корзина42[[#This Row],[Соединенное название]],Цены_БЗ[],11,0)</f>
        <v>#N/A</v>
      </c>
      <c r="AH71" s="1" t="e">
        <f>Корзина42[[#This Row],[Цена корпус + полки]]-Корзина42[[#This Row],[Цена БЗ]]</f>
        <v>#N/A</v>
      </c>
    </row>
    <row r="72" spans="1:34" x14ac:dyDescent="0.25">
      <c r="A72" s="1" t="s">
        <v>777</v>
      </c>
      <c r="B72" s="1">
        <v>720</v>
      </c>
      <c r="C72" s="1">
        <v>850</v>
      </c>
      <c r="D72" s="1">
        <v>315</v>
      </c>
      <c r="E72" s="1">
        <v>1</v>
      </c>
      <c r="F72" s="1">
        <v>7009.25</v>
      </c>
      <c r="G72" s="1">
        <v>0.36</v>
      </c>
      <c r="H72" s="1">
        <v>0</v>
      </c>
      <c r="I72" s="1">
        <v>0.23693</v>
      </c>
      <c r="J72" s="28">
        <v>1362.96</v>
      </c>
      <c r="K72" s="1">
        <v>0</v>
      </c>
      <c r="L72" s="1"/>
      <c r="M72" s="1">
        <v>2999.2499999999995</v>
      </c>
      <c r="N72" s="1">
        <v>600</v>
      </c>
      <c r="O72" s="1" t="s">
        <v>734</v>
      </c>
      <c r="P72" s="1" t="s">
        <v>1448</v>
      </c>
      <c r="Q72" s="1"/>
      <c r="R72" s="1"/>
      <c r="S72" s="1"/>
      <c r="T72" s="1"/>
      <c r="U72" s="1"/>
      <c r="V72" s="1" t="s">
        <v>1129</v>
      </c>
      <c r="W72" s="1">
        <v>1360</v>
      </c>
      <c r="X72" s="1">
        <v>2650</v>
      </c>
      <c r="Y72" s="1" t="s">
        <v>928</v>
      </c>
      <c r="Z72" s="1">
        <v>0</v>
      </c>
      <c r="AA72" s="1" t="s">
        <v>1013</v>
      </c>
      <c r="AB72" s="1">
        <v>7009.25</v>
      </c>
      <c r="AC72" s="1" t="s">
        <v>168</v>
      </c>
      <c r="AD72" s="1"/>
      <c r="AE72" s="1"/>
      <c r="AF7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720 850 315 0 №2 – С доводчиками ЛДСП Белый</v>
      </c>
      <c r="AG72" s="1" t="e">
        <f>VLOOKUP(Корзина42[[#This Row],[Соединенное название]],Цены_БЗ[],11,0)</f>
        <v>#N/A</v>
      </c>
      <c r="AH72" s="1" t="e">
        <f>Корзина42[[#This Row],[Цена корпус + полки]]-Корзина42[[#This Row],[Цена БЗ]]</f>
        <v>#N/A</v>
      </c>
    </row>
    <row r="73" spans="1:34" x14ac:dyDescent="0.25">
      <c r="A73" s="1" t="s">
        <v>34</v>
      </c>
      <c r="B73" s="1">
        <v>720</v>
      </c>
      <c r="C73" s="1">
        <v>600</v>
      </c>
      <c r="D73" s="1">
        <v>315</v>
      </c>
      <c r="E73" s="1">
        <v>1</v>
      </c>
      <c r="F73" s="1">
        <v>4781.62</v>
      </c>
      <c r="G73" s="1">
        <v>0.43</v>
      </c>
      <c r="H73" s="1">
        <v>1</v>
      </c>
      <c r="I73" s="1">
        <v>9.8208000000000004E-2</v>
      </c>
      <c r="J73" s="28">
        <v>1627.98</v>
      </c>
      <c r="K73" s="1">
        <v>183.84537600000002</v>
      </c>
      <c r="L73" s="1"/>
      <c r="M73" s="1">
        <v>2801.62</v>
      </c>
      <c r="N73" s="1">
        <v>500</v>
      </c>
      <c r="O73" s="1" t="s">
        <v>734</v>
      </c>
      <c r="P73" s="1" t="s">
        <v>1448</v>
      </c>
      <c r="Q73" s="1"/>
      <c r="R73" s="1"/>
      <c r="S73" s="1"/>
      <c r="T73" s="1"/>
      <c r="U73" s="1"/>
      <c r="V73" s="1" t="s">
        <v>1129</v>
      </c>
      <c r="W73" s="1">
        <v>980</v>
      </c>
      <c r="X73" s="1">
        <v>1000</v>
      </c>
      <c r="Y73" s="1" t="s">
        <v>928</v>
      </c>
      <c r="Z73" s="1">
        <v>0</v>
      </c>
      <c r="AA73" s="1" t="s">
        <v>1013</v>
      </c>
      <c r="AB73" s="1">
        <v>4965.47</v>
      </c>
      <c r="AC73" s="1" t="s">
        <v>168</v>
      </c>
      <c r="AD73" s="1"/>
      <c r="AE73" s="1"/>
      <c r="AF7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– С доводчиками ЛДСП Белый</v>
      </c>
      <c r="AG73" s="1" t="e">
        <f>VLOOKUP(Корзина42[[#This Row],[Соединенное название]],Цены_БЗ[],11,0)</f>
        <v>#N/A</v>
      </c>
      <c r="AH73" s="1" t="e">
        <f>Корзина42[[#This Row],[Цена корпус + полки]]-Корзина42[[#This Row],[Цена БЗ]]</f>
        <v>#N/A</v>
      </c>
    </row>
    <row r="74" spans="1:34" x14ac:dyDescent="0.25">
      <c r="A74" s="1" t="s">
        <v>34</v>
      </c>
      <c r="B74" s="1">
        <v>960</v>
      </c>
      <c r="C74" s="1">
        <v>600</v>
      </c>
      <c r="D74" s="1">
        <v>315</v>
      </c>
      <c r="E74" s="1">
        <v>1</v>
      </c>
      <c r="F74" s="1">
        <v>5860.7399999999989</v>
      </c>
      <c r="G74" s="1">
        <v>0.56999999999999995</v>
      </c>
      <c r="H74" s="1">
        <v>2</v>
      </c>
      <c r="I74" s="1">
        <v>9.8208000000000004E-2</v>
      </c>
      <c r="J74" s="28">
        <v>2158.02</v>
      </c>
      <c r="K74" s="1">
        <v>367.69075200000003</v>
      </c>
      <c r="L74" s="1"/>
      <c r="M74" s="1">
        <v>3380.7399999999989</v>
      </c>
      <c r="N74" s="1">
        <v>500</v>
      </c>
      <c r="O74" s="1" t="s">
        <v>734</v>
      </c>
      <c r="P74" s="1" t="s">
        <v>1448</v>
      </c>
      <c r="Q74" s="1"/>
      <c r="R74" s="1"/>
      <c r="S74" s="1"/>
      <c r="T74" s="1"/>
      <c r="U74" s="1"/>
      <c r="V74" s="1" t="s">
        <v>1129</v>
      </c>
      <c r="W74" s="1">
        <v>980</v>
      </c>
      <c r="X74" s="1">
        <v>1500</v>
      </c>
      <c r="Y74" s="1" t="s">
        <v>928</v>
      </c>
      <c r="Z74" s="1">
        <v>0</v>
      </c>
      <c r="AA74" s="1" t="s">
        <v>1013</v>
      </c>
      <c r="AB74" s="1">
        <v>6228.43</v>
      </c>
      <c r="AC74" s="1" t="s">
        <v>168</v>
      </c>
      <c r="AD74" s="1"/>
      <c r="AE74" s="1"/>
      <c r="AF7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960 600 315 2 №2 – С доводчиками ЛДСП Белый</v>
      </c>
      <c r="AG74" s="1" t="e">
        <f>VLOOKUP(Корзина42[[#This Row],[Соединенное название]],Цены_БЗ[],11,0)</f>
        <v>#N/A</v>
      </c>
      <c r="AH74" s="1" t="e">
        <f>Корзина42[[#This Row],[Цена корпус + полки]]-Корзина42[[#This Row],[Цена БЗ]]</f>
        <v>#N/A</v>
      </c>
    </row>
    <row r="75" spans="1:34" x14ac:dyDescent="0.25">
      <c r="A75" s="1" t="s">
        <v>34</v>
      </c>
      <c r="B75" s="1">
        <v>720</v>
      </c>
      <c r="C75" s="1">
        <v>600</v>
      </c>
      <c r="D75" s="1">
        <v>315</v>
      </c>
      <c r="E75" s="1">
        <v>1</v>
      </c>
      <c r="F75" s="1">
        <v>4781.62</v>
      </c>
      <c r="G75" s="1">
        <v>0.43</v>
      </c>
      <c r="H75" s="1">
        <v>1</v>
      </c>
      <c r="I75" s="1">
        <v>9.8208000000000004E-2</v>
      </c>
      <c r="J75" s="28">
        <v>1627.98</v>
      </c>
      <c r="K75" s="1">
        <v>183.84537600000002</v>
      </c>
      <c r="L75" s="1"/>
      <c r="M75" s="1">
        <v>2801.62</v>
      </c>
      <c r="N75" s="1">
        <v>500</v>
      </c>
      <c r="O75" s="1" t="s">
        <v>734</v>
      </c>
      <c r="P75" s="1" t="s">
        <v>1448</v>
      </c>
      <c r="Q75" s="1"/>
      <c r="R75" s="1"/>
      <c r="S75" s="1"/>
      <c r="T75" s="1"/>
      <c r="U75" s="1"/>
      <c r="V75" s="1" t="s">
        <v>1129</v>
      </c>
      <c r="W75" s="1">
        <v>980</v>
      </c>
      <c r="X75" s="1">
        <v>1000</v>
      </c>
      <c r="Y75" s="1" t="s">
        <v>928</v>
      </c>
      <c r="Z75" s="1">
        <v>0</v>
      </c>
      <c r="AA75" s="1" t="s">
        <v>1013</v>
      </c>
      <c r="AB75" s="1">
        <v>4965.47</v>
      </c>
      <c r="AC75" s="1" t="s">
        <v>168</v>
      </c>
      <c r="AD75" s="1"/>
      <c r="AE75" s="1"/>
      <c r="AF7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– С доводчиками ЛДСП Белый</v>
      </c>
      <c r="AG75" s="1" t="e">
        <f>VLOOKUP(Корзина42[[#This Row],[Соединенное название]],Цены_БЗ[],11,0)</f>
        <v>#N/A</v>
      </c>
      <c r="AH75" s="1" t="e">
        <f>Корзина42[[#This Row],[Цена корпус + полки]]-Корзина42[[#This Row],[Цена БЗ]]</f>
        <v>#N/A</v>
      </c>
    </row>
    <row r="76" spans="1:34" x14ac:dyDescent="0.25">
      <c r="A76" s="1" t="s">
        <v>35</v>
      </c>
      <c r="B76" s="1">
        <v>720</v>
      </c>
      <c r="C76" s="1">
        <v>600</v>
      </c>
      <c r="D76" s="1">
        <v>315</v>
      </c>
      <c r="E76" s="1">
        <v>1</v>
      </c>
      <c r="F76" s="1">
        <v>5781.62</v>
      </c>
      <c r="G76" s="1">
        <v>0.42</v>
      </c>
      <c r="H76" s="1">
        <v>1</v>
      </c>
      <c r="I76" s="1">
        <v>9.8208000000000004E-2</v>
      </c>
      <c r="J76" s="28">
        <v>1590.12</v>
      </c>
      <c r="K76" s="1">
        <v>183.84537600000002</v>
      </c>
      <c r="L76" s="1"/>
      <c r="M76" s="1">
        <v>2801.62</v>
      </c>
      <c r="N76" s="1">
        <v>500</v>
      </c>
      <c r="O76" s="1" t="s">
        <v>734</v>
      </c>
      <c r="P76" s="1" t="s">
        <v>1448</v>
      </c>
      <c r="Q76" s="1"/>
      <c r="R76" s="1"/>
      <c r="S76" s="1"/>
      <c r="T76" s="1"/>
      <c r="U76" s="1"/>
      <c r="V76" s="1" t="s">
        <v>1129</v>
      </c>
      <c r="W76" s="1">
        <v>980</v>
      </c>
      <c r="X76" s="1">
        <v>2000</v>
      </c>
      <c r="Y76" s="1" t="s">
        <v>928</v>
      </c>
      <c r="Z76" s="1">
        <v>0</v>
      </c>
      <c r="AA76" s="1" t="s">
        <v>1013</v>
      </c>
      <c r="AB76" s="1">
        <v>5965.47</v>
      </c>
      <c r="AC76" s="1" t="s">
        <v>168</v>
      </c>
      <c r="AD76" s="1"/>
      <c r="AE76" s="1"/>
      <c r="AF7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720 600 315 1 №2 – С доводчиками ЛДСП Белый</v>
      </c>
      <c r="AG76" s="1" t="e">
        <f>VLOOKUP(Корзина42[[#This Row],[Соединенное название]],Цены_БЗ[],11,0)</f>
        <v>#N/A</v>
      </c>
      <c r="AH76" s="1" t="e">
        <f>Корзина42[[#This Row],[Цена корпус + полки]]-Корзина42[[#This Row],[Цена БЗ]]</f>
        <v>#N/A</v>
      </c>
    </row>
    <row r="77" spans="1:34" x14ac:dyDescent="0.25">
      <c r="A77" s="1" t="s">
        <v>35</v>
      </c>
      <c r="B77" s="1">
        <v>960</v>
      </c>
      <c r="C77" s="1">
        <v>600</v>
      </c>
      <c r="D77" s="1">
        <v>315</v>
      </c>
      <c r="E77" s="1">
        <v>1</v>
      </c>
      <c r="F77" s="1">
        <v>7360.7399999999989</v>
      </c>
      <c r="G77" s="1">
        <v>0.56999999999999995</v>
      </c>
      <c r="H77" s="1">
        <v>2</v>
      </c>
      <c r="I77" s="1">
        <v>9.8208000000000004E-2</v>
      </c>
      <c r="J77" s="28">
        <v>2158.02</v>
      </c>
      <c r="K77" s="1">
        <v>367.69075200000003</v>
      </c>
      <c r="L77" s="1"/>
      <c r="M77" s="1">
        <v>3380.7399999999989</v>
      </c>
      <c r="N77" s="1">
        <v>500</v>
      </c>
      <c r="O77" s="1" t="s">
        <v>734</v>
      </c>
      <c r="P77" s="1" t="s">
        <v>1448</v>
      </c>
      <c r="Q77" s="1"/>
      <c r="R77" s="1"/>
      <c r="S77" s="1"/>
      <c r="T77" s="1"/>
      <c r="U77" s="1"/>
      <c r="V77" s="1" t="s">
        <v>1129</v>
      </c>
      <c r="W77" s="1">
        <v>980</v>
      </c>
      <c r="X77" s="1">
        <v>3000</v>
      </c>
      <c r="Y77" s="1" t="s">
        <v>928</v>
      </c>
      <c r="Z77" s="1">
        <v>0</v>
      </c>
      <c r="AA77" s="1" t="s">
        <v>1013</v>
      </c>
      <c r="AB77" s="1">
        <v>7728.43</v>
      </c>
      <c r="AC77" s="1" t="s">
        <v>168</v>
      </c>
      <c r="AD77" s="1"/>
      <c r="AE77" s="1"/>
      <c r="AF7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960 600 315 2 №2 – С доводчиками ЛДСП Белый</v>
      </c>
      <c r="AG77" s="1" t="e">
        <f>VLOOKUP(Корзина42[[#This Row],[Соединенное название]],Цены_БЗ[],11,0)</f>
        <v>#N/A</v>
      </c>
      <c r="AH77" s="1" t="e">
        <f>Корзина42[[#This Row],[Цена корпус + полки]]-Корзина42[[#This Row],[Цена БЗ]]</f>
        <v>#N/A</v>
      </c>
    </row>
    <row r="78" spans="1:34" x14ac:dyDescent="0.25">
      <c r="A78" s="1" t="s">
        <v>36</v>
      </c>
      <c r="B78" s="1">
        <v>960</v>
      </c>
      <c r="C78" s="1">
        <v>600</v>
      </c>
      <c r="D78" s="1">
        <v>600</v>
      </c>
      <c r="E78" s="1">
        <v>1</v>
      </c>
      <c r="F78" s="1">
        <v>4365.76</v>
      </c>
      <c r="G78" s="1">
        <v>0.36</v>
      </c>
      <c r="H78" s="1">
        <v>3</v>
      </c>
      <c r="I78" s="1">
        <v>0.31584400000000001</v>
      </c>
      <c r="J78" s="28">
        <v>1362.96</v>
      </c>
      <c r="K78" s="1">
        <v>1773.779904</v>
      </c>
      <c r="L78" s="1"/>
      <c r="M78" s="1">
        <v>3015.76</v>
      </c>
      <c r="N78" s="1">
        <v>600</v>
      </c>
      <c r="O78" s="1" t="s">
        <v>734</v>
      </c>
      <c r="P78" s="1" t="s">
        <v>1446</v>
      </c>
      <c r="Q78" s="1"/>
      <c r="R78" s="1"/>
      <c r="S78" s="1"/>
      <c r="T78" s="1"/>
      <c r="U78" s="1"/>
      <c r="V78" s="1" t="s">
        <v>1129</v>
      </c>
      <c r="W78" s="1">
        <v>970</v>
      </c>
      <c r="X78" s="1">
        <v>380</v>
      </c>
      <c r="Y78" s="1" t="s">
        <v>928</v>
      </c>
      <c r="Z78" s="1">
        <v>0</v>
      </c>
      <c r="AA78" s="1" t="s">
        <v>1013</v>
      </c>
      <c r="AB78" s="1">
        <v>6139.54</v>
      </c>
      <c r="AC78" s="1" t="s">
        <v>168</v>
      </c>
      <c r="AD78" s="1"/>
      <c r="AE78" s="1"/>
      <c r="AF7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EDV1D 960 600 600 3 №3 – Без доводчиков ЛДСП Белый</v>
      </c>
      <c r="AG78" s="1" t="e">
        <f>VLOOKUP(Корзина42[[#This Row],[Соединенное название]],Цены_БЗ[],11,0)</f>
        <v>#N/A</v>
      </c>
      <c r="AH78" s="1" t="e">
        <f>Корзина42[[#This Row],[Цена корпус + полки]]-Корзина42[[#This Row],[Цена БЗ]]</f>
        <v>#N/A</v>
      </c>
    </row>
    <row r="79" spans="1:34" x14ac:dyDescent="0.25">
      <c r="A79" s="1" t="s">
        <v>676</v>
      </c>
      <c r="B79" s="1">
        <v>720</v>
      </c>
      <c r="C79" s="1">
        <v>450</v>
      </c>
      <c r="D79" s="1">
        <v>315</v>
      </c>
      <c r="E79" s="1">
        <v>1</v>
      </c>
      <c r="F79" s="1">
        <v>4620</v>
      </c>
      <c r="G79" s="1">
        <v>0.32</v>
      </c>
      <c r="H79" s="1">
        <v>0</v>
      </c>
      <c r="I79" s="1">
        <v>0.12093</v>
      </c>
      <c r="J79" s="28">
        <v>1211.52</v>
      </c>
      <c r="K79" s="1">
        <v>0</v>
      </c>
      <c r="L79" s="1"/>
      <c r="M79" s="1">
        <v>1460</v>
      </c>
      <c r="N79" s="1">
        <v>450</v>
      </c>
      <c r="O79" s="1" t="s">
        <v>734</v>
      </c>
      <c r="P79" s="1" t="s">
        <v>1448</v>
      </c>
      <c r="Q79" s="1"/>
      <c r="R79" s="1"/>
      <c r="S79" s="1"/>
      <c r="T79" s="1"/>
      <c r="U79" s="1"/>
      <c r="V79" s="1" t="s">
        <v>1129</v>
      </c>
      <c r="W79" s="1">
        <v>570</v>
      </c>
      <c r="X79" s="1">
        <v>2590</v>
      </c>
      <c r="Y79" s="1" t="s">
        <v>928</v>
      </c>
      <c r="Z79" s="1">
        <v>0</v>
      </c>
      <c r="AA79" s="1" t="s">
        <v>1013</v>
      </c>
      <c r="AB79" s="1">
        <v>4620</v>
      </c>
      <c r="AC79" s="1" t="s">
        <v>168</v>
      </c>
      <c r="AD79" s="1"/>
      <c r="AE79" s="1"/>
      <c r="AF7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EWV1D_450 720 450 315 0 №2 – С доводчиками ЛДСП Белый</v>
      </c>
      <c r="AG79" s="1" t="e">
        <f>VLOOKUP(Корзина42[[#This Row],[Соединенное название]],Цены_БЗ[],11,0)</f>
        <v>#N/A</v>
      </c>
      <c r="AH79" s="1" t="e">
        <f>Корзина42[[#This Row],[Цена корпус + полки]]-Корзина42[[#This Row],[Цена БЗ]]</f>
        <v>#N/A</v>
      </c>
    </row>
    <row r="80" spans="1:34" x14ac:dyDescent="0.25">
      <c r="A80" s="1" t="s">
        <v>676</v>
      </c>
      <c r="B80" s="1">
        <v>960</v>
      </c>
      <c r="C80" s="1">
        <v>450</v>
      </c>
      <c r="D80" s="1">
        <v>315</v>
      </c>
      <c r="E80" s="1">
        <v>1</v>
      </c>
      <c r="F80" s="1">
        <v>4952.88</v>
      </c>
      <c r="G80" s="1">
        <v>0.43</v>
      </c>
      <c r="H80" s="1">
        <v>1</v>
      </c>
      <c r="I80" s="1">
        <v>0.12093</v>
      </c>
      <c r="J80" s="28">
        <v>1627.98</v>
      </c>
      <c r="K80" s="1">
        <v>226.38095999999999</v>
      </c>
      <c r="L80" s="1"/>
      <c r="M80" s="1">
        <v>1792.88</v>
      </c>
      <c r="N80" s="1">
        <v>450</v>
      </c>
      <c r="O80" s="1" t="s">
        <v>734</v>
      </c>
      <c r="P80" s="1" t="s">
        <v>1448</v>
      </c>
      <c r="Q80" s="1"/>
      <c r="R80" s="1"/>
      <c r="S80" s="1"/>
      <c r="T80" s="1"/>
      <c r="U80" s="1"/>
      <c r="V80" s="1" t="s">
        <v>1129</v>
      </c>
      <c r="W80" s="1">
        <v>570</v>
      </c>
      <c r="X80" s="1">
        <v>2590</v>
      </c>
      <c r="Y80" s="1" t="s">
        <v>928</v>
      </c>
      <c r="Z80" s="1">
        <v>0</v>
      </c>
      <c r="AA80" s="1" t="s">
        <v>1013</v>
      </c>
      <c r="AB80" s="1">
        <v>5179.26</v>
      </c>
      <c r="AC80" s="1" t="s">
        <v>168</v>
      </c>
      <c r="AD80" s="1"/>
      <c r="AE80" s="1"/>
      <c r="AF8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EWV1D_450 960 450 315 1 №2 – С доводчиками ЛДСП Белый</v>
      </c>
      <c r="AG80" s="1" t="e">
        <f>VLOOKUP(Корзина42[[#This Row],[Соединенное название]],Цены_БЗ[],11,0)</f>
        <v>#N/A</v>
      </c>
      <c r="AH80" s="1" t="e">
        <f>Корзина42[[#This Row],[Цена корпус + полки]]-Корзина42[[#This Row],[Цена БЗ]]</f>
        <v>#N/A</v>
      </c>
    </row>
    <row r="81" spans="1:34" x14ac:dyDescent="0.25">
      <c r="A81" s="1" t="s">
        <v>677</v>
      </c>
      <c r="B81" s="1">
        <v>720</v>
      </c>
      <c r="C81" s="1">
        <v>596</v>
      </c>
      <c r="D81" s="1">
        <v>315</v>
      </c>
      <c r="E81" s="1">
        <v>1</v>
      </c>
      <c r="F81" s="1">
        <v>8088.5540000000001</v>
      </c>
      <c r="G81" s="1">
        <v>0.42</v>
      </c>
      <c r="H81" s="1">
        <v>2</v>
      </c>
      <c r="I81" s="1">
        <v>0.16327</v>
      </c>
      <c r="J81" s="28">
        <v>1590.12</v>
      </c>
      <c r="K81" s="1">
        <v>611.28287999999998</v>
      </c>
      <c r="L81" s="1"/>
      <c r="M81" s="1">
        <v>1598.5539999999999</v>
      </c>
      <c r="N81" s="1">
        <v>450</v>
      </c>
      <c r="O81" s="1" t="s">
        <v>734</v>
      </c>
      <c r="P81" s="1" t="s">
        <v>1448</v>
      </c>
      <c r="Q81" s="1"/>
      <c r="R81" s="1"/>
      <c r="S81" s="1"/>
      <c r="T81" s="1"/>
      <c r="U81" s="1"/>
      <c r="V81" s="1" t="s">
        <v>1129</v>
      </c>
      <c r="W81" s="1">
        <v>570</v>
      </c>
      <c r="X81" s="1">
        <v>5920</v>
      </c>
      <c r="Y81" s="1" t="s">
        <v>928</v>
      </c>
      <c r="Z81" s="1">
        <v>0</v>
      </c>
      <c r="AA81" s="1" t="s">
        <v>1013</v>
      </c>
      <c r="AB81" s="1">
        <v>8699.84</v>
      </c>
      <c r="AC81" s="1" t="s">
        <v>168</v>
      </c>
      <c r="AD81" s="1"/>
      <c r="AE81" s="1"/>
      <c r="AF8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EWV1D_600 720 596 315 2 №2 – С доводчиками ЛДСП Белый</v>
      </c>
      <c r="AG81" s="1" t="e">
        <f>VLOOKUP(Корзина42[[#This Row],[Соединенное название]],Цены_БЗ[],11,0)</f>
        <v>#N/A</v>
      </c>
      <c r="AH81" s="1" t="e">
        <f>Корзина42[[#This Row],[Цена корпус + полки]]-Корзина42[[#This Row],[Цена БЗ]]</f>
        <v>#N/A</v>
      </c>
    </row>
    <row r="82" spans="1:34" x14ac:dyDescent="0.25">
      <c r="A82" s="1" t="s">
        <v>678</v>
      </c>
      <c r="B82" s="1">
        <v>720</v>
      </c>
      <c r="C82" s="1">
        <v>596</v>
      </c>
      <c r="D82" s="1">
        <v>315</v>
      </c>
      <c r="E82" s="1">
        <v>1</v>
      </c>
      <c r="F82" s="1">
        <v>9088.5540000000001</v>
      </c>
      <c r="G82" s="1">
        <v>0.42</v>
      </c>
      <c r="H82" s="1">
        <v>0</v>
      </c>
      <c r="I82" s="1">
        <v>0.16327</v>
      </c>
      <c r="J82" s="28">
        <v>1590.12</v>
      </c>
      <c r="K82" s="1">
        <v>0</v>
      </c>
      <c r="L82" s="1"/>
      <c r="M82" s="1">
        <v>1598.5539999999999</v>
      </c>
      <c r="N82" s="1">
        <v>450</v>
      </c>
      <c r="O82" s="1" t="s">
        <v>734</v>
      </c>
      <c r="P82" s="1" t="s">
        <v>1448</v>
      </c>
      <c r="Q82" s="1"/>
      <c r="R82" s="1"/>
      <c r="S82" s="1"/>
      <c r="T82" s="1"/>
      <c r="U82" s="1"/>
      <c r="V82" s="1" t="s">
        <v>1129</v>
      </c>
      <c r="W82" s="1">
        <v>570</v>
      </c>
      <c r="X82" s="1">
        <v>6920</v>
      </c>
      <c r="Y82" s="1" t="s">
        <v>928</v>
      </c>
      <c r="Z82" s="1">
        <v>0</v>
      </c>
      <c r="AA82" s="1" t="s">
        <v>1013</v>
      </c>
      <c r="AB82" s="1">
        <v>9088.5499999999993</v>
      </c>
      <c r="AC82" s="1" t="s">
        <v>168</v>
      </c>
      <c r="AD82" s="1"/>
      <c r="AE82" s="1"/>
      <c r="AF8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EWV2D_600 720 596 315 0 №2 – С доводчиками ЛДСП Белый</v>
      </c>
      <c r="AG82" s="1" t="e">
        <f>VLOOKUP(Корзина42[[#This Row],[Соединенное название]],Цены_БЗ[],11,0)</f>
        <v>#N/A</v>
      </c>
      <c r="AH82" s="1" t="e">
        <f>Корзина42[[#This Row],[Цена корпус + полки]]-Корзина42[[#This Row],[Цена БЗ]]</f>
        <v>#N/A</v>
      </c>
    </row>
    <row r="83" spans="1:34" x14ac:dyDescent="0.25">
      <c r="A83" s="1" t="s">
        <v>677</v>
      </c>
      <c r="B83" s="1">
        <v>720</v>
      </c>
      <c r="C83" s="1">
        <v>596</v>
      </c>
      <c r="D83" s="1">
        <v>315</v>
      </c>
      <c r="E83" s="1">
        <v>1</v>
      </c>
      <c r="F83" s="1">
        <v>8088.5540000000001</v>
      </c>
      <c r="G83" s="1">
        <v>0.42</v>
      </c>
      <c r="H83" s="1">
        <v>0</v>
      </c>
      <c r="I83" s="1">
        <v>0.16327</v>
      </c>
      <c r="J83" s="28">
        <v>1590.12</v>
      </c>
      <c r="K83" s="1">
        <v>0</v>
      </c>
      <c r="L83" s="1"/>
      <c r="M83" s="1">
        <v>1598.5539999999999</v>
      </c>
      <c r="N83" s="1">
        <v>450</v>
      </c>
      <c r="O83" s="1" t="s">
        <v>734</v>
      </c>
      <c r="P83" s="1" t="s">
        <v>1448</v>
      </c>
      <c r="Q83" s="1"/>
      <c r="R83" s="1"/>
      <c r="S83" s="1"/>
      <c r="T83" s="1"/>
      <c r="U83" s="1"/>
      <c r="V83" s="1" t="s">
        <v>1129</v>
      </c>
      <c r="W83" s="1">
        <v>570</v>
      </c>
      <c r="X83" s="1">
        <v>5920</v>
      </c>
      <c r="Y83" s="1" t="s">
        <v>928</v>
      </c>
      <c r="Z83" s="1">
        <v>0</v>
      </c>
      <c r="AA83" s="1" t="s">
        <v>1013</v>
      </c>
      <c r="AB83" s="1">
        <v>8088.55</v>
      </c>
      <c r="AC83" s="1" t="s">
        <v>168</v>
      </c>
      <c r="AD83" s="1"/>
      <c r="AE83" s="1"/>
      <c r="AF8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EWV1D_600 720 596 315 0 №2 – С доводчиками ЛДСП Белый</v>
      </c>
      <c r="AG83" s="1" t="e">
        <f>VLOOKUP(Корзина42[[#This Row],[Соединенное название]],Цены_БЗ[],11,0)</f>
        <v>#N/A</v>
      </c>
      <c r="AH83" s="1" t="e">
        <f>Корзина42[[#This Row],[Цена корпус + полки]]-Корзина42[[#This Row],[Цена БЗ]]</f>
        <v>#N/A</v>
      </c>
    </row>
    <row r="84" spans="1:34" x14ac:dyDescent="0.25">
      <c r="A84" s="1" t="s">
        <v>681</v>
      </c>
      <c r="B84" s="1">
        <v>720</v>
      </c>
      <c r="C84" s="1">
        <v>450</v>
      </c>
      <c r="D84" s="1">
        <v>315</v>
      </c>
      <c r="E84" s="1">
        <v>1</v>
      </c>
      <c r="F84" s="1">
        <v>17610</v>
      </c>
      <c r="G84" s="1">
        <v>0.32</v>
      </c>
      <c r="H84" s="1">
        <v>0</v>
      </c>
      <c r="I84" s="1">
        <v>0</v>
      </c>
      <c r="J84" s="28">
        <v>1211.52</v>
      </c>
      <c r="K84" s="1">
        <v>0</v>
      </c>
      <c r="L84" s="1"/>
      <c r="M84" s="1">
        <v>1460</v>
      </c>
      <c r="N84" s="1">
        <v>450</v>
      </c>
      <c r="O84" s="1" t="s">
        <v>734</v>
      </c>
      <c r="P84" s="1" t="s">
        <v>1448</v>
      </c>
      <c r="Q84" s="1"/>
      <c r="R84" s="1"/>
      <c r="S84" s="1"/>
      <c r="T84" s="1"/>
      <c r="U84" s="1"/>
      <c r="V84" s="1" t="s">
        <v>1129</v>
      </c>
      <c r="W84" s="1">
        <v>570</v>
      </c>
      <c r="X84" s="1">
        <v>15580</v>
      </c>
      <c r="Y84" s="1" t="s">
        <v>928</v>
      </c>
      <c r="Z84" s="1">
        <v>0</v>
      </c>
      <c r="AA84" s="1" t="s">
        <v>1013</v>
      </c>
      <c r="AB84" s="1">
        <v>17610</v>
      </c>
      <c r="AC84" s="1" t="s">
        <v>168</v>
      </c>
      <c r="AD84" s="1"/>
      <c r="AE84" s="1"/>
      <c r="AF8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EWV2V_450 720 450 315 0 №2 – С доводчиками ЛДСП Белый</v>
      </c>
      <c r="AG84" s="1" t="e">
        <f>VLOOKUP(Корзина42[[#This Row],[Соединенное название]],Цены_БЗ[],11,0)</f>
        <v>#N/A</v>
      </c>
      <c r="AH84" s="1" t="e">
        <f>Корзина42[[#This Row],[Цена корпус + полки]]-Корзина42[[#This Row],[Цена БЗ]]</f>
        <v>#N/A</v>
      </c>
    </row>
    <row r="85" spans="1:34" x14ac:dyDescent="0.25">
      <c r="A85" s="1" t="s">
        <v>682</v>
      </c>
      <c r="B85" s="1">
        <v>600</v>
      </c>
      <c r="C85" s="1">
        <v>450</v>
      </c>
      <c r="D85" s="1">
        <v>315</v>
      </c>
      <c r="E85" s="1">
        <v>1</v>
      </c>
      <c r="F85" s="1">
        <v>10022.264999999999</v>
      </c>
      <c r="G85" s="1">
        <v>0.27</v>
      </c>
      <c r="H85" s="1">
        <v>0</v>
      </c>
      <c r="I85" s="1">
        <v>0.12093</v>
      </c>
      <c r="J85" s="28">
        <v>1022.22</v>
      </c>
      <c r="K85" s="1">
        <v>0</v>
      </c>
      <c r="L85" s="1"/>
      <c r="M85" s="1">
        <v>1512.2649999999996</v>
      </c>
      <c r="N85" s="1">
        <v>300</v>
      </c>
      <c r="O85" s="1" t="s">
        <v>734</v>
      </c>
      <c r="P85" s="1" t="s">
        <v>1448</v>
      </c>
      <c r="Q85" s="1"/>
      <c r="R85" s="1"/>
      <c r="S85" s="1"/>
      <c r="T85" s="1"/>
      <c r="U85" s="1"/>
      <c r="V85" s="1" t="s">
        <v>1129</v>
      </c>
      <c r="W85" s="1">
        <v>570</v>
      </c>
      <c r="X85" s="1">
        <v>7940</v>
      </c>
      <c r="Y85" s="1" t="s">
        <v>928</v>
      </c>
      <c r="Z85" s="1">
        <v>0</v>
      </c>
      <c r="AA85" s="1" t="s">
        <v>1013</v>
      </c>
      <c r="AB85" s="1">
        <v>10022.26</v>
      </c>
      <c r="AC85" s="1" t="s">
        <v>168</v>
      </c>
      <c r="AD85" s="1"/>
      <c r="AE85" s="1"/>
      <c r="AF8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EWV1V_450 600 450 315 0 №2 – С доводчиками ЛДСП Белый</v>
      </c>
      <c r="AG85" s="1" t="e">
        <f>VLOOKUP(Корзина42[[#This Row],[Соединенное название]],Цены_БЗ[],11,0)</f>
        <v>#N/A</v>
      </c>
      <c r="AH85" s="1" t="e">
        <f>Корзина42[[#This Row],[Цена корпус + полки]]-Корзина42[[#This Row],[Цена БЗ]]</f>
        <v>#N/A</v>
      </c>
    </row>
    <row r="86" spans="1:34" x14ac:dyDescent="0.25">
      <c r="A86" s="1" t="s">
        <v>682</v>
      </c>
      <c r="B86" s="1">
        <v>480</v>
      </c>
      <c r="C86" s="1">
        <v>450</v>
      </c>
      <c r="D86" s="1">
        <v>315</v>
      </c>
      <c r="E86" s="1">
        <v>1</v>
      </c>
      <c r="F86" s="1">
        <v>9017.3050000000003</v>
      </c>
      <c r="G86" s="1">
        <v>0.21</v>
      </c>
      <c r="H86" s="1">
        <v>0</v>
      </c>
      <c r="I86" s="1">
        <v>0.12093</v>
      </c>
      <c r="J86" s="28">
        <v>795.06</v>
      </c>
      <c r="K86" s="1">
        <v>0</v>
      </c>
      <c r="L86" s="1"/>
      <c r="M86" s="1">
        <v>1367.3049999999994</v>
      </c>
      <c r="N86" s="1">
        <v>300</v>
      </c>
      <c r="O86" s="1" t="s">
        <v>734</v>
      </c>
      <c r="P86" s="1" t="s">
        <v>1448</v>
      </c>
      <c r="Q86" s="1"/>
      <c r="R86" s="1"/>
      <c r="S86" s="1"/>
      <c r="T86" s="1"/>
      <c r="U86" s="1"/>
      <c r="V86" s="1" t="s">
        <v>1129</v>
      </c>
      <c r="W86" s="1">
        <v>570</v>
      </c>
      <c r="X86" s="1">
        <v>7080</v>
      </c>
      <c r="Y86" s="1" t="s">
        <v>928</v>
      </c>
      <c r="Z86" s="1">
        <v>0</v>
      </c>
      <c r="AA86" s="1" t="s">
        <v>1013</v>
      </c>
      <c r="AB86" s="1">
        <v>9017.2999999999993</v>
      </c>
      <c r="AC86" s="1" t="s">
        <v>168</v>
      </c>
      <c r="AD86" s="1"/>
      <c r="AE86" s="1"/>
      <c r="AF8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EWV1V_450 480 450 315 0 №2 – С доводчиками ЛДСП Белый</v>
      </c>
      <c r="AG86" s="1" t="e">
        <f>VLOOKUP(Корзина42[[#This Row],[Соединенное название]],Цены_БЗ[],11,0)</f>
        <v>#N/A</v>
      </c>
      <c r="AH86" s="1" t="e">
        <f>Корзина42[[#This Row],[Цена корпус + полки]]-Корзина42[[#This Row],[Цена БЗ]]</f>
        <v>#N/A</v>
      </c>
    </row>
    <row r="87" spans="1:34" x14ac:dyDescent="0.25">
      <c r="A87" s="1" t="s">
        <v>830</v>
      </c>
      <c r="B87" s="1">
        <v>480</v>
      </c>
      <c r="C87" s="1">
        <v>896</v>
      </c>
      <c r="D87" s="1">
        <v>315</v>
      </c>
      <c r="E87" s="1">
        <v>1</v>
      </c>
      <c r="F87" s="1">
        <v>9455.0539999999983</v>
      </c>
      <c r="G87" s="1">
        <v>0</v>
      </c>
      <c r="H87" s="1">
        <v>0</v>
      </c>
      <c r="I87" s="1">
        <v>0</v>
      </c>
      <c r="J87" s="28">
        <v>0</v>
      </c>
      <c r="K87" s="1">
        <v>0</v>
      </c>
      <c r="L87" s="1"/>
      <c r="M87" s="1">
        <v>1805.0539999999987</v>
      </c>
      <c r="N87" s="1">
        <v>300</v>
      </c>
      <c r="O87" s="1" t="s">
        <v>734</v>
      </c>
      <c r="P87" s="1" t="s">
        <v>1448</v>
      </c>
      <c r="Q87" s="1"/>
      <c r="R87" s="1"/>
      <c r="S87" s="1"/>
      <c r="T87" s="1"/>
      <c r="U87" s="1"/>
      <c r="V87" s="1" t="s">
        <v>1129</v>
      </c>
      <c r="W87" s="1">
        <v>570</v>
      </c>
      <c r="X87" s="1">
        <v>7080</v>
      </c>
      <c r="Y87" s="1" t="s">
        <v>928</v>
      </c>
      <c r="Z87" s="1">
        <v>0</v>
      </c>
      <c r="AA87" s="1" t="s">
        <v>1013</v>
      </c>
      <c r="AB87" s="1">
        <v>9455.0499999999993</v>
      </c>
      <c r="AC87" s="1" t="s">
        <v>168</v>
      </c>
      <c r="AD87" s="1"/>
      <c r="AE87" s="1"/>
      <c r="AF8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EWV1V_900 480 896 315 0 №2 – С доводчиками ЛДСП Белый</v>
      </c>
      <c r="AG87" s="1" t="e">
        <f>VLOOKUP(Корзина42[[#This Row],[Соединенное название]],Цены_БЗ[],11,0)</f>
        <v>#N/A</v>
      </c>
      <c r="AH87" s="1" t="e">
        <f>Корзина42[[#This Row],[Цена корпус + полки]]-Корзина42[[#This Row],[Цена БЗ]]</f>
        <v>#N/A</v>
      </c>
    </row>
    <row r="88" spans="1:34" x14ac:dyDescent="0.25">
      <c r="A88" s="1" t="s">
        <v>139</v>
      </c>
      <c r="B88" s="1">
        <v>2040</v>
      </c>
      <c r="C88" s="1">
        <v>600</v>
      </c>
      <c r="D88" s="1">
        <v>560</v>
      </c>
      <c r="E88" s="1">
        <v>1</v>
      </c>
      <c r="F88" s="1">
        <v>11916.8</v>
      </c>
      <c r="G88" s="1">
        <v>1.21</v>
      </c>
      <c r="H88" s="1">
        <v>4</v>
      </c>
      <c r="I88" s="1">
        <v>0.30334499999999998</v>
      </c>
      <c r="J88" s="28">
        <v>4581.0600000000004</v>
      </c>
      <c r="K88" s="1">
        <v>2271.4473599999997</v>
      </c>
      <c r="L88" s="1"/>
      <c r="M88" s="1">
        <v>6976.8</v>
      </c>
      <c r="N88" s="1">
        <v>600</v>
      </c>
      <c r="O88" s="1" t="s">
        <v>734</v>
      </c>
      <c r="P88" s="1" t="s">
        <v>1448</v>
      </c>
      <c r="Q88" s="1"/>
      <c r="R88" s="1"/>
      <c r="S88" s="1"/>
      <c r="T88" s="1"/>
      <c r="U88" s="1"/>
      <c r="V88" s="1" t="s">
        <v>1012</v>
      </c>
      <c r="W88" s="1">
        <v>1280</v>
      </c>
      <c r="X88" s="1">
        <v>3660</v>
      </c>
      <c r="Y88" s="1" t="s">
        <v>928</v>
      </c>
      <c r="Z88" s="1">
        <v>0</v>
      </c>
      <c r="AA88" s="1" t="s">
        <v>1013</v>
      </c>
      <c r="AB88" s="1">
        <v>14188.25</v>
      </c>
      <c r="AC88" s="1" t="s">
        <v>168</v>
      </c>
      <c r="AD88" s="1"/>
      <c r="AE88" s="1"/>
      <c r="AF8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EPG2D_EPG2DM 2040 600 560 4 №2 – С доводчиками ЛДСП Белый</v>
      </c>
      <c r="AG88" s="1" t="e">
        <f>VLOOKUP(Корзина42[[#This Row],[Соединенное название]],Цены_БЗ[],11,0)</f>
        <v>#N/A</v>
      </c>
      <c r="AH88" s="1" t="e">
        <f>Корзина42[[#This Row],[Цена корпус + полки]]-Корзина42[[#This Row],[Цена БЗ]]</f>
        <v>#N/A</v>
      </c>
    </row>
    <row r="89" spans="1:34" x14ac:dyDescent="0.25">
      <c r="A89" s="1" t="s">
        <v>40</v>
      </c>
      <c r="B89" s="1">
        <v>720</v>
      </c>
      <c r="C89" s="1">
        <v>315</v>
      </c>
      <c r="D89" s="1">
        <v>315</v>
      </c>
      <c r="E89" s="1">
        <v>1</v>
      </c>
      <c r="F89" s="1">
        <v>3690</v>
      </c>
      <c r="G89" s="1">
        <v>0.32</v>
      </c>
      <c r="H89" s="1">
        <v>0</v>
      </c>
      <c r="I89" s="1">
        <v>8.8803999999999994E-2</v>
      </c>
      <c r="J89" s="28">
        <v>1211.52</v>
      </c>
      <c r="K89" s="1">
        <v>0</v>
      </c>
      <c r="L89" s="1"/>
      <c r="M89" s="1">
        <v>1770</v>
      </c>
      <c r="N89" s="1">
        <v>315</v>
      </c>
      <c r="O89" s="1" t="s">
        <v>1124</v>
      </c>
      <c r="P89" s="1" t="s">
        <v>1448</v>
      </c>
      <c r="Q89" s="1"/>
      <c r="R89" s="1"/>
      <c r="S89" s="1"/>
      <c r="T89" s="1"/>
      <c r="U89" s="1"/>
      <c r="V89" s="1" t="s">
        <v>1129</v>
      </c>
      <c r="W89" s="1">
        <v>840</v>
      </c>
      <c r="X89" s="1">
        <v>1080</v>
      </c>
      <c r="Y89" s="1" t="s">
        <v>928</v>
      </c>
      <c r="Z89" s="1">
        <v>0</v>
      </c>
      <c r="AA89" s="1" t="s">
        <v>1013</v>
      </c>
      <c r="AB89" s="1">
        <v>3690</v>
      </c>
      <c r="AC89" s="1" t="s">
        <v>168</v>
      </c>
      <c r="AD89" s="1"/>
      <c r="AE89" s="1"/>
      <c r="AF8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720 315 315 0 №2 – С доводчиками ЛДСП Белый</v>
      </c>
      <c r="AG89" s="1" t="e">
        <f>VLOOKUP(Корзина42[[#This Row],[Соединенное название]],Цены_БЗ[],11,0)</f>
        <v>#N/A</v>
      </c>
      <c r="AH89" s="1" t="e">
        <f>Корзина42[[#This Row],[Цена корпус + полки]]-Корзина42[[#This Row],[Цена БЗ]]</f>
        <v>#N/A</v>
      </c>
    </row>
    <row r="90" spans="1:34" x14ac:dyDescent="0.25">
      <c r="A90" s="1" t="s">
        <v>52</v>
      </c>
      <c r="B90" s="1">
        <v>2040</v>
      </c>
      <c r="C90" s="1">
        <v>600</v>
      </c>
      <c r="D90" s="1">
        <v>560</v>
      </c>
      <c r="E90" s="1">
        <v>1</v>
      </c>
      <c r="F90" s="1">
        <v>26930</v>
      </c>
      <c r="G90" s="1">
        <v>1.21</v>
      </c>
      <c r="H90" s="1">
        <v>2</v>
      </c>
      <c r="I90" s="1">
        <v>0.30334499999999998</v>
      </c>
      <c r="J90" s="28">
        <v>4581.0600000000004</v>
      </c>
      <c r="K90" s="1">
        <v>1135.7236799999998</v>
      </c>
      <c r="L90" s="1"/>
      <c r="M90" s="1">
        <v>8650</v>
      </c>
      <c r="N90" s="1">
        <v>600</v>
      </c>
      <c r="O90" s="1" t="s">
        <v>734</v>
      </c>
      <c r="P90" s="1" t="s">
        <v>1448</v>
      </c>
      <c r="Q90" s="1"/>
      <c r="R90" s="1"/>
      <c r="S90" s="1"/>
      <c r="T90" s="1"/>
      <c r="U90" s="1"/>
      <c r="V90" s="1" t="s">
        <v>1012</v>
      </c>
      <c r="W90" s="1">
        <v>1470</v>
      </c>
      <c r="X90" s="1">
        <v>16810</v>
      </c>
      <c r="Y90" s="1" t="s">
        <v>928</v>
      </c>
      <c r="Z90" s="1">
        <v>0</v>
      </c>
      <c r="AA90" s="1" t="s">
        <v>1013</v>
      </c>
      <c r="AB90" s="1">
        <v>28065.72</v>
      </c>
      <c r="AC90" s="1" t="s">
        <v>168</v>
      </c>
      <c r="AD90" s="1"/>
      <c r="AE90" s="1"/>
      <c r="AF9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EP3B1D 2040 600 560 2 №2 – С доводчиками ЛДСП Белый</v>
      </c>
      <c r="AG90" s="1" t="e">
        <f>VLOOKUP(Корзина42[[#This Row],[Соединенное название]],Цены_БЗ[],11,0)</f>
        <v>#N/A</v>
      </c>
      <c r="AH90" s="1" t="e">
        <f>Корзина42[[#This Row],[Цена корпус + полки]]-Корзина42[[#This Row],[Цена БЗ]]</f>
        <v>#N/A</v>
      </c>
    </row>
    <row r="91" spans="1:34" x14ac:dyDescent="0.25">
      <c r="A91" s="1" t="s">
        <v>53</v>
      </c>
      <c r="B91" s="1">
        <v>2040</v>
      </c>
      <c r="C91" s="1">
        <v>600</v>
      </c>
      <c r="D91" s="1">
        <v>560</v>
      </c>
      <c r="E91" s="1">
        <v>1</v>
      </c>
      <c r="F91" s="1">
        <v>22690</v>
      </c>
      <c r="G91" s="1">
        <v>1.21</v>
      </c>
      <c r="H91" s="1">
        <v>2</v>
      </c>
      <c r="I91" s="1">
        <v>0.30334499999999998</v>
      </c>
      <c r="J91" s="28">
        <v>4581.0600000000004</v>
      </c>
      <c r="K91" s="1">
        <v>1135.7236799999998</v>
      </c>
      <c r="L91" s="1"/>
      <c r="M91" s="1">
        <v>8100</v>
      </c>
      <c r="N91" s="1">
        <v>600</v>
      </c>
      <c r="O91" s="1" t="s">
        <v>734</v>
      </c>
      <c r="P91" s="1" t="s">
        <v>1448</v>
      </c>
      <c r="Q91" s="1"/>
      <c r="R91" s="1"/>
      <c r="S91" s="1"/>
      <c r="T91" s="1"/>
      <c r="U91" s="1"/>
      <c r="V91" s="1" t="s">
        <v>1012</v>
      </c>
      <c r="W91" s="1">
        <v>1470</v>
      </c>
      <c r="X91" s="1">
        <v>13120</v>
      </c>
      <c r="Y91" s="1" t="s">
        <v>928</v>
      </c>
      <c r="Z91" s="1">
        <v>0</v>
      </c>
      <c r="AA91" s="1" t="s">
        <v>1013</v>
      </c>
      <c r="AB91" s="1">
        <v>23825.72</v>
      </c>
      <c r="AC91" s="1" t="s">
        <v>168</v>
      </c>
      <c r="AD91" s="1"/>
      <c r="AE91" s="1"/>
      <c r="AF9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2040 600 560 2 №2 – С доводчиками ЛДСП Белый</v>
      </c>
      <c r="AG91" s="1" t="e">
        <f>VLOOKUP(Корзина42[[#This Row],[Соединенное название]],Цены_БЗ[],11,0)</f>
        <v>#N/A</v>
      </c>
      <c r="AH91" s="1" t="e">
        <f>Корзина42[[#This Row],[Цена корпус + полки]]-Корзина42[[#This Row],[Цена БЗ]]</f>
        <v>#N/A</v>
      </c>
    </row>
    <row r="92" spans="1:34" x14ac:dyDescent="0.25">
      <c r="A92" s="1" t="s">
        <v>53</v>
      </c>
      <c r="B92" s="1">
        <v>2280</v>
      </c>
      <c r="C92" s="1">
        <v>600</v>
      </c>
      <c r="D92" s="1">
        <v>560</v>
      </c>
      <c r="E92" s="1">
        <v>1</v>
      </c>
      <c r="F92" s="1">
        <v>24245.200000000001</v>
      </c>
      <c r="G92" s="1">
        <v>1.35</v>
      </c>
      <c r="H92" s="1">
        <v>2</v>
      </c>
      <c r="I92" s="1">
        <v>0.30334499999999998</v>
      </c>
      <c r="J92" s="28">
        <v>5111.1000000000004</v>
      </c>
      <c r="K92" s="1">
        <v>1135.7236799999998</v>
      </c>
      <c r="L92" s="1"/>
      <c r="M92" s="1">
        <v>9655.2000000000007</v>
      </c>
      <c r="N92" s="1">
        <v>600</v>
      </c>
      <c r="O92" s="1" t="s">
        <v>734</v>
      </c>
      <c r="P92" s="1" t="s">
        <v>1448</v>
      </c>
      <c r="Q92" s="1"/>
      <c r="R92" s="1"/>
      <c r="S92" s="1"/>
      <c r="T92" s="1"/>
      <c r="U92" s="1"/>
      <c r="V92" s="1" t="s">
        <v>1012</v>
      </c>
      <c r="W92" s="1">
        <v>1470</v>
      </c>
      <c r="X92" s="1">
        <v>13120</v>
      </c>
      <c r="Y92" s="1" t="s">
        <v>928</v>
      </c>
      <c r="Z92" s="1">
        <v>0</v>
      </c>
      <c r="AA92" s="1" t="s">
        <v>1013</v>
      </c>
      <c r="AB92" s="1">
        <v>25380.92</v>
      </c>
      <c r="AC92" s="1" t="s">
        <v>168</v>
      </c>
      <c r="AD92" s="1"/>
      <c r="AE92" s="1"/>
      <c r="AF9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2280 600 560 2 №2 – С доводчиками ЛДСП Белый</v>
      </c>
      <c r="AG92" s="1" t="e">
        <f>VLOOKUP(Корзина42[[#This Row],[Соединенное название]],Цены_БЗ[],11,0)</f>
        <v>#N/A</v>
      </c>
      <c r="AH92" s="1" t="e">
        <f>Корзина42[[#This Row],[Цена корпус + полки]]-Корзина42[[#This Row],[Цена БЗ]]</f>
        <v>#N/A</v>
      </c>
    </row>
    <row r="93" spans="1:34" x14ac:dyDescent="0.25">
      <c r="A93" s="1" t="s">
        <v>705</v>
      </c>
      <c r="B93" s="1">
        <v>2040</v>
      </c>
      <c r="C93" s="1">
        <v>600</v>
      </c>
      <c r="D93" s="1">
        <v>560</v>
      </c>
      <c r="E93" s="1">
        <v>1</v>
      </c>
      <c r="F93" s="1">
        <v>10270</v>
      </c>
      <c r="G93" s="1">
        <v>0.94</v>
      </c>
      <c r="H93" s="1">
        <v>2</v>
      </c>
      <c r="I93" s="1">
        <v>0.28349999999999997</v>
      </c>
      <c r="J93" s="28">
        <v>3558.84</v>
      </c>
      <c r="K93" s="1">
        <v>1061.424</v>
      </c>
      <c r="L93" s="1"/>
      <c r="M93" s="1">
        <v>6800</v>
      </c>
      <c r="N93" s="1">
        <v>600</v>
      </c>
      <c r="O93" s="1" t="s">
        <v>734</v>
      </c>
      <c r="P93" s="1" t="s">
        <v>1448</v>
      </c>
      <c r="Q93" s="1"/>
      <c r="R93" s="1"/>
      <c r="S93" s="1"/>
      <c r="T93" s="1"/>
      <c r="U93" s="1"/>
      <c r="V93" s="1" t="s">
        <v>1012</v>
      </c>
      <c r="W93" s="1">
        <v>1470</v>
      </c>
      <c r="X93" s="1">
        <v>2000</v>
      </c>
      <c r="Y93" s="1" t="s">
        <v>928</v>
      </c>
      <c r="Z93" s="1">
        <v>0</v>
      </c>
      <c r="AA93" s="1" t="s">
        <v>1013</v>
      </c>
      <c r="AB93" s="1">
        <v>11331.42</v>
      </c>
      <c r="AC93" s="1" t="s">
        <v>168</v>
      </c>
      <c r="AD93" s="1"/>
      <c r="AE93" s="1"/>
      <c r="AF9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EPT2D_455 2040 600 560 2 №2 – С доводчиками ЛДСП Белый</v>
      </c>
      <c r="AG93" s="1" t="e">
        <f>VLOOKUP(Корзина42[[#This Row],[Соединенное название]],Цены_БЗ[],11,0)</f>
        <v>#N/A</v>
      </c>
      <c r="AH93" s="1" t="e">
        <f>Корзина42[[#This Row],[Цена корпус + полки]]-Корзина42[[#This Row],[Цена БЗ]]</f>
        <v>#N/A</v>
      </c>
    </row>
    <row r="94" spans="1:34" x14ac:dyDescent="0.25">
      <c r="A94" s="1" t="s">
        <v>709</v>
      </c>
      <c r="B94" s="1">
        <v>2280</v>
      </c>
      <c r="C94" s="1">
        <v>600</v>
      </c>
      <c r="D94" s="1">
        <v>560</v>
      </c>
      <c r="E94" s="1">
        <v>1</v>
      </c>
      <c r="F94" s="1">
        <v>13884.048000000001</v>
      </c>
      <c r="G94" s="1">
        <v>1.08</v>
      </c>
      <c r="H94" s="1">
        <v>3</v>
      </c>
      <c r="I94" s="1">
        <v>0.28349999999999997</v>
      </c>
      <c r="J94" s="28">
        <v>4088.88</v>
      </c>
      <c r="K94" s="1">
        <v>1592.136</v>
      </c>
      <c r="L94" s="1"/>
      <c r="M94" s="1">
        <v>8754.0480000000007</v>
      </c>
      <c r="N94" s="1">
        <v>600</v>
      </c>
      <c r="O94" s="1" t="s">
        <v>734</v>
      </c>
      <c r="P94" s="1" t="s">
        <v>1448</v>
      </c>
      <c r="Q94" s="1"/>
      <c r="R94" s="1"/>
      <c r="S94" s="1"/>
      <c r="T94" s="1"/>
      <c r="U94" s="1"/>
      <c r="V94" s="1" t="s">
        <v>1012</v>
      </c>
      <c r="W94" s="1">
        <v>1470</v>
      </c>
      <c r="X94" s="1">
        <v>3660</v>
      </c>
      <c r="Y94" s="1" t="s">
        <v>928</v>
      </c>
      <c r="Z94" s="1">
        <v>0</v>
      </c>
      <c r="AA94" s="1" t="s">
        <v>1013</v>
      </c>
      <c r="AB94" s="1">
        <v>15476.18</v>
      </c>
      <c r="AC94" s="1" t="s">
        <v>168</v>
      </c>
      <c r="AD94" s="1"/>
      <c r="AE94" s="1"/>
      <c r="AF9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EPTG2D_455 2280 600 560 3 №2 – С доводчиками ЛДСП Белый</v>
      </c>
      <c r="AG94" s="1" t="e">
        <f>VLOOKUP(Корзина42[[#This Row],[Соединенное название]],Цены_БЗ[],11,0)</f>
        <v>#N/A</v>
      </c>
      <c r="AH94" s="1" t="e">
        <f>Корзина42[[#This Row],[Цена корпус + полки]]-Корзина42[[#This Row],[Цена БЗ]]</f>
        <v>#N/A</v>
      </c>
    </row>
    <row r="95" spans="1:34" x14ac:dyDescent="0.25">
      <c r="A95" s="1" t="s">
        <v>709</v>
      </c>
      <c r="B95" s="1">
        <v>2040</v>
      </c>
      <c r="C95" s="1">
        <v>600</v>
      </c>
      <c r="D95" s="1">
        <v>560</v>
      </c>
      <c r="E95" s="1">
        <v>1</v>
      </c>
      <c r="F95" s="1">
        <v>11974</v>
      </c>
      <c r="G95" s="1">
        <v>0.94</v>
      </c>
      <c r="H95" s="1">
        <v>2</v>
      </c>
      <c r="I95" s="1">
        <v>0.28349999999999997</v>
      </c>
      <c r="J95" s="28">
        <v>3558.84</v>
      </c>
      <c r="K95" s="1">
        <v>1061.424</v>
      </c>
      <c r="L95" s="1"/>
      <c r="M95" s="1">
        <v>7344</v>
      </c>
      <c r="N95" s="1">
        <v>600</v>
      </c>
      <c r="O95" s="1" t="s">
        <v>734</v>
      </c>
      <c r="P95" s="1" t="s">
        <v>1448</v>
      </c>
      <c r="Q95" s="1"/>
      <c r="R95" s="1"/>
      <c r="S95" s="1"/>
      <c r="T95" s="1"/>
      <c r="U95" s="1"/>
      <c r="V95" s="1" t="s">
        <v>1012</v>
      </c>
      <c r="W95" s="1">
        <v>1470</v>
      </c>
      <c r="X95" s="1">
        <v>3160</v>
      </c>
      <c r="Y95" s="1" t="s">
        <v>928</v>
      </c>
      <c r="Z95" s="1">
        <v>0</v>
      </c>
      <c r="AA95" s="1" t="s">
        <v>1013</v>
      </c>
      <c r="AB95" s="1">
        <v>13035.42</v>
      </c>
      <c r="AC95" s="1" t="s">
        <v>168</v>
      </c>
      <c r="AD95" s="1"/>
      <c r="AE95" s="1"/>
      <c r="AF9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EPTG2D_455 2040 600 560 2 №2 – С доводчиками ЛДСП Белый</v>
      </c>
      <c r="AG95" s="1" t="e">
        <f>VLOOKUP(Корзина42[[#This Row],[Соединенное название]],Цены_БЗ[],11,0)</f>
        <v>#N/A</v>
      </c>
      <c r="AH95" s="1" t="e">
        <f>Корзина42[[#This Row],[Цена корпус + полки]]-Корзина42[[#This Row],[Цена БЗ]]</f>
        <v>#N/A</v>
      </c>
    </row>
    <row r="96" spans="1:34" x14ac:dyDescent="0.25">
      <c r="A96" s="1" t="s">
        <v>0</v>
      </c>
      <c r="B96" s="1">
        <v>720</v>
      </c>
      <c r="C96" s="1">
        <v>600</v>
      </c>
      <c r="D96" s="1">
        <v>525</v>
      </c>
      <c r="E96" s="1">
        <v>1</v>
      </c>
      <c r="F96" s="1">
        <v>4541.7000000000007</v>
      </c>
      <c r="G96" s="1">
        <v>0.43</v>
      </c>
      <c r="H96" s="1">
        <v>0</v>
      </c>
      <c r="I96" s="1">
        <v>0.28349999999999997</v>
      </c>
      <c r="J96" s="28">
        <v>1627.98</v>
      </c>
      <c r="K96" s="1">
        <v>0</v>
      </c>
      <c r="L96" s="1"/>
      <c r="M96" s="1">
        <v>2461.7000000000003</v>
      </c>
      <c r="N96" s="1">
        <v>300</v>
      </c>
      <c r="O96" s="1" t="s">
        <v>734</v>
      </c>
      <c r="P96" s="1" t="s">
        <v>1448</v>
      </c>
      <c r="Q96" s="1"/>
      <c r="R96" s="1"/>
      <c r="S96" s="1"/>
      <c r="T96" s="1"/>
      <c r="U96" s="1"/>
      <c r="V96" s="1" t="s">
        <v>1012</v>
      </c>
      <c r="W96" s="1">
        <v>1080</v>
      </c>
      <c r="X96" s="1">
        <v>1000</v>
      </c>
      <c r="Y96" s="1" t="s">
        <v>928</v>
      </c>
      <c r="Z96" s="1">
        <v>0</v>
      </c>
      <c r="AA96" s="1" t="s">
        <v>1013</v>
      </c>
      <c r="AB96" s="1">
        <v>4541.7</v>
      </c>
      <c r="AC96" s="1" t="s">
        <v>168</v>
      </c>
      <c r="AD96" s="1"/>
      <c r="AE96" s="1"/>
      <c r="AF9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720 600 525 0 №2 – С доводчиками ЛДСП Белый</v>
      </c>
      <c r="AG96" s="1" t="e">
        <f>VLOOKUP(Корзина42[[#This Row],[Соединенное название]],Цены_БЗ[],11,0)</f>
        <v>#N/A</v>
      </c>
      <c r="AH96" s="1" t="e">
        <f>Корзина42[[#This Row],[Цена корпус + полки]]-Корзина42[[#This Row],[Цена БЗ]]</f>
        <v>#N/A</v>
      </c>
    </row>
    <row r="97" spans="1:34" x14ac:dyDescent="0.25">
      <c r="A97" s="1" t="s">
        <v>3</v>
      </c>
      <c r="B97" s="1">
        <v>720</v>
      </c>
      <c r="C97" s="1">
        <v>600</v>
      </c>
      <c r="D97" s="1">
        <v>525</v>
      </c>
      <c r="E97" s="1">
        <v>1</v>
      </c>
      <c r="F97" s="1">
        <v>3541.7000000000003</v>
      </c>
      <c r="G97" s="1">
        <v>0</v>
      </c>
      <c r="H97" s="1">
        <v>0</v>
      </c>
      <c r="I97" s="1">
        <v>0.28349999999999997</v>
      </c>
      <c r="J97" s="28">
        <v>0</v>
      </c>
      <c r="K97" s="1">
        <v>0</v>
      </c>
      <c r="L97" s="1"/>
      <c r="M97" s="1">
        <v>2461.7000000000003</v>
      </c>
      <c r="N97" s="1">
        <v>300</v>
      </c>
      <c r="O97" s="1" t="s">
        <v>734</v>
      </c>
      <c r="P97" s="1" t="s">
        <v>1448</v>
      </c>
      <c r="Q97" s="1"/>
      <c r="R97" s="1"/>
      <c r="S97" s="1"/>
      <c r="T97" s="1"/>
      <c r="U97" s="1"/>
      <c r="V97" s="1" t="s">
        <v>1012</v>
      </c>
      <c r="W97" s="1">
        <v>1080</v>
      </c>
      <c r="X97" s="1">
        <v>0</v>
      </c>
      <c r="Y97" s="1" t="s">
        <v>928</v>
      </c>
      <c r="Z97" s="1">
        <v>0</v>
      </c>
      <c r="AA97" s="1" t="s">
        <v>1013</v>
      </c>
      <c r="AB97" s="1">
        <v>3541.7</v>
      </c>
      <c r="AC97" s="1" t="s">
        <v>168</v>
      </c>
      <c r="AD97" s="1"/>
      <c r="AE97" s="1"/>
      <c r="AF9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720 600 525 0 №2 – С доводчиками ЛДСП Белый</v>
      </c>
      <c r="AG97" s="1" t="e">
        <f>VLOOKUP(Корзина42[[#This Row],[Соединенное название]],Цены_БЗ[],11,0)</f>
        <v>#N/A</v>
      </c>
      <c r="AH97" s="1" t="e">
        <f>Корзина42[[#This Row],[Цена корпус + полки]]-Корзина42[[#This Row],[Цена БЗ]]</f>
        <v>#N/A</v>
      </c>
    </row>
    <row r="98" spans="1:34" x14ac:dyDescent="0.25">
      <c r="A98" s="1" t="s">
        <v>683</v>
      </c>
      <c r="B98" s="1">
        <v>600</v>
      </c>
      <c r="C98" s="1">
        <v>596</v>
      </c>
      <c r="D98" s="1">
        <v>315</v>
      </c>
      <c r="E98" s="1">
        <v>1</v>
      </c>
      <c r="F98" s="1">
        <v>10165.563999999998</v>
      </c>
      <c r="G98" s="1">
        <v>0.35</v>
      </c>
      <c r="H98" s="1">
        <v>0</v>
      </c>
      <c r="I98" s="1">
        <v>0.16327</v>
      </c>
      <c r="J98" s="28">
        <v>1325.1</v>
      </c>
      <c r="K98" s="1">
        <v>0</v>
      </c>
      <c r="L98" s="1"/>
      <c r="M98" s="1">
        <v>1655.5639999999994</v>
      </c>
      <c r="N98" s="1">
        <v>300</v>
      </c>
      <c r="O98" s="1" t="s">
        <v>734</v>
      </c>
      <c r="P98" s="1" t="s">
        <v>1448</v>
      </c>
      <c r="Q98" s="1"/>
      <c r="R98" s="1"/>
      <c r="S98" s="1"/>
      <c r="T98" s="1"/>
      <c r="U98" s="1"/>
      <c r="V98" s="1" t="s">
        <v>1129</v>
      </c>
      <c r="W98" s="1">
        <v>570</v>
      </c>
      <c r="X98" s="1">
        <v>7940</v>
      </c>
      <c r="Y98" s="1" t="s">
        <v>928</v>
      </c>
      <c r="Z98" s="1">
        <v>0</v>
      </c>
      <c r="AA98" s="1" t="s">
        <v>1013</v>
      </c>
      <c r="AB98" s="1">
        <v>10165.56</v>
      </c>
      <c r="AC98" s="1" t="s">
        <v>168</v>
      </c>
      <c r="AD98" s="1"/>
      <c r="AE98" s="1"/>
      <c r="AF9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EWV1V_600 600 596 315 0 №2 – С доводчиками ЛДСП Белый</v>
      </c>
      <c r="AG98" s="1" t="e">
        <f>VLOOKUP(Корзина42[[#This Row],[Соединенное название]],Цены_БЗ[],11,0)</f>
        <v>#N/A</v>
      </c>
      <c r="AH98" s="1" t="e">
        <f>Корзина42[[#This Row],[Цена корпус + полки]]-Корзина42[[#This Row],[Цена БЗ]]</f>
        <v>#N/A</v>
      </c>
    </row>
    <row r="99" spans="1:34" x14ac:dyDescent="0.25">
      <c r="A99" s="1" t="s">
        <v>40</v>
      </c>
      <c r="B99" s="1">
        <v>480</v>
      </c>
      <c r="C99" s="1">
        <v>315</v>
      </c>
      <c r="D99" s="1">
        <v>315</v>
      </c>
      <c r="E99" s="1">
        <v>1</v>
      </c>
      <c r="F99" s="1">
        <v>3350.16</v>
      </c>
      <c r="G99" s="1">
        <v>0.21</v>
      </c>
      <c r="H99" s="1">
        <v>0</v>
      </c>
      <c r="I99" s="1">
        <v>8.8803999999999994E-2</v>
      </c>
      <c r="J99" s="28">
        <v>795.06</v>
      </c>
      <c r="K99" s="1">
        <v>0</v>
      </c>
      <c r="L99" s="1"/>
      <c r="M99" s="1">
        <v>1430.1599999999996</v>
      </c>
      <c r="N99" s="1">
        <v>315</v>
      </c>
      <c r="O99" s="1" t="s">
        <v>1124</v>
      </c>
      <c r="P99" s="1" t="s">
        <v>1448</v>
      </c>
      <c r="Q99" s="1"/>
      <c r="R99" s="1"/>
      <c r="S99" s="1"/>
      <c r="T99" s="1"/>
      <c r="U99" s="1"/>
      <c r="V99" s="1" t="s">
        <v>1129</v>
      </c>
      <c r="W99" s="1">
        <v>840</v>
      </c>
      <c r="X99" s="1">
        <v>1080</v>
      </c>
      <c r="Y99" s="1" t="s">
        <v>928</v>
      </c>
      <c r="Z99" s="1">
        <v>0</v>
      </c>
      <c r="AA99" s="1" t="s">
        <v>1013</v>
      </c>
      <c r="AB99" s="1">
        <v>3350.16</v>
      </c>
      <c r="AC99" s="1" t="s">
        <v>168</v>
      </c>
      <c r="AD99" s="1"/>
      <c r="AE99" s="1"/>
      <c r="AF9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480 315 315 0 №2 – С доводчиками ЛДСП Белый</v>
      </c>
      <c r="AG99" s="1" t="e">
        <f>VLOOKUP(Корзина42[[#This Row],[Соединенное название]],Цены_БЗ[],11,0)</f>
        <v>#N/A</v>
      </c>
      <c r="AH99" s="1" t="e">
        <f>Корзина42[[#This Row],[Цена корпус + полки]]-Корзина42[[#This Row],[Цена БЗ]]</f>
        <v>#N/A</v>
      </c>
    </row>
    <row r="100" spans="1:34" x14ac:dyDescent="0.25">
      <c r="A100" s="1" t="s">
        <v>40</v>
      </c>
      <c r="B100" s="1">
        <v>600</v>
      </c>
      <c r="C100" s="1">
        <v>315</v>
      </c>
      <c r="D100" s="1">
        <v>315</v>
      </c>
      <c r="E100" s="1">
        <v>1</v>
      </c>
      <c r="F100" s="1">
        <v>3520.08</v>
      </c>
      <c r="G100" s="1">
        <v>0.26</v>
      </c>
      <c r="H100" s="1">
        <v>0</v>
      </c>
      <c r="I100" s="1">
        <v>8.8803999999999994E-2</v>
      </c>
      <c r="J100" s="28">
        <v>984.36</v>
      </c>
      <c r="K100" s="1">
        <v>0</v>
      </c>
      <c r="L100" s="1"/>
      <c r="M100" s="1">
        <v>1600.08</v>
      </c>
      <c r="N100" s="1">
        <v>315</v>
      </c>
      <c r="O100" s="1" t="s">
        <v>1124</v>
      </c>
      <c r="P100" s="1" t="s">
        <v>1448</v>
      </c>
      <c r="Q100" s="1"/>
      <c r="R100" s="1"/>
      <c r="S100" s="1"/>
      <c r="T100" s="1"/>
      <c r="U100" s="1"/>
      <c r="V100" s="1" t="s">
        <v>1129</v>
      </c>
      <c r="W100" s="1">
        <v>840</v>
      </c>
      <c r="X100" s="1">
        <v>1080</v>
      </c>
      <c r="Y100" s="1" t="s">
        <v>928</v>
      </c>
      <c r="Z100" s="1">
        <v>0</v>
      </c>
      <c r="AA100" s="1" t="s">
        <v>1013</v>
      </c>
      <c r="AB100" s="1">
        <v>3520.08</v>
      </c>
      <c r="AC100" s="1" t="s">
        <v>168</v>
      </c>
      <c r="AD100" s="1"/>
      <c r="AE100" s="1"/>
      <c r="AF10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600 315 315 0 №2 – С доводчиками ЛДСП Белый</v>
      </c>
      <c r="AG100" s="1" t="e">
        <f>VLOOKUP(Корзина42[[#This Row],[Соединенное название]],Цены_БЗ[],11,0)</f>
        <v>#N/A</v>
      </c>
      <c r="AH100" s="1" t="e">
        <f>Корзина42[[#This Row],[Цена корпус + полки]]-Корзина42[[#This Row],[Цена БЗ]]</f>
        <v>#N/A</v>
      </c>
    </row>
    <row r="101" spans="1:34" x14ac:dyDescent="0.25">
      <c r="A101" s="1" t="s">
        <v>40</v>
      </c>
      <c r="B101" s="1">
        <v>960</v>
      </c>
      <c r="C101" s="1">
        <v>315</v>
      </c>
      <c r="D101" s="1">
        <v>315</v>
      </c>
      <c r="E101" s="1">
        <v>1</v>
      </c>
      <c r="F101" s="1">
        <v>4529.84</v>
      </c>
      <c r="G101" s="1">
        <v>0.42</v>
      </c>
      <c r="H101" s="1">
        <v>0</v>
      </c>
      <c r="I101" s="1">
        <v>8.8803999999999994E-2</v>
      </c>
      <c r="J101" s="28">
        <v>1590.12</v>
      </c>
      <c r="K101" s="1">
        <v>0</v>
      </c>
      <c r="L101" s="1"/>
      <c r="M101" s="1">
        <v>2109.84</v>
      </c>
      <c r="N101" s="1">
        <v>315</v>
      </c>
      <c r="O101" s="1" t="s">
        <v>1124</v>
      </c>
      <c r="P101" s="1" t="s">
        <v>1448</v>
      </c>
      <c r="Q101" s="1"/>
      <c r="R101" s="1"/>
      <c r="S101" s="1"/>
      <c r="T101" s="1"/>
      <c r="U101" s="1"/>
      <c r="V101" s="1" t="s">
        <v>1129</v>
      </c>
      <c r="W101" s="1">
        <v>840</v>
      </c>
      <c r="X101" s="1">
        <v>1580</v>
      </c>
      <c r="Y101" s="1" t="s">
        <v>928</v>
      </c>
      <c r="Z101" s="1">
        <v>0</v>
      </c>
      <c r="AA101" s="1" t="s">
        <v>1013</v>
      </c>
      <c r="AB101" s="1">
        <v>4529.84</v>
      </c>
      <c r="AC101" s="1" t="s">
        <v>168</v>
      </c>
      <c r="AD101" s="1"/>
      <c r="AE101" s="1"/>
      <c r="AF10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960 315 315 0 №2 – С доводчиками ЛДСП Белый</v>
      </c>
      <c r="AG101" s="1" t="e">
        <f>VLOOKUP(Корзина42[[#This Row],[Соединенное название]],Цены_БЗ[],11,0)</f>
        <v>#N/A</v>
      </c>
      <c r="AH101" s="1" t="e">
        <f>Корзина42[[#This Row],[Цена корпус + полки]]-Корзина42[[#This Row],[Цена БЗ]]</f>
        <v>#N/A</v>
      </c>
    </row>
    <row r="102" spans="1:34" x14ac:dyDescent="0.25">
      <c r="A102" s="1" t="s">
        <v>138</v>
      </c>
      <c r="B102" s="1">
        <v>720</v>
      </c>
      <c r="C102" s="1">
        <v>600</v>
      </c>
      <c r="D102" s="1">
        <v>315</v>
      </c>
      <c r="E102" s="1">
        <v>1</v>
      </c>
      <c r="F102" s="1">
        <v>3574.45</v>
      </c>
      <c r="G102" s="1">
        <v>0.43</v>
      </c>
      <c r="H102" s="1">
        <v>0</v>
      </c>
      <c r="I102" s="1">
        <v>0.16442999999999999</v>
      </c>
      <c r="J102" s="28">
        <v>1627.98</v>
      </c>
      <c r="K102" s="1">
        <v>0</v>
      </c>
      <c r="L102" s="1">
        <v>630.4799999999999</v>
      </c>
      <c r="M102" s="1">
        <v>1804.4499999999996</v>
      </c>
      <c r="N102" s="1">
        <v>300</v>
      </c>
      <c r="O102" s="1" t="s">
        <v>734</v>
      </c>
      <c r="P102" s="1" t="s">
        <v>1448</v>
      </c>
      <c r="Q102" s="1"/>
      <c r="R102" s="1"/>
      <c r="S102" s="1"/>
      <c r="T102" s="1"/>
      <c r="U102" s="1"/>
      <c r="V102" s="1" t="s">
        <v>1129</v>
      </c>
      <c r="W102" s="1">
        <v>770</v>
      </c>
      <c r="X102" s="1">
        <v>1000</v>
      </c>
      <c r="Y102" s="1" t="s">
        <v>928</v>
      </c>
      <c r="Z102" s="1">
        <v>0</v>
      </c>
      <c r="AA102" s="1" t="s">
        <v>1013</v>
      </c>
      <c r="AB102" s="1">
        <v>4204.93</v>
      </c>
      <c r="AC102" s="1" t="s">
        <v>168</v>
      </c>
      <c r="AD102" s="1"/>
      <c r="AE102" s="1"/>
      <c r="AF10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0 №2 – С доводчиками ЛДСП Белый</v>
      </c>
      <c r="AG102" s="1" t="e">
        <f>VLOOKUP(Корзина42[[#This Row],[Соединенное название]],Цены_БЗ[],11,0)</f>
        <v>#N/A</v>
      </c>
      <c r="AH102" s="1" t="e">
        <f>Корзина42[[#This Row],[Цена корпус + полки]]-Корзина42[[#This Row],[Цена БЗ]]</f>
        <v>#N/A</v>
      </c>
    </row>
    <row r="103" spans="1:34" x14ac:dyDescent="0.25">
      <c r="A103" s="1" t="s">
        <v>138</v>
      </c>
      <c r="B103" s="1">
        <v>720</v>
      </c>
      <c r="C103" s="1">
        <v>600</v>
      </c>
      <c r="D103" s="1">
        <v>315</v>
      </c>
      <c r="E103" s="1">
        <v>1</v>
      </c>
      <c r="F103" s="1">
        <v>3754.45</v>
      </c>
      <c r="G103" s="1">
        <v>0.43</v>
      </c>
      <c r="H103" s="1">
        <v>1</v>
      </c>
      <c r="I103" s="1">
        <v>0.16442999999999999</v>
      </c>
      <c r="J103" s="28">
        <v>1627.98</v>
      </c>
      <c r="K103" s="1">
        <v>307.81295999999998</v>
      </c>
      <c r="L103" s="1">
        <v>630.4799999999999</v>
      </c>
      <c r="M103" s="1">
        <v>1984.4499999999996</v>
      </c>
      <c r="N103" s="1">
        <v>300</v>
      </c>
      <c r="O103" s="1" t="s">
        <v>734</v>
      </c>
      <c r="P103" s="1" t="s">
        <v>1448</v>
      </c>
      <c r="Q103" s="1"/>
      <c r="R103" s="1"/>
      <c r="S103" s="1"/>
      <c r="T103" s="1"/>
      <c r="U103" s="1"/>
      <c r="V103" s="1" t="s">
        <v>1129</v>
      </c>
      <c r="W103" s="1">
        <v>770</v>
      </c>
      <c r="X103" s="1">
        <v>1000</v>
      </c>
      <c r="Y103" s="1" t="s">
        <v>928</v>
      </c>
      <c r="Z103" s="1">
        <v>0</v>
      </c>
      <c r="AA103" s="1" t="s">
        <v>1013</v>
      </c>
      <c r="AB103" s="1">
        <v>4692.74</v>
      </c>
      <c r="AC103" s="1" t="s">
        <v>158</v>
      </c>
      <c r="AD103" s="1"/>
      <c r="AE103" s="1"/>
      <c r="AF10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– С доводчиками ЛДСП Дуб кендал натуральный</v>
      </c>
      <c r="AG103" s="1" t="e">
        <f>VLOOKUP(Корзина42[[#This Row],[Соединенное название]],Цены_БЗ[],11,0)</f>
        <v>#N/A</v>
      </c>
      <c r="AH103" s="1" t="e">
        <f>Корзина42[[#This Row],[Цена корпус + полки]]-Корзина42[[#This Row],[Цена БЗ]]</f>
        <v>#N/A</v>
      </c>
    </row>
    <row r="104" spans="1:34" x14ac:dyDescent="0.25">
      <c r="A104" s="1" t="s">
        <v>138</v>
      </c>
      <c r="B104" s="1">
        <v>720</v>
      </c>
      <c r="C104" s="1">
        <v>600</v>
      </c>
      <c r="D104" s="1">
        <v>315</v>
      </c>
      <c r="E104" s="1">
        <v>1</v>
      </c>
      <c r="F104" s="1">
        <v>3754.45</v>
      </c>
      <c r="G104" s="1">
        <v>0.43</v>
      </c>
      <c r="H104" s="1">
        <v>1</v>
      </c>
      <c r="I104" s="1">
        <v>0.16442999999999999</v>
      </c>
      <c r="J104" s="28">
        <v>1627.98</v>
      </c>
      <c r="K104" s="1">
        <v>307.81295999999998</v>
      </c>
      <c r="L104" s="1">
        <v>630.4799999999999</v>
      </c>
      <c r="M104" s="1">
        <v>1984.4499999999996</v>
      </c>
      <c r="N104" s="1">
        <v>300</v>
      </c>
      <c r="O104" s="1" t="s">
        <v>734</v>
      </c>
      <c r="P104" s="1" t="s">
        <v>1448</v>
      </c>
      <c r="Q104" s="1"/>
      <c r="R104" s="1"/>
      <c r="S104" s="1"/>
      <c r="T104" s="1"/>
      <c r="U104" s="1"/>
      <c r="V104" s="1" t="s">
        <v>1129</v>
      </c>
      <c r="W104" s="1">
        <v>770</v>
      </c>
      <c r="X104" s="1">
        <v>1000</v>
      </c>
      <c r="Y104" s="1" t="s">
        <v>928</v>
      </c>
      <c r="Z104" s="1">
        <v>0</v>
      </c>
      <c r="AA104" s="1" t="s">
        <v>1013</v>
      </c>
      <c r="AB104" s="1">
        <v>4692.74</v>
      </c>
      <c r="AC104" s="1" t="s">
        <v>158</v>
      </c>
      <c r="AD104" s="1"/>
      <c r="AE104" s="1"/>
      <c r="AF10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– С доводчиками ЛДСП Дуб кендал натуральный</v>
      </c>
      <c r="AG104" s="1" t="e">
        <f>VLOOKUP(Корзина42[[#This Row],[Соединенное название]],Цены_БЗ[],11,0)</f>
        <v>#N/A</v>
      </c>
      <c r="AH104" s="1" t="e">
        <f>Корзина42[[#This Row],[Цена корпус + полки]]-Корзина42[[#This Row],[Цена БЗ]]</f>
        <v>#N/A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9AFC-F8B0-4279-82E0-6DB7A15BEBB0}">
  <sheetPr codeName="Лист7">
    <outlinePr summaryBelow="0" summaryRight="0"/>
    <pageSetUpPr autoPageBreaks="0"/>
  </sheetPr>
  <dimension ref="A1:G610"/>
  <sheetViews>
    <sheetView workbookViewId="0">
      <selection activeCell="B509" sqref="B509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61.28515625" style="264" bestFit="1" customWidth="1"/>
    <col min="4" max="4" width="10.7109375" style="264" customWidth="1"/>
    <col min="5" max="5" width="9.140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3.15" customHeight="1" x14ac:dyDescent="0.2">
      <c r="A1" s="396" t="s">
        <v>853</v>
      </c>
      <c r="B1" s="396" t="s">
        <v>175</v>
      </c>
      <c r="C1" s="396" t="s">
        <v>854</v>
      </c>
      <c r="D1" s="396" t="s">
        <v>855</v>
      </c>
      <c r="E1" s="396" t="s">
        <v>800</v>
      </c>
      <c r="F1" s="396" t="s">
        <v>856</v>
      </c>
      <c r="G1" s="396" t="s">
        <v>1145</v>
      </c>
    </row>
    <row r="2" spans="1:7" ht="12" customHeight="1" x14ac:dyDescent="0.2">
      <c r="A2" s="254">
        <v>1</v>
      </c>
      <c r="B2" s="255" t="s">
        <v>1331</v>
      </c>
      <c r="C2" s="256"/>
      <c r="D2" s="254">
        <v>1</v>
      </c>
      <c r="E2" s="257">
        <v>8236.7199999999993</v>
      </c>
      <c r="F2" s="257">
        <v>8236.7199999999993</v>
      </c>
      <c r="G2" s="258"/>
    </row>
    <row r="3" spans="1:7" ht="12" customHeight="1" x14ac:dyDescent="0.2">
      <c r="A3" s="259"/>
      <c r="B3" s="259"/>
      <c r="C3" s="258" t="s">
        <v>857</v>
      </c>
      <c r="D3" s="260">
        <v>5</v>
      </c>
      <c r="E3" s="261">
        <v>0.01</v>
      </c>
      <c r="F3" s="261">
        <v>0.05</v>
      </c>
      <c r="G3" s="258"/>
    </row>
    <row r="4" spans="1:7" ht="12" customHeight="1" x14ac:dyDescent="0.2">
      <c r="A4" s="259"/>
      <c r="B4" s="259"/>
      <c r="C4" s="258" t="s">
        <v>858</v>
      </c>
      <c r="D4" s="260">
        <v>2</v>
      </c>
      <c r="E4" s="261">
        <v>0.01</v>
      </c>
      <c r="F4" s="261">
        <v>0.02</v>
      </c>
      <c r="G4" s="258"/>
    </row>
    <row r="5" spans="1:7" ht="12" customHeight="1" x14ac:dyDescent="0.2">
      <c r="A5" s="259"/>
      <c r="B5" s="259"/>
      <c r="C5" s="258" t="s">
        <v>1282</v>
      </c>
      <c r="D5" s="260">
        <v>1</v>
      </c>
      <c r="E5" s="262"/>
      <c r="F5" s="262"/>
      <c r="G5" s="258" t="s">
        <v>1147</v>
      </c>
    </row>
    <row r="6" spans="1:7" ht="12" customHeight="1" x14ac:dyDescent="0.2">
      <c r="A6" s="259"/>
      <c r="B6" s="259"/>
      <c r="C6" s="258" t="s">
        <v>859</v>
      </c>
      <c r="D6" s="260">
        <v>4</v>
      </c>
      <c r="E6" s="262"/>
      <c r="F6" s="262"/>
      <c r="G6" s="258" t="s">
        <v>1147</v>
      </c>
    </row>
    <row r="7" spans="1:7" ht="12" customHeight="1" x14ac:dyDescent="0.2">
      <c r="A7" s="259"/>
      <c r="B7" s="259"/>
      <c r="C7" s="258" t="s">
        <v>860</v>
      </c>
      <c r="D7" s="260">
        <v>1</v>
      </c>
      <c r="E7" s="262"/>
      <c r="F7" s="262"/>
      <c r="G7" s="258" t="s">
        <v>1147</v>
      </c>
    </row>
    <row r="8" spans="1:7" ht="12" customHeight="1" x14ac:dyDescent="0.2">
      <c r="A8" s="259"/>
      <c r="B8" s="259"/>
      <c r="C8" s="258" t="s">
        <v>1172</v>
      </c>
      <c r="D8" s="260">
        <v>1</v>
      </c>
      <c r="E8" s="262"/>
      <c r="F8" s="262"/>
      <c r="G8" s="258" t="s">
        <v>1147</v>
      </c>
    </row>
    <row r="9" spans="1:7" ht="12" customHeight="1" x14ac:dyDescent="0.2">
      <c r="A9" s="259"/>
      <c r="B9" s="259"/>
      <c r="C9" s="258" t="s">
        <v>1174</v>
      </c>
      <c r="D9" s="260">
        <v>1</v>
      </c>
      <c r="E9" s="262"/>
      <c r="F9" s="262"/>
      <c r="G9" s="258" t="s">
        <v>1147</v>
      </c>
    </row>
    <row r="10" spans="1:7" ht="12" customHeight="1" x14ac:dyDescent="0.2">
      <c r="A10" s="259"/>
      <c r="B10" s="259"/>
      <c r="C10" s="258" t="s">
        <v>1357</v>
      </c>
      <c r="D10" s="260">
        <v>1</v>
      </c>
      <c r="E10" s="262"/>
      <c r="F10" s="262"/>
      <c r="G10" s="258" t="s">
        <v>1147</v>
      </c>
    </row>
    <row r="11" spans="1:7" ht="12" customHeight="1" x14ac:dyDescent="0.2">
      <c r="A11" s="259"/>
      <c r="B11" s="259"/>
      <c r="C11" s="258" t="s">
        <v>1273</v>
      </c>
      <c r="D11" s="260">
        <v>1</v>
      </c>
      <c r="E11" s="262"/>
      <c r="F11" s="262"/>
      <c r="G11" s="258" t="s">
        <v>1147</v>
      </c>
    </row>
    <row r="12" spans="1:7" ht="12" customHeight="1" x14ac:dyDescent="0.2">
      <c r="A12" s="259"/>
      <c r="B12" s="259"/>
      <c r="C12" s="258" t="s">
        <v>657</v>
      </c>
      <c r="D12" s="260">
        <v>1</v>
      </c>
      <c r="E12" s="261">
        <v>0.01</v>
      </c>
      <c r="F12" s="261">
        <v>0.01</v>
      </c>
      <c r="G12" s="258"/>
    </row>
    <row r="13" spans="1:7" ht="12" customHeight="1" x14ac:dyDescent="0.2">
      <c r="A13" s="259"/>
      <c r="B13" s="259"/>
      <c r="C13" s="258" t="s">
        <v>391</v>
      </c>
      <c r="D13" s="260">
        <v>2</v>
      </c>
      <c r="E13" s="260">
        <v>270</v>
      </c>
      <c r="F13" s="260">
        <v>540</v>
      </c>
      <c r="G13" s="258"/>
    </row>
    <row r="14" spans="1:7" ht="12" customHeight="1" x14ac:dyDescent="0.2">
      <c r="A14" s="259"/>
      <c r="B14" s="259"/>
      <c r="C14" s="258" t="s">
        <v>1275</v>
      </c>
      <c r="D14" s="260">
        <v>1</v>
      </c>
      <c r="E14" s="261">
        <v>530.71</v>
      </c>
      <c r="F14" s="261">
        <v>530.71</v>
      </c>
      <c r="G14" s="258"/>
    </row>
    <row r="15" spans="1:7" ht="12" customHeight="1" x14ac:dyDescent="0.2">
      <c r="A15" s="259"/>
      <c r="B15" s="259"/>
      <c r="C15" s="258" t="s">
        <v>861</v>
      </c>
      <c r="D15" s="260">
        <v>1</v>
      </c>
      <c r="E15" s="262"/>
      <c r="F15" s="262"/>
      <c r="G15" s="258" t="s">
        <v>1147</v>
      </c>
    </row>
    <row r="16" spans="1:7" ht="12" customHeight="1" x14ac:dyDescent="0.2">
      <c r="A16" s="259"/>
      <c r="B16" s="259"/>
      <c r="C16" s="258" t="s">
        <v>1283</v>
      </c>
      <c r="D16" s="260">
        <v>1</v>
      </c>
      <c r="E16" s="262"/>
      <c r="F16" s="262"/>
      <c r="G16" s="258" t="s">
        <v>1147</v>
      </c>
    </row>
    <row r="17" spans="1:7" ht="12" customHeight="1" x14ac:dyDescent="0.2">
      <c r="A17" s="259"/>
      <c r="B17" s="259"/>
      <c r="C17" s="258" t="s">
        <v>862</v>
      </c>
      <c r="D17" s="260">
        <v>1</v>
      </c>
      <c r="E17" s="263">
        <v>5810</v>
      </c>
      <c r="F17" s="263">
        <v>5810</v>
      </c>
      <c r="G17" s="258"/>
    </row>
    <row r="18" spans="1:7" ht="12" customHeight="1" x14ac:dyDescent="0.2">
      <c r="A18" s="259"/>
      <c r="B18" s="259"/>
      <c r="C18" s="258" t="s">
        <v>426</v>
      </c>
      <c r="D18" s="260">
        <v>2</v>
      </c>
      <c r="E18" s="260">
        <v>500</v>
      </c>
      <c r="F18" s="263">
        <v>1000</v>
      </c>
      <c r="G18" s="258"/>
    </row>
    <row r="19" spans="1:7" ht="12" customHeight="1" x14ac:dyDescent="0.2">
      <c r="A19" s="259"/>
      <c r="B19" s="259"/>
      <c r="C19" s="258" t="s">
        <v>1358</v>
      </c>
      <c r="D19" s="260">
        <v>1</v>
      </c>
      <c r="E19" s="262"/>
      <c r="F19" s="262"/>
      <c r="G19" s="258" t="s">
        <v>1147</v>
      </c>
    </row>
    <row r="20" spans="1:7" ht="12" customHeight="1" x14ac:dyDescent="0.2">
      <c r="A20" s="259"/>
      <c r="B20" s="259"/>
      <c r="C20" s="258" t="s">
        <v>1271</v>
      </c>
      <c r="D20" s="260">
        <v>1</v>
      </c>
      <c r="E20" s="262"/>
      <c r="F20" s="262"/>
      <c r="G20" s="258" t="s">
        <v>1147</v>
      </c>
    </row>
    <row r="21" spans="1:7" ht="12" customHeight="1" x14ac:dyDescent="0.2">
      <c r="A21" s="259"/>
      <c r="B21" s="259"/>
      <c r="C21" s="258" t="s">
        <v>863</v>
      </c>
      <c r="D21" s="260">
        <v>1</v>
      </c>
      <c r="E21" s="261">
        <v>0.01</v>
      </c>
      <c r="F21" s="261">
        <v>0.01</v>
      </c>
      <c r="G21" s="258"/>
    </row>
    <row r="22" spans="1:7" ht="12" customHeight="1" x14ac:dyDescent="0.2">
      <c r="A22" s="259"/>
      <c r="B22" s="259"/>
      <c r="C22" s="258" t="s">
        <v>1274</v>
      </c>
      <c r="D22" s="260">
        <v>1</v>
      </c>
      <c r="E22" s="263">
        <v>1130</v>
      </c>
      <c r="F22" s="263">
        <v>1130</v>
      </c>
      <c r="G22" s="258"/>
    </row>
    <row r="23" spans="1:7" ht="13.15" customHeight="1" x14ac:dyDescent="0.2">
      <c r="E23" s="265">
        <v>17247.810000000001</v>
      </c>
      <c r="F23" s="265">
        <v>17247.810000000001</v>
      </c>
    </row>
    <row r="24" spans="1:7" ht="12" customHeight="1" x14ac:dyDescent="0.2">
      <c r="A24" s="254">
        <v>2</v>
      </c>
      <c r="B24" s="255" t="s">
        <v>1330</v>
      </c>
      <c r="C24" s="256"/>
      <c r="D24" s="254">
        <v>1</v>
      </c>
      <c r="E24" s="266">
        <v>6910</v>
      </c>
      <c r="F24" s="266">
        <v>6910</v>
      </c>
      <c r="G24" s="258"/>
    </row>
    <row r="25" spans="1:7" ht="12" customHeight="1" x14ac:dyDescent="0.2">
      <c r="A25" s="259"/>
      <c r="B25" s="259"/>
      <c r="C25" s="258" t="s">
        <v>857</v>
      </c>
      <c r="D25" s="260">
        <v>5</v>
      </c>
      <c r="E25" s="261">
        <v>0.01</v>
      </c>
      <c r="F25" s="261">
        <v>0.05</v>
      </c>
      <c r="G25" s="258"/>
    </row>
    <row r="26" spans="1:7" ht="12" customHeight="1" x14ac:dyDescent="0.2">
      <c r="A26" s="259"/>
      <c r="B26" s="259"/>
      <c r="C26" s="258" t="s">
        <v>858</v>
      </c>
      <c r="D26" s="260">
        <v>2</v>
      </c>
      <c r="E26" s="261">
        <v>0.01</v>
      </c>
      <c r="F26" s="261">
        <v>0.02</v>
      </c>
      <c r="G26" s="258"/>
    </row>
    <row r="27" spans="1:7" ht="12" customHeight="1" x14ac:dyDescent="0.2">
      <c r="A27" s="259"/>
      <c r="B27" s="259"/>
      <c r="C27" s="258" t="s">
        <v>1241</v>
      </c>
      <c r="D27" s="260">
        <v>1</v>
      </c>
      <c r="E27" s="262"/>
      <c r="F27" s="262"/>
      <c r="G27" s="258" t="s">
        <v>1147</v>
      </c>
    </row>
    <row r="28" spans="1:7" ht="12" customHeight="1" x14ac:dyDescent="0.2">
      <c r="A28" s="259"/>
      <c r="B28" s="259"/>
      <c r="C28" s="258" t="s">
        <v>859</v>
      </c>
      <c r="D28" s="260">
        <v>4</v>
      </c>
      <c r="E28" s="262"/>
      <c r="F28" s="262"/>
      <c r="G28" s="258" t="s">
        <v>1147</v>
      </c>
    </row>
    <row r="29" spans="1:7" ht="12" customHeight="1" x14ac:dyDescent="0.2">
      <c r="A29" s="259"/>
      <c r="B29" s="259"/>
      <c r="C29" s="258" t="s">
        <v>860</v>
      </c>
      <c r="D29" s="260">
        <v>1</v>
      </c>
      <c r="E29" s="262"/>
      <c r="F29" s="262"/>
      <c r="G29" s="258" t="s">
        <v>1147</v>
      </c>
    </row>
    <row r="30" spans="1:7" ht="12" customHeight="1" x14ac:dyDescent="0.2">
      <c r="A30" s="259"/>
      <c r="B30" s="259"/>
      <c r="C30" s="258" t="s">
        <v>1172</v>
      </c>
      <c r="D30" s="260">
        <v>1</v>
      </c>
      <c r="E30" s="262"/>
      <c r="F30" s="262"/>
      <c r="G30" s="258" t="s">
        <v>1147</v>
      </c>
    </row>
    <row r="31" spans="1:7" ht="12" customHeight="1" x14ac:dyDescent="0.2">
      <c r="A31" s="259"/>
      <c r="B31" s="259"/>
      <c r="C31" s="258" t="s">
        <v>1174</v>
      </c>
      <c r="D31" s="260">
        <v>1</v>
      </c>
      <c r="E31" s="262"/>
      <c r="F31" s="262"/>
      <c r="G31" s="258" t="s">
        <v>1147</v>
      </c>
    </row>
    <row r="32" spans="1:7" ht="12" customHeight="1" x14ac:dyDescent="0.2">
      <c r="A32" s="259"/>
      <c r="B32" s="259"/>
      <c r="C32" s="258" t="s">
        <v>1272</v>
      </c>
      <c r="D32" s="260">
        <v>1</v>
      </c>
      <c r="E32" s="262"/>
      <c r="F32" s="262"/>
      <c r="G32" s="258" t="s">
        <v>1147</v>
      </c>
    </row>
    <row r="33" spans="1:7" ht="12" customHeight="1" x14ac:dyDescent="0.2">
      <c r="A33" s="259"/>
      <c r="B33" s="259"/>
      <c r="C33" s="258" t="s">
        <v>1273</v>
      </c>
      <c r="D33" s="260">
        <v>1</v>
      </c>
      <c r="E33" s="262"/>
      <c r="F33" s="262"/>
      <c r="G33" s="258" t="s">
        <v>1147</v>
      </c>
    </row>
    <row r="34" spans="1:7" ht="12" customHeight="1" x14ac:dyDescent="0.2">
      <c r="A34" s="259"/>
      <c r="B34" s="259"/>
      <c r="C34" s="258" t="s">
        <v>657</v>
      </c>
      <c r="D34" s="260">
        <v>1</v>
      </c>
      <c r="E34" s="261">
        <v>0.01</v>
      </c>
      <c r="F34" s="261">
        <v>0.01</v>
      </c>
      <c r="G34" s="258"/>
    </row>
    <row r="35" spans="1:7" ht="12" customHeight="1" x14ac:dyDescent="0.2">
      <c r="A35" s="259"/>
      <c r="B35" s="259"/>
      <c r="C35" s="258" t="s">
        <v>391</v>
      </c>
      <c r="D35" s="260">
        <v>2</v>
      </c>
      <c r="E35" s="260">
        <v>270</v>
      </c>
      <c r="F35" s="260">
        <v>540</v>
      </c>
      <c r="G35" s="258"/>
    </row>
    <row r="36" spans="1:7" ht="12" customHeight="1" x14ac:dyDescent="0.2">
      <c r="A36" s="259"/>
      <c r="B36" s="259"/>
      <c r="C36" s="258" t="s">
        <v>1275</v>
      </c>
      <c r="D36" s="260">
        <v>1</v>
      </c>
      <c r="E36" s="261">
        <v>530.71</v>
      </c>
      <c r="F36" s="261">
        <v>530.71</v>
      </c>
      <c r="G36" s="258"/>
    </row>
    <row r="37" spans="1:7" ht="12" customHeight="1" x14ac:dyDescent="0.2">
      <c r="A37" s="259"/>
      <c r="B37" s="259"/>
      <c r="C37" s="258" t="s">
        <v>861</v>
      </c>
      <c r="D37" s="260">
        <v>1</v>
      </c>
      <c r="E37" s="262"/>
      <c r="F37" s="262"/>
      <c r="G37" s="258" t="s">
        <v>1147</v>
      </c>
    </row>
    <row r="38" spans="1:7" ht="12" customHeight="1" x14ac:dyDescent="0.2">
      <c r="A38" s="259"/>
      <c r="B38" s="259"/>
      <c r="C38" s="258" t="s">
        <v>1243</v>
      </c>
      <c r="D38" s="260">
        <v>1</v>
      </c>
      <c r="E38" s="262"/>
      <c r="F38" s="262"/>
      <c r="G38" s="258" t="s">
        <v>1147</v>
      </c>
    </row>
    <row r="39" spans="1:7" ht="12" customHeight="1" x14ac:dyDescent="0.2">
      <c r="A39" s="259"/>
      <c r="B39" s="259"/>
      <c r="C39" s="258" t="s">
        <v>862</v>
      </c>
      <c r="D39" s="260">
        <v>1</v>
      </c>
      <c r="E39" s="263">
        <v>5810</v>
      </c>
      <c r="F39" s="263">
        <v>5810</v>
      </c>
      <c r="G39" s="258"/>
    </row>
    <row r="40" spans="1:7" ht="12" customHeight="1" x14ac:dyDescent="0.2">
      <c r="A40" s="259"/>
      <c r="B40" s="259"/>
      <c r="C40" s="258" t="s">
        <v>426</v>
      </c>
      <c r="D40" s="260">
        <v>2</v>
      </c>
      <c r="E40" s="260">
        <v>500</v>
      </c>
      <c r="F40" s="263">
        <v>1000</v>
      </c>
      <c r="G40" s="258"/>
    </row>
    <row r="41" spans="1:7" ht="12" customHeight="1" x14ac:dyDescent="0.2">
      <c r="A41" s="259"/>
      <c r="B41" s="259"/>
      <c r="C41" s="258" t="s">
        <v>1247</v>
      </c>
      <c r="D41" s="260">
        <v>1</v>
      </c>
      <c r="E41" s="262"/>
      <c r="F41" s="262"/>
      <c r="G41" s="258" t="s">
        <v>1147</v>
      </c>
    </row>
    <row r="42" spans="1:7" ht="12" customHeight="1" x14ac:dyDescent="0.2">
      <c r="A42" s="259"/>
      <c r="B42" s="259"/>
      <c r="C42" s="258" t="s">
        <v>1271</v>
      </c>
      <c r="D42" s="260">
        <v>1</v>
      </c>
      <c r="E42" s="262"/>
      <c r="F42" s="262"/>
      <c r="G42" s="258" t="s">
        <v>1147</v>
      </c>
    </row>
    <row r="43" spans="1:7" ht="12" customHeight="1" x14ac:dyDescent="0.2">
      <c r="A43" s="259"/>
      <c r="B43" s="259"/>
      <c r="C43" s="258" t="s">
        <v>863</v>
      </c>
      <c r="D43" s="260">
        <v>1</v>
      </c>
      <c r="E43" s="261">
        <v>0.01</v>
      </c>
      <c r="F43" s="261">
        <v>0.01</v>
      </c>
      <c r="G43" s="258"/>
    </row>
    <row r="44" spans="1:7" ht="12" customHeight="1" x14ac:dyDescent="0.2">
      <c r="A44" s="259"/>
      <c r="B44" s="259"/>
      <c r="C44" s="258" t="s">
        <v>1274</v>
      </c>
      <c r="D44" s="260">
        <v>1</v>
      </c>
      <c r="E44" s="263">
        <v>1130</v>
      </c>
      <c r="F44" s="263">
        <v>1130</v>
      </c>
      <c r="G44" s="258"/>
    </row>
    <row r="45" spans="1:7" ht="13.15" customHeight="1" x14ac:dyDescent="0.2">
      <c r="E45" s="265">
        <v>15921.09</v>
      </c>
      <c r="F45" s="265">
        <v>15921.09</v>
      </c>
    </row>
    <row r="46" spans="1:7" ht="12" customHeight="1" x14ac:dyDescent="0.2">
      <c r="A46" s="254">
        <v>3</v>
      </c>
      <c r="B46" s="255" t="s">
        <v>1330</v>
      </c>
      <c r="C46" s="256"/>
      <c r="D46" s="254">
        <v>1</v>
      </c>
      <c r="E46" s="266">
        <v>6910</v>
      </c>
      <c r="F46" s="266">
        <v>6910</v>
      </c>
      <c r="G46" s="258"/>
    </row>
    <row r="47" spans="1:7" ht="12" customHeight="1" x14ac:dyDescent="0.2">
      <c r="A47" s="259"/>
      <c r="B47" s="259"/>
      <c r="C47" s="258" t="s">
        <v>857</v>
      </c>
      <c r="D47" s="260">
        <v>5</v>
      </c>
      <c r="E47" s="261">
        <v>0.01</v>
      </c>
      <c r="F47" s="261">
        <v>0.05</v>
      </c>
      <c r="G47" s="258"/>
    </row>
    <row r="48" spans="1:7" ht="12" customHeight="1" x14ac:dyDescent="0.2">
      <c r="A48" s="259"/>
      <c r="B48" s="259"/>
      <c r="C48" s="258" t="s">
        <v>858</v>
      </c>
      <c r="D48" s="260">
        <v>2</v>
      </c>
      <c r="E48" s="261">
        <v>0.01</v>
      </c>
      <c r="F48" s="261">
        <v>0.02</v>
      </c>
      <c r="G48" s="258"/>
    </row>
    <row r="49" spans="1:7" ht="12" customHeight="1" x14ac:dyDescent="0.2">
      <c r="A49" s="259"/>
      <c r="B49" s="259"/>
      <c r="C49" s="258" t="s">
        <v>1241</v>
      </c>
      <c r="D49" s="260">
        <v>1</v>
      </c>
      <c r="E49" s="262"/>
      <c r="F49" s="262"/>
      <c r="G49" s="258" t="s">
        <v>1147</v>
      </c>
    </row>
    <row r="50" spans="1:7" ht="12" customHeight="1" x14ac:dyDescent="0.2">
      <c r="A50" s="259"/>
      <c r="B50" s="259"/>
      <c r="C50" s="258" t="s">
        <v>859</v>
      </c>
      <c r="D50" s="260">
        <v>4</v>
      </c>
      <c r="E50" s="262"/>
      <c r="F50" s="262"/>
      <c r="G50" s="258" t="s">
        <v>1147</v>
      </c>
    </row>
    <row r="51" spans="1:7" ht="12" customHeight="1" x14ac:dyDescent="0.2">
      <c r="A51" s="259"/>
      <c r="B51" s="259"/>
      <c r="C51" s="258" t="s">
        <v>860</v>
      </c>
      <c r="D51" s="260">
        <v>1</v>
      </c>
      <c r="E51" s="262"/>
      <c r="F51" s="262"/>
      <c r="G51" s="258" t="s">
        <v>1147</v>
      </c>
    </row>
    <row r="52" spans="1:7" ht="12" customHeight="1" x14ac:dyDescent="0.2">
      <c r="A52" s="259"/>
      <c r="B52" s="259"/>
      <c r="C52" s="258" t="s">
        <v>1172</v>
      </c>
      <c r="D52" s="260">
        <v>1</v>
      </c>
      <c r="E52" s="262"/>
      <c r="F52" s="262"/>
      <c r="G52" s="258" t="s">
        <v>1147</v>
      </c>
    </row>
    <row r="53" spans="1:7" ht="12" customHeight="1" x14ac:dyDescent="0.2">
      <c r="A53" s="259"/>
      <c r="B53" s="259"/>
      <c r="C53" s="258" t="s">
        <v>1174</v>
      </c>
      <c r="D53" s="260">
        <v>1</v>
      </c>
      <c r="E53" s="262"/>
      <c r="F53" s="262"/>
      <c r="G53" s="258" t="s">
        <v>1147</v>
      </c>
    </row>
    <row r="54" spans="1:7" ht="12" customHeight="1" x14ac:dyDescent="0.2">
      <c r="A54" s="259"/>
      <c r="B54" s="259"/>
      <c r="C54" s="258" t="s">
        <v>1272</v>
      </c>
      <c r="D54" s="260">
        <v>1</v>
      </c>
      <c r="E54" s="262"/>
      <c r="F54" s="262"/>
      <c r="G54" s="258" t="s">
        <v>1147</v>
      </c>
    </row>
    <row r="55" spans="1:7" ht="12" customHeight="1" x14ac:dyDescent="0.2">
      <c r="A55" s="259"/>
      <c r="B55" s="259"/>
      <c r="C55" s="258" t="s">
        <v>1273</v>
      </c>
      <c r="D55" s="260">
        <v>1</v>
      </c>
      <c r="E55" s="262"/>
      <c r="F55" s="262"/>
      <c r="G55" s="258" t="s">
        <v>1147</v>
      </c>
    </row>
    <row r="56" spans="1:7" ht="12" customHeight="1" x14ac:dyDescent="0.2">
      <c r="A56" s="259"/>
      <c r="B56" s="259"/>
      <c r="C56" s="258" t="s">
        <v>657</v>
      </c>
      <c r="D56" s="260">
        <v>1</v>
      </c>
      <c r="E56" s="261">
        <v>0.01</v>
      </c>
      <c r="F56" s="261">
        <v>0.01</v>
      </c>
      <c r="G56" s="258"/>
    </row>
    <row r="57" spans="1:7" ht="12" customHeight="1" x14ac:dyDescent="0.2">
      <c r="A57" s="259"/>
      <c r="B57" s="259"/>
      <c r="C57" s="258" t="s">
        <v>391</v>
      </c>
      <c r="D57" s="260">
        <v>2</v>
      </c>
      <c r="E57" s="260">
        <v>270</v>
      </c>
      <c r="F57" s="260">
        <v>540</v>
      </c>
      <c r="G57" s="258"/>
    </row>
    <row r="58" spans="1:7" ht="12" customHeight="1" x14ac:dyDescent="0.2">
      <c r="A58" s="259"/>
      <c r="B58" s="259"/>
      <c r="C58" s="258" t="s">
        <v>1275</v>
      </c>
      <c r="D58" s="260">
        <v>1</v>
      </c>
      <c r="E58" s="261">
        <v>530.71</v>
      </c>
      <c r="F58" s="261">
        <v>530.71</v>
      </c>
      <c r="G58" s="258"/>
    </row>
    <row r="59" spans="1:7" ht="12" customHeight="1" x14ac:dyDescent="0.2">
      <c r="A59" s="259"/>
      <c r="B59" s="259"/>
      <c r="C59" s="258" t="s">
        <v>861</v>
      </c>
      <c r="D59" s="260">
        <v>1</v>
      </c>
      <c r="E59" s="262"/>
      <c r="F59" s="262"/>
      <c r="G59" s="258" t="s">
        <v>1147</v>
      </c>
    </row>
    <row r="60" spans="1:7" ht="12" customHeight="1" x14ac:dyDescent="0.2">
      <c r="A60" s="259"/>
      <c r="B60" s="259"/>
      <c r="C60" s="258" t="s">
        <v>1243</v>
      </c>
      <c r="D60" s="260">
        <v>1</v>
      </c>
      <c r="E60" s="262"/>
      <c r="F60" s="262"/>
      <c r="G60" s="258" t="s">
        <v>1147</v>
      </c>
    </row>
    <row r="61" spans="1:7" ht="12" customHeight="1" x14ac:dyDescent="0.2">
      <c r="A61" s="259"/>
      <c r="B61" s="259"/>
      <c r="C61" s="258" t="s">
        <v>862</v>
      </c>
      <c r="D61" s="260">
        <v>1</v>
      </c>
      <c r="E61" s="263">
        <v>5810</v>
      </c>
      <c r="F61" s="263">
        <v>5810</v>
      </c>
      <c r="G61" s="258"/>
    </row>
    <row r="62" spans="1:7" ht="12" customHeight="1" x14ac:dyDescent="0.2">
      <c r="A62" s="259"/>
      <c r="B62" s="259"/>
      <c r="C62" s="258" t="s">
        <v>426</v>
      </c>
      <c r="D62" s="260">
        <v>2</v>
      </c>
      <c r="E62" s="260">
        <v>500</v>
      </c>
      <c r="F62" s="263">
        <v>1000</v>
      </c>
      <c r="G62" s="258"/>
    </row>
    <row r="63" spans="1:7" ht="12" customHeight="1" x14ac:dyDescent="0.2">
      <c r="A63" s="259"/>
      <c r="B63" s="259"/>
      <c r="C63" s="258" t="s">
        <v>1247</v>
      </c>
      <c r="D63" s="260">
        <v>1</v>
      </c>
      <c r="E63" s="262"/>
      <c r="F63" s="262"/>
      <c r="G63" s="258" t="s">
        <v>1147</v>
      </c>
    </row>
    <row r="64" spans="1:7" ht="12" customHeight="1" x14ac:dyDescent="0.2">
      <c r="A64" s="259"/>
      <c r="B64" s="259"/>
      <c r="C64" s="258" t="s">
        <v>1271</v>
      </c>
      <c r="D64" s="260">
        <v>1</v>
      </c>
      <c r="E64" s="262"/>
      <c r="F64" s="262"/>
      <c r="G64" s="258" t="s">
        <v>1147</v>
      </c>
    </row>
    <row r="65" spans="1:7" ht="12" customHeight="1" x14ac:dyDescent="0.2">
      <c r="A65" s="259"/>
      <c r="B65" s="259"/>
      <c r="C65" s="258" t="s">
        <v>863</v>
      </c>
      <c r="D65" s="260">
        <v>1</v>
      </c>
      <c r="E65" s="261">
        <v>0.01</v>
      </c>
      <c r="F65" s="261">
        <v>0.01</v>
      </c>
      <c r="G65" s="258"/>
    </row>
    <row r="66" spans="1:7" ht="12" customHeight="1" x14ac:dyDescent="0.2">
      <c r="A66" s="259"/>
      <c r="B66" s="259"/>
      <c r="C66" s="258" t="s">
        <v>1274</v>
      </c>
      <c r="D66" s="260">
        <v>1</v>
      </c>
      <c r="E66" s="263">
        <v>1130</v>
      </c>
      <c r="F66" s="263">
        <v>1130</v>
      </c>
      <c r="G66" s="258"/>
    </row>
    <row r="67" spans="1:7" ht="13.15" customHeight="1" x14ac:dyDescent="0.2">
      <c r="E67" s="265">
        <v>15921.09</v>
      </c>
      <c r="F67" s="265">
        <v>15921.09</v>
      </c>
    </row>
    <row r="68" spans="1:7" ht="12" customHeight="1" x14ac:dyDescent="0.2">
      <c r="A68" s="254">
        <v>4</v>
      </c>
      <c r="B68" s="255" t="s">
        <v>1331</v>
      </c>
      <c r="C68" s="256"/>
      <c r="D68" s="254">
        <v>1</v>
      </c>
      <c r="E68" s="257">
        <v>8236.7199999999993</v>
      </c>
      <c r="F68" s="257">
        <v>8236.7199999999993</v>
      </c>
      <c r="G68" s="258"/>
    </row>
    <row r="69" spans="1:7" ht="12" customHeight="1" x14ac:dyDescent="0.2">
      <c r="A69" s="259"/>
      <c r="B69" s="259"/>
      <c r="C69" s="258" t="s">
        <v>857</v>
      </c>
      <c r="D69" s="260">
        <v>5</v>
      </c>
      <c r="E69" s="261">
        <v>0.01</v>
      </c>
      <c r="F69" s="261">
        <v>0.05</v>
      </c>
      <c r="G69" s="258"/>
    </row>
    <row r="70" spans="1:7" ht="12" customHeight="1" x14ac:dyDescent="0.2">
      <c r="A70" s="259"/>
      <c r="B70" s="259"/>
      <c r="C70" s="258" t="s">
        <v>858</v>
      </c>
      <c r="D70" s="260">
        <v>2</v>
      </c>
      <c r="E70" s="261">
        <v>0.01</v>
      </c>
      <c r="F70" s="261">
        <v>0.02</v>
      </c>
      <c r="G70" s="258"/>
    </row>
    <row r="71" spans="1:7" ht="12" customHeight="1" x14ac:dyDescent="0.2">
      <c r="A71" s="259"/>
      <c r="B71" s="259"/>
      <c r="C71" s="258" t="s">
        <v>1282</v>
      </c>
      <c r="D71" s="260">
        <v>1</v>
      </c>
      <c r="E71" s="262"/>
      <c r="F71" s="262"/>
      <c r="G71" s="258" t="s">
        <v>1147</v>
      </c>
    </row>
    <row r="72" spans="1:7" ht="12" customHeight="1" x14ac:dyDescent="0.2">
      <c r="A72" s="259"/>
      <c r="B72" s="259"/>
      <c r="C72" s="258" t="s">
        <v>859</v>
      </c>
      <c r="D72" s="260">
        <v>4</v>
      </c>
      <c r="E72" s="262"/>
      <c r="F72" s="262"/>
      <c r="G72" s="258" t="s">
        <v>1147</v>
      </c>
    </row>
    <row r="73" spans="1:7" ht="12" customHeight="1" x14ac:dyDescent="0.2">
      <c r="A73" s="259"/>
      <c r="B73" s="259"/>
      <c r="C73" s="258" t="s">
        <v>860</v>
      </c>
      <c r="D73" s="260">
        <v>1</v>
      </c>
      <c r="E73" s="262"/>
      <c r="F73" s="262"/>
      <c r="G73" s="258" t="s">
        <v>1147</v>
      </c>
    </row>
    <row r="74" spans="1:7" ht="12" customHeight="1" x14ac:dyDescent="0.2">
      <c r="A74" s="259"/>
      <c r="B74" s="259"/>
      <c r="C74" s="258" t="s">
        <v>1172</v>
      </c>
      <c r="D74" s="260">
        <v>1</v>
      </c>
      <c r="E74" s="262"/>
      <c r="F74" s="262"/>
      <c r="G74" s="258" t="s">
        <v>1147</v>
      </c>
    </row>
    <row r="75" spans="1:7" ht="12" customHeight="1" x14ac:dyDescent="0.2">
      <c r="A75" s="259"/>
      <c r="B75" s="259"/>
      <c r="C75" s="258" t="s">
        <v>1174</v>
      </c>
      <c r="D75" s="260">
        <v>1</v>
      </c>
      <c r="E75" s="262"/>
      <c r="F75" s="262"/>
      <c r="G75" s="258" t="s">
        <v>1147</v>
      </c>
    </row>
    <row r="76" spans="1:7" ht="12" customHeight="1" x14ac:dyDescent="0.2">
      <c r="A76" s="259"/>
      <c r="B76" s="259"/>
      <c r="C76" s="258" t="s">
        <v>1357</v>
      </c>
      <c r="D76" s="260">
        <v>1</v>
      </c>
      <c r="E76" s="262"/>
      <c r="F76" s="262"/>
      <c r="G76" s="258" t="s">
        <v>1147</v>
      </c>
    </row>
    <row r="77" spans="1:7" ht="12" customHeight="1" x14ac:dyDescent="0.2">
      <c r="A77" s="259"/>
      <c r="B77" s="259"/>
      <c r="C77" s="258" t="s">
        <v>1273</v>
      </c>
      <c r="D77" s="260">
        <v>1</v>
      </c>
      <c r="E77" s="262"/>
      <c r="F77" s="262"/>
      <c r="G77" s="258" t="s">
        <v>1147</v>
      </c>
    </row>
    <row r="78" spans="1:7" ht="12" customHeight="1" x14ac:dyDescent="0.2">
      <c r="A78" s="259"/>
      <c r="B78" s="259"/>
      <c r="C78" s="258" t="s">
        <v>657</v>
      </c>
      <c r="D78" s="260">
        <v>1</v>
      </c>
      <c r="E78" s="261">
        <v>0.01</v>
      </c>
      <c r="F78" s="261">
        <v>0.01</v>
      </c>
      <c r="G78" s="258"/>
    </row>
    <row r="79" spans="1:7" ht="12" customHeight="1" x14ac:dyDescent="0.2">
      <c r="A79" s="259"/>
      <c r="B79" s="259"/>
      <c r="C79" s="258" t="s">
        <v>391</v>
      </c>
      <c r="D79" s="260">
        <v>2</v>
      </c>
      <c r="E79" s="260">
        <v>270</v>
      </c>
      <c r="F79" s="260">
        <v>540</v>
      </c>
      <c r="G79" s="258"/>
    </row>
    <row r="80" spans="1:7" ht="12" customHeight="1" x14ac:dyDescent="0.2">
      <c r="A80" s="259"/>
      <c r="B80" s="259"/>
      <c r="C80" s="258" t="s">
        <v>1275</v>
      </c>
      <c r="D80" s="260">
        <v>1</v>
      </c>
      <c r="E80" s="261">
        <v>530.71</v>
      </c>
      <c r="F80" s="261">
        <v>530.71</v>
      </c>
      <c r="G80" s="258"/>
    </row>
    <row r="81" spans="1:7" ht="12" customHeight="1" x14ac:dyDescent="0.2">
      <c r="A81" s="259"/>
      <c r="B81" s="259"/>
      <c r="C81" s="258" t="s">
        <v>861</v>
      </c>
      <c r="D81" s="260">
        <v>1</v>
      </c>
      <c r="E81" s="262"/>
      <c r="F81" s="262"/>
      <c r="G81" s="258" t="s">
        <v>1147</v>
      </c>
    </row>
    <row r="82" spans="1:7" ht="12" customHeight="1" x14ac:dyDescent="0.2">
      <c r="A82" s="259"/>
      <c r="B82" s="259"/>
      <c r="C82" s="258" t="s">
        <v>1283</v>
      </c>
      <c r="D82" s="260">
        <v>1</v>
      </c>
      <c r="E82" s="262"/>
      <c r="F82" s="262"/>
      <c r="G82" s="258" t="s">
        <v>1147</v>
      </c>
    </row>
    <row r="83" spans="1:7" ht="12" customHeight="1" x14ac:dyDescent="0.2">
      <c r="A83" s="259"/>
      <c r="B83" s="259"/>
      <c r="C83" s="258" t="s">
        <v>862</v>
      </c>
      <c r="D83" s="260">
        <v>1</v>
      </c>
      <c r="E83" s="263">
        <v>5810</v>
      </c>
      <c r="F83" s="263">
        <v>5810</v>
      </c>
      <c r="G83" s="258"/>
    </row>
    <row r="84" spans="1:7" ht="12" customHeight="1" x14ac:dyDescent="0.2">
      <c r="A84" s="259"/>
      <c r="B84" s="259"/>
      <c r="C84" s="258" t="s">
        <v>426</v>
      </c>
      <c r="D84" s="260">
        <v>2</v>
      </c>
      <c r="E84" s="260">
        <v>500</v>
      </c>
      <c r="F84" s="263">
        <v>1000</v>
      </c>
      <c r="G84" s="258"/>
    </row>
    <row r="85" spans="1:7" ht="12" customHeight="1" x14ac:dyDescent="0.2">
      <c r="A85" s="259"/>
      <c r="B85" s="259"/>
      <c r="C85" s="258" t="s">
        <v>1358</v>
      </c>
      <c r="D85" s="260">
        <v>1</v>
      </c>
      <c r="E85" s="262"/>
      <c r="F85" s="262"/>
      <c r="G85" s="258" t="s">
        <v>1147</v>
      </c>
    </row>
    <row r="86" spans="1:7" ht="12" customHeight="1" x14ac:dyDescent="0.2">
      <c r="A86" s="259"/>
      <c r="B86" s="259"/>
      <c r="C86" s="258" t="s">
        <v>1271</v>
      </c>
      <c r="D86" s="260">
        <v>1</v>
      </c>
      <c r="E86" s="262"/>
      <c r="F86" s="262"/>
      <c r="G86" s="258" t="s">
        <v>1147</v>
      </c>
    </row>
    <row r="87" spans="1:7" ht="12" customHeight="1" x14ac:dyDescent="0.2">
      <c r="A87" s="259"/>
      <c r="B87" s="259"/>
      <c r="C87" s="258" t="s">
        <v>863</v>
      </c>
      <c r="D87" s="260">
        <v>1</v>
      </c>
      <c r="E87" s="261">
        <v>0.01</v>
      </c>
      <c r="F87" s="261">
        <v>0.01</v>
      </c>
      <c r="G87" s="258"/>
    </row>
    <row r="88" spans="1:7" ht="12" customHeight="1" x14ac:dyDescent="0.2">
      <c r="A88" s="259"/>
      <c r="B88" s="259"/>
      <c r="C88" s="258" t="s">
        <v>1274</v>
      </c>
      <c r="D88" s="260">
        <v>1</v>
      </c>
      <c r="E88" s="263">
        <v>1130</v>
      </c>
      <c r="F88" s="263">
        <v>1130</v>
      </c>
      <c r="G88" s="258"/>
    </row>
    <row r="89" spans="1:7" ht="13.15" customHeight="1" x14ac:dyDescent="0.2">
      <c r="E89" s="265">
        <v>17247.810000000001</v>
      </c>
      <c r="F89" s="265">
        <v>17247.810000000001</v>
      </c>
    </row>
    <row r="90" spans="1:7" ht="12" customHeight="1" x14ac:dyDescent="0.2">
      <c r="A90" s="254">
        <v>5</v>
      </c>
      <c r="B90" s="255" t="s">
        <v>1270</v>
      </c>
      <c r="C90" s="256"/>
      <c r="D90" s="254">
        <v>1</v>
      </c>
      <c r="E90" s="267">
        <v>7462.8</v>
      </c>
      <c r="F90" s="267">
        <v>7462.8</v>
      </c>
      <c r="G90" s="258"/>
    </row>
    <row r="91" spans="1:7" ht="12" customHeight="1" x14ac:dyDescent="0.2">
      <c r="A91" s="259"/>
      <c r="B91" s="259"/>
      <c r="C91" s="258" t="s">
        <v>862</v>
      </c>
      <c r="D91" s="260">
        <v>1</v>
      </c>
      <c r="E91" s="263">
        <v>5810</v>
      </c>
      <c r="F91" s="263">
        <v>5810</v>
      </c>
      <c r="G91" s="258"/>
    </row>
    <row r="92" spans="1:7" ht="12" customHeight="1" x14ac:dyDescent="0.2">
      <c r="A92" s="259"/>
      <c r="B92" s="259"/>
      <c r="C92" s="258" t="s">
        <v>857</v>
      </c>
      <c r="D92" s="260">
        <v>5</v>
      </c>
      <c r="E92" s="261">
        <v>0.01</v>
      </c>
      <c r="F92" s="261">
        <v>0.05</v>
      </c>
      <c r="G92" s="258"/>
    </row>
    <row r="93" spans="1:7" ht="12" customHeight="1" x14ac:dyDescent="0.2">
      <c r="A93" s="259"/>
      <c r="B93" s="259"/>
      <c r="C93" s="258" t="s">
        <v>858</v>
      </c>
      <c r="D93" s="260">
        <v>1</v>
      </c>
      <c r="E93" s="261">
        <v>0.01</v>
      </c>
      <c r="F93" s="261">
        <v>0.01</v>
      </c>
      <c r="G93" s="258"/>
    </row>
    <row r="94" spans="1:7" ht="12" customHeight="1" x14ac:dyDescent="0.2">
      <c r="A94" s="259"/>
      <c r="B94" s="259"/>
      <c r="C94" s="258" t="s">
        <v>426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1241</v>
      </c>
      <c r="D95" s="260">
        <v>1</v>
      </c>
      <c r="E95" s="262"/>
      <c r="F95" s="262"/>
      <c r="G95" s="258" t="s">
        <v>1147</v>
      </c>
    </row>
    <row r="96" spans="1:7" ht="12" customHeight="1" x14ac:dyDescent="0.2">
      <c r="A96" s="259"/>
      <c r="B96" s="259"/>
      <c r="C96" s="258" t="s">
        <v>859</v>
      </c>
      <c r="D96" s="260">
        <v>4</v>
      </c>
      <c r="E96" s="262"/>
      <c r="F96" s="262"/>
      <c r="G96" s="258" t="s">
        <v>1147</v>
      </c>
    </row>
    <row r="97" spans="1:7" ht="12" customHeight="1" x14ac:dyDescent="0.2">
      <c r="A97" s="259"/>
      <c r="B97" s="259"/>
      <c r="C97" s="258" t="s">
        <v>860</v>
      </c>
      <c r="D97" s="260">
        <v>1</v>
      </c>
      <c r="E97" s="262"/>
      <c r="F97" s="262"/>
      <c r="G97" s="258" t="s">
        <v>1147</v>
      </c>
    </row>
    <row r="98" spans="1:7" ht="12" customHeight="1" x14ac:dyDescent="0.2">
      <c r="A98" s="259"/>
      <c r="B98" s="259"/>
      <c r="C98" s="258" t="s">
        <v>1243</v>
      </c>
      <c r="D98" s="260">
        <v>1</v>
      </c>
      <c r="E98" s="262"/>
      <c r="F98" s="262"/>
      <c r="G98" s="258" t="s">
        <v>1147</v>
      </c>
    </row>
    <row r="99" spans="1:7" ht="12" customHeight="1" x14ac:dyDescent="0.2">
      <c r="A99" s="259"/>
      <c r="B99" s="259"/>
      <c r="C99" s="258" t="s">
        <v>1271</v>
      </c>
      <c r="D99" s="260">
        <v>1</v>
      </c>
      <c r="E99" s="262"/>
      <c r="F99" s="262"/>
      <c r="G99" s="258" t="s">
        <v>1147</v>
      </c>
    </row>
    <row r="100" spans="1:7" ht="12" customHeight="1" x14ac:dyDescent="0.2">
      <c r="A100" s="259"/>
      <c r="B100" s="259"/>
      <c r="C100" s="258" t="s">
        <v>861</v>
      </c>
      <c r="D100" s="260">
        <v>1</v>
      </c>
      <c r="E100" s="262"/>
      <c r="F100" s="262"/>
      <c r="G100" s="258" t="s">
        <v>1147</v>
      </c>
    </row>
    <row r="101" spans="1:7" ht="12" customHeight="1" x14ac:dyDescent="0.2">
      <c r="A101" s="259"/>
      <c r="B101" s="259"/>
      <c r="C101" s="258" t="s">
        <v>1172</v>
      </c>
      <c r="D101" s="260">
        <v>1</v>
      </c>
      <c r="E101" s="262"/>
      <c r="F101" s="262"/>
      <c r="G101" s="258" t="s">
        <v>1147</v>
      </c>
    </row>
    <row r="102" spans="1:7" ht="12" customHeight="1" x14ac:dyDescent="0.2">
      <c r="A102" s="259"/>
      <c r="B102" s="259"/>
      <c r="C102" s="258" t="s">
        <v>1174</v>
      </c>
      <c r="D102" s="260">
        <v>1</v>
      </c>
      <c r="E102" s="262"/>
      <c r="F102" s="262"/>
      <c r="G102" s="258" t="s">
        <v>1147</v>
      </c>
    </row>
    <row r="103" spans="1:7" ht="12" customHeight="1" x14ac:dyDescent="0.2">
      <c r="A103" s="259"/>
      <c r="B103" s="259"/>
      <c r="C103" s="258" t="s">
        <v>1272</v>
      </c>
      <c r="D103" s="260">
        <v>1</v>
      </c>
      <c r="E103" s="262"/>
      <c r="F103" s="262"/>
      <c r="G103" s="258" t="s">
        <v>1147</v>
      </c>
    </row>
    <row r="104" spans="1:7" ht="12" customHeight="1" x14ac:dyDescent="0.2">
      <c r="A104" s="259"/>
      <c r="B104" s="259"/>
      <c r="C104" s="258" t="s">
        <v>1273</v>
      </c>
      <c r="D104" s="260">
        <v>1</v>
      </c>
      <c r="E104" s="262"/>
      <c r="F104" s="262"/>
      <c r="G104" s="258" t="s">
        <v>1147</v>
      </c>
    </row>
    <row r="105" spans="1:7" ht="12" customHeight="1" x14ac:dyDescent="0.2">
      <c r="A105" s="259"/>
      <c r="B105" s="259"/>
      <c r="C105" s="258" t="s">
        <v>657</v>
      </c>
      <c r="D105" s="260">
        <v>1</v>
      </c>
      <c r="E105" s="261">
        <v>0.01</v>
      </c>
      <c r="F105" s="261">
        <v>0.01</v>
      </c>
      <c r="G105" s="258"/>
    </row>
    <row r="106" spans="1:7" ht="12" customHeight="1" x14ac:dyDescent="0.2">
      <c r="A106" s="259"/>
      <c r="B106" s="259"/>
      <c r="C106" s="258" t="s">
        <v>1274</v>
      </c>
      <c r="D106" s="260">
        <v>1</v>
      </c>
      <c r="E106" s="263">
        <v>1130</v>
      </c>
      <c r="F106" s="263">
        <v>1130</v>
      </c>
      <c r="G106" s="258"/>
    </row>
    <row r="107" spans="1:7" ht="12" customHeight="1" x14ac:dyDescent="0.2">
      <c r="A107" s="259"/>
      <c r="B107" s="259"/>
      <c r="C107" s="258" t="s">
        <v>391</v>
      </c>
      <c r="D107" s="260">
        <v>2</v>
      </c>
      <c r="E107" s="260">
        <v>270</v>
      </c>
      <c r="F107" s="260">
        <v>540</v>
      </c>
      <c r="G107" s="258"/>
    </row>
    <row r="108" spans="1:7" ht="12" customHeight="1" x14ac:dyDescent="0.2">
      <c r="A108" s="259"/>
      <c r="B108" s="259"/>
      <c r="C108" s="258" t="s">
        <v>1275</v>
      </c>
      <c r="D108" s="260">
        <v>1</v>
      </c>
      <c r="E108" s="261">
        <v>530.71</v>
      </c>
      <c r="F108" s="261">
        <v>530.71</v>
      </c>
      <c r="G108" s="258"/>
    </row>
    <row r="109" spans="1:7" ht="12" customHeight="1" x14ac:dyDescent="0.2">
      <c r="A109" s="259"/>
      <c r="B109" s="259"/>
      <c r="C109" s="258" t="s">
        <v>1242</v>
      </c>
      <c r="D109" s="260">
        <v>1</v>
      </c>
      <c r="E109" s="262"/>
      <c r="F109" s="262"/>
      <c r="G109" s="258" t="s">
        <v>1147</v>
      </c>
    </row>
    <row r="110" spans="1:7" ht="12" customHeight="1" x14ac:dyDescent="0.2">
      <c r="A110" s="259"/>
      <c r="B110" s="259"/>
      <c r="C110" s="258" t="s">
        <v>473</v>
      </c>
      <c r="D110" s="260">
        <v>4</v>
      </c>
      <c r="E110" s="260">
        <v>290</v>
      </c>
      <c r="F110" s="263">
        <v>1160</v>
      </c>
      <c r="G110" s="258"/>
    </row>
    <row r="111" spans="1:7" ht="12" customHeight="1" x14ac:dyDescent="0.2">
      <c r="A111" s="259"/>
      <c r="B111" s="259"/>
      <c r="C111" s="258" t="s">
        <v>863</v>
      </c>
      <c r="D111" s="260">
        <v>1</v>
      </c>
      <c r="E111" s="261">
        <v>0.01</v>
      </c>
      <c r="F111" s="261">
        <v>0.01</v>
      </c>
      <c r="G111" s="258"/>
    </row>
    <row r="112" spans="1:7" ht="13.15" customHeight="1" x14ac:dyDescent="0.2">
      <c r="E112" s="265">
        <v>17633.88</v>
      </c>
      <c r="F112" s="265">
        <v>17633.88</v>
      </c>
    </row>
    <row r="113" spans="1:7" ht="12" customHeight="1" x14ac:dyDescent="0.2">
      <c r="A113" s="254">
        <v>6</v>
      </c>
      <c r="B113" s="255" t="s">
        <v>1326</v>
      </c>
      <c r="C113" s="256"/>
      <c r="D113" s="254">
        <v>1</v>
      </c>
      <c r="E113" s="266">
        <v>6310</v>
      </c>
      <c r="F113" s="266">
        <v>6310</v>
      </c>
      <c r="G113" s="258"/>
    </row>
    <row r="114" spans="1:7" ht="12" customHeight="1" x14ac:dyDescent="0.2">
      <c r="A114" s="259"/>
      <c r="B114" s="259"/>
      <c r="C114" s="258" t="s">
        <v>857</v>
      </c>
      <c r="D114" s="260">
        <v>5</v>
      </c>
      <c r="E114" s="261">
        <v>0.01</v>
      </c>
      <c r="F114" s="261">
        <v>0.05</v>
      </c>
      <c r="G114" s="258"/>
    </row>
    <row r="115" spans="1:7" ht="12" customHeight="1" x14ac:dyDescent="0.2">
      <c r="A115" s="259"/>
      <c r="B115" s="259"/>
      <c r="C115" s="258" t="s">
        <v>1282</v>
      </c>
      <c r="D115" s="260">
        <v>1</v>
      </c>
      <c r="E115" s="262"/>
      <c r="F115" s="262"/>
      <c r="G115" s="258" t="s">
        <v>1147</v>
      </c>
    </row>
    <row r="116" spans="1:7" ht="12" customHeight="1" x14ac:dyDescent="0.2">
      <c r="A116" s="259"/>
      <c r="B116" s="259"/>
      <c r="C116" s="258" t="s">
        <v>1359</v>
      </c>
      <c r="D116" s="260">
        <v>2</v>
      </c>
      <c r="E116" s="262"/>
      <c r="F116" s="262"/>
      <c r="G116" s="258" t="s">
        <v>1147</v>
      </c>
    </row>
    <row r="117" spans="1:7" ht="12" customHeight="1" x14ac:dyDescent="0.2">
      <c r="A117" s="259"/>
      <c r="B117" s="259"/>
      <c r="C117" s="258" t="s">
        <v>860</v>
      </c>
      <c r="D117" s="260">
        <v>1</v>
      </c>
      <c r="E117" s="262"/>
      <c r="F117" s="262"/>
      <c r="G117" s="258" t="s">
        <v>1147</v>
      </c>
    </row>
    <row r="118" spans="1:7" ht="12" customHeight="1" x14ac:dyDescent="0.2">
      <c r="A118" s="259"/>
      <c r="B118" s="259"/>
      <c r="C118" s="258" t="s">
        <v>1360</v>
      </c>
      <c r="D118" s="260">
        <v>1</v>
      </c>
      <c r="E118" s="262"/>
      <c r="F118" s="262"/>
      <c r="G118" s="258" t="s">
        <v>1147</v>
      </c>
    </row>
    <row r="119" spans="1:7" ht="12" customHeight="1" x14ac:dyDescent="0.2">
      <c r="A119" s="259"/>
      <c r="B119" s="259"/>
      <c r="C119" s="258" t="s">
        <v>438</v>
      </c>
      <c r="D119" s="260">
        <v>1</v>
      </c>
      <c r="E119" s="263">
        <v>1130</v>
      </c>
      <c r="F119" s="263">
        <v>1130</v>
      </c>
      <c r="G119" s="258"/>
    </row>
    <row r="120" spans="1:7" ht="12" customHeight="1" x14ac:dyDescent="0.2">
      <c r="A120" s="259"/>
      <c r="B120" s="259"/>
      <c r="C120" s="258" t="s">
        <v>391</v>
      </c>
      <c r="D120" s="260">
        <v>2</v>
      </c>
      <c r="E120" s="260">
        <v>270</v>
      </c>
      <c r="F120" s="260">
        <v>540</v>
      </c>
      <c r="G120" s="258"/>
    </row>
    <row r="121" spans="1:7" ht="12" customHeight="1" x14ac:dyDescent="0.2">
      <c r="A121" s="259"/>
      <c r="B121" s="259"/>
      <c r="C121" s="258" t="s">
        <v>864</v>
      </c>
      <c r="D121" s="260">
        <v>1</v>
      </c>
      <c r="E121" s="262"/>
      <c r="F121" s="262"/>
      <c r="G121" s="258" t="s">
        <v>1147</v>
      </c>
    </row>
    <row r="122" spans="1:7" ht="12" customHeight="1" x14ac:dyDescent="0.2">
      <c r="A122" s="259"/>
      <c r="B122" s="259"/>
      <c r="C122" s="258" t="s">
        <v>861</v>
      </c>
      <c r="D122" s="260">
        <v>1</v>
      </c>
      <c r="E122" s="262"/>
      <c r="F122" s="262"/>
      <c r="G122" s="258" t="s">
        <v>1147</v>
      </c>
    </row>
    <row r="123" spans="1:7" ht="12" customHeight="1" x14ac:dyDescent="0.2">
      <c r="A123" s="259"/>
      <c r="B123" s="259"/>
      <c r="C123" s="258" t="s">
        <v>1283</v>
      </c>
      <c r="D123" s="260">
        <v>1</v>
      </c>
      <c r="E123" s="262"/>
      <c r="F123" s="262"/>
      <c r="G123" s="258" t="s">
        <v>1147</v>
      </c>
    </row>
    <row r="124" spans="1:7" ht="12" customHeight="1" x14ac:dyDescent="0.2">
      <c r="A124" s="259"/>
      <c r="B124" s="259"/>
      <c r="C124" s="258" t="s">
        <v>1361</v>
      </c>
      <c r="D124" s="260">
        <v>1</v>
      </c>
      <c r="E124" s="262"/>
      <c r="F124" s="262"/>
      <c r="G124" s="258" t="s">
        <v>1147</v>
      </c>
    </row>
    <row r="125" spans="1:7" ht="12" customHeight="1" x14ac:dyDescent="0.2">
      <c r="A125" s="259"/>
      <c r="B125" s="259"/>
      <c r="C125" s="258" t="s">
        <v>1358</v>
      </c>
      <c r="D125" s="260">
        <v>1</v>
      </c>
      <c r="E125" s="262"/>
      <c r="F125" s="262"/>
      <c r="G125" s="258" t="s">
        <v>1147</v>
      </c>
    </row>
    <row r="126" spans="1:7" ht="12" customHeight="1" x14ac:dyDescent="0.2">
      <c r="A126" s="259"/>
      <c r="B126" s="259"/>
      <c r="C126" s="258" t="s">
        <v>485</v>
      </c>
      <c r="D126" s="260">
        <v>1</v>
      </c>
      <c r="E126" s="263">
        <v>6080</v>
      </c>
      <c r="F126" s="263">
        <v>6080</v>
      </c>
      <c r="G126" s="258"/>
    </row>
    <row r="127" spans="1:7" ht="12" customHeight="1" x14ac:dyDescent="0.2">
      <c r="A127" s="259"/>
      <c r="B127" s="259"/>
      <c r="C127" s="258" t="s">
        <v>426</v>
      </c>
      <c r="D127" s="260">
        <v>5</v>
      </c>
      <c r="E127" s="260">
        <v>500</v>
      </c>
      <c r="F127" s="263">
        <v>2500</v>
      </c>
      <c r="G127" s="258"/>
    </row>
    <row r="128" spans="1:7" ht="12" customHeight="1" x14ac:dyDescent="0.2">
      <c r="A128" s="259"/>
      <c r="B128" s="259"/>
      <c r="C128" s="258" t="s">
        <v>859</v>
      </c>
      <c r="D128" s="260">
        <v>1</v>
      </c>
      <c r="E128" s="262"/>
      <c r="F128" s="262"/>
      <c r="G128" s="258" t="s">
        <v>1147</v>
      </c>
    </row>
    <row r="129" spans="1:7" ht="13.15" customHeight="1" x14ac:dyDescent="0.2">
      <c r="E129" s="265">
        <v>16560.05</v>
      </c>
      <c r="F129" s="265">
        <v>16560.05</v>
      </c>
    </row>
    <row r="130" spans="1:7" ht="12" customHeight="1" x14ac:dyDescent="0.2">
      <c r="A130" s="254">
        <v>7</v>
      </c>
      <c r="B130" s="255" t="s">
        <v>1335</v>
      </c>
      <c r="C130" s="256"/>
      <c r="D130" s="254">
        <v>1</v>
      </c>
      <c r="E130" s="266">
        <v>6990</v>
      </c>
      <c r="F130" s="266">
        <v>6990</v>
      </c>
      <c r="G130" s="258"/>
    </row>
    <row r="131" spans="1:7" ht="12" customHeight="1" x14ac:dyDescent="0.2">
      <c r="A131" s="259"/>
      <c r="B131" s="259"/>
      <c r="C131" s="258" t="s">
        <v>857</v>
      </c>
      <c r="D131" s="260">
        <v>5</v>
      </c>
      <c r="E131" s="261">
        <v>0.01</v>
      </c>
      <c r="F131" s="261">
        <v>0.05</v>
      </c>
      <c r="G131" s="258"/>
    </row>
    <row r="132" spans="1:7" ht="12" customHeight="1" x14ac:dyDescent="0.2">
      <c r="A132" s="259"/>
      <c r="B132" s="259"/>
      <c r="C132" s="258" t="s">
        <v>858</v>
      </c>
      <c r="D132" s="260">
        <v>2</v>
      </c>
      <c r="E132" s="261">
        <v>0.01</v>
      </c>
      <c r="F132" s="261">
        <v>0.02</v>
      </c>
      <c r="G132" s="258"/>
    </row>
    <row r="133" spans="1:7" ht="12" customHeight="1" x14ac:dyDescent="0.2">
      <c r="A133" s="259"/>
      <c r="B133" s="259"/>
      <c r="C133" s="258" t="s">
        <v>1241</v>
      </c>
      <c r="D133" s="260">
        <v>1</v>
      </c>
      <c r="E133" s="262"/>
      <c r="F133" s="262"/>
      <c r="G133" s="258" t="s">
        <v>1147</v>
      </c>
    </row>
    <row r="134" spans="1:7" ht="12" customHeight="1" x14ac:dyDescent="0.2">
      <c r="A134" s="259"/>
      <c r="B134" s="259"/>
      <c r="C134" s="258" t="s">
        <v>1247</v>
      </c>
      <c r="D134" s="260">
        <v>1</v>
      </c>
      <c r="E134" s="262"/>
      <c r="F134" s="262"/>
      <c r="G134" s="258" t="s">
        <v>1147</v>
      </c>
    </row>
    <row r="135" spans="1:7" ht="12" customHeight="1" x14ac:dyDescent="0.2">
      <c r="A135" s="259"/>
      <c r="B135" s="259"/>
      <c r="C135" s="258" t="s">
        <v>859</v>
      </c>
      <c r="D135" s="260">
        <v>4</v>
      </c>
      <c r="E135" s="262"/>
      <c r="F135" s="262"/>
      <c r="G135" s="258" t="s">
        <v>1147</v>
      </c>
    </row>
    <row r="136" spans="1:7" ht="12" customHeight="1" x14ac:dyDescent="0.2">
      <c r="A136" s="259"/>
      <c r="B136" s="259"/>
      <c r="C136" s="258" t="s">
        <v>860</v>
      </c>
      <c r="D136" s="260">
        <v>1</v>
      </c>
      <c r="E136" s="262"/>
      <c r="F136" s="262"/>
      <c r="G136" s="258" t="s">
        <v>1147</v>
      </c>
    </row>
    <row r="137" spans="1:7" ht="12" customHeight="1" x14ac:dyDescent="0.2">
      <c r="A137" s="259"/>
      <c r="B137" s="259"/>
      <c r="C137" s="258" t="s">
        <v>1362</v>
      </c>
      <c r="D137" s="260">
        <v>1</v>
      </c>
      <c r="E137" s="262"/>
      <c r="F137" s="262"/>
      <c r="G137" s="258" t="s">
        <v>1147</v>
      </c>
    </row>
    <row r="138" spans="1:7" ht="12" customHeight="1" x14ac:dyDescent="0.2">
      <c r="A138" s="259"/>
      <c r="B138" s="259"/>
      <c r="C138" s="258" t="s">
        <v>1363</v>
      </c>
      <c r="D138" s="260">
        <v>1</v>
      </c>
      <c r="E138" s="262"/>
      <c r="F138" s="262"/>
      <c r="G138" s="258" t="s">
        <v>1147</v>
      </c>
    </row>
    <row r="139" spans="1:7" ht="12" customHeight="1" x14ac:dyDescent="0.2">
      <c r="A139" s="259"/>
      <c r="B139" s="259"/>
      <c r="C139" s="258" t="s">
        <v>657</v>
      </c>
      <c r="D139" s="260">
        <v>1</v>
      </c>
      <c r="E139" s="261">
        <v>0.01</v>
      </c>
      <c r="F139" s="261">
        <v>0.01</v>
      </c>
      <c r="G139" s="258"/>
    </row>
    <row r="140" spans="1:7" ht="12" customHeight="1" x14ac:dyDescent="0.2">
      <c r="A140" s="259"/>
      <c r="B140" s="259"/>
      <c r="C140" s="258" t="s">
        <v>438</v>
      </c>
      <c r="D140" s="260">
        <v>1</v>
      </c>
      <c r="E140" s="263">
        <v>1130</v>
      </c>
      <c r="F140" s="263">
        <v>1130</v>
      </c>
      <c r="G140" s="258"/>
    </row>
    <row r="141" spans="1:7" ht="12" customHeight="1" x14ac:dyDescent="0.2">
      <c r="A141" s="259"/>
      <c r="B141" s="259"/>
      <c r="C141" s="258" t="s">
        <v>391</v>
      </c>
      <c r="D141" s="260">
        <v>2</v>
      </c>
      <c r="E141" s="260">
        <v>270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1275</v>
      </c>
      <c r="D142" s="260">
        <v>1</v>
      </c>
      <c r="E142" s="261">
        <v>530.71</v>
      </c>
      <c r="F142" s="261">
        <v>530.71</v>
      </c>
      <c r="G142" s="258"/>
    </row>
    <row r="143" spans="1:7" ht="12" customHeight="1" x14ac:dyDescent="0.2">
      <c r="A143" s="259"/>
      <c r="B143" s="259"/>
      <c r="C143" s="258" t="s">
        <v>861</v>
      </c>
      <c r="D143" s="260">
        <v>1</v>
      </c>
      <c r="E143" s="262"/>
      <c r="F143" s="262"/>
      <c r="G143" s="258" t="s">
        <v>1147</v>
      </c>
    </row>
    <row r="144" spans="1:7" ht="12" customHeight="1" x14ac:dyDescent="0.2">
      <c r="A144" s="259"/>
      <c r="B144" s="259"/>
      <c r="C144" s="258" t="s">
        <v>1243</v>
      </c>
      <c r="D144" s="260">
        <v>1</v>
      </c>
      <c r="E144" s="262"/>
      <c r="F144" s="262"/>
      <c r="G144" s="258" t="s">
        <v>1147</v>
      </c>
    </row>
    <row r="145" spans="1:7" ht="12" customHeight="1" x14ac:dyDescent="0.2">
      <c r="A145" s="259"/>
      <c r="B145" s="259"/>
      <c r="C145" s="258" t="s">
        <v>1364</v>
      </c>
      <c r="D145" s="260">
        <v>1</v>
      </c>
      <c r="E145" s="262"/>
      <c r="F145" s="262"/>
      <c r="G145" s="258" t="s">
        <v>1147</v>
      </c>
    </row>
    <row r="146" spans="1:7" ht="12" customHeight="1" x14ac:dyDescent="0.2">
      <c r="A146" s="259"/>
      <c r="B146" s="259"/>
      <c r="C146" s="258" t="s">
        <v>426</v>
      </c>
      <c r="D146" s="260">
        <v>2</v>
      </c>
      <c r="E146" s="260">
        <v>500</v>
      </c>
      <c r="F146" s="263">
        <v>1000</v>
      </c>
      <c r="G146" s="258"/>
    </row>
    <row r="147" spans="1:7" ht="12" customHeight="1" x14ac:dyDescent="0.2">
      <c r="A147" s="259"/>
      <c r="B147" s="259"/>
      <c r="C147" s="258" t="s">
        <v>485</v>
      </c>
      <c r="D147" s="260">
        <v>1</v>
      </c>
      <c r="E147" s="263">
        <v>6080</v>
      </c>
      <c r="F147" s="263">
        <v>6080</v>
      </c>
      <c r="G147" s="258"/>
    </row>
    <row r="148" spans="1:7" ht="13.15" customHeight="1" x14ac:dyDescent="0.2">
      <c r="E148" s="265">
        <v>16271.08</v>
      </c>
      <c r="F148" s="265">
        <v>16271.08</v>
      </c>
    </row>
    <row r="149" spans="1:7" ht="12" customHeight="1" x14ac:dyDescent="0.2">
      <c r="A149" s="254">
        <v>8</v>
      </c>
      <c r="B149" s="255" t="s">
        <v>1336</v>
      </c>
      <c r="C149" s="256"/>
      <c r="D149" s="254">
        <v>1</v>
      </c>
      <c r="E149" s="257">
        <v>8332.08</v>
      </c>
      <c r="F149" s="257">
        <v>8332.08</v>
      </c>
      <c r="G149" s="258"/>
    </row>
    <row r="150" spans="1:7" ht="12" customHeight="1" x14ac:dyDescent="0.2">
      <c r="A150" s="259"/>
      <c r="B150" s="259"/>
      <c r="C150" s="258" t="s">
        <v>857</v>
      </c>
      <c r="D150" s="260">
        <v>5</v>
      </c>
      <c r="E150" s="261">
        <v>0.01</v>
      </c>
      <c r="F150" s="261">
        <v>0.05</v>
      </c>
      <c r="G150" s="258"/>
    </row>
    <row r="151" spans="1:7" ht="12" customHeight="1" x14ac:dyDescent="0.2">
      <c r="A151" s="259"/>
      <c r="B151" s="259"/>
      <c r="C151" s="258" t="s">
        <v>858</v>
      </c>
      <c r="D151" s="260">
        <v>2</v>
      </c>
      <c r="E151" s="261">
        <v>0.01</v>
      </c>
      <c r="F151" s="261">
        <v>0.02</v>
      </c>
      <c r="G151" s="258"/>
    </row>
    <row r="152" spans="1:7" ht="12" customHeight="1" x14ac:dyDescent="0.2">
      <c r="A152" s="259"/>
      <c r="B152" s="259"/>
      <c r="C152" s="258" t="s">
        <v>1282</v>
      </c>
      <c r="D152" s="260">
        <v>1</v>
      </c>
      <c r="E152" s="262"/>
      <c r="F152" s="262"/>
      <c r="G152" s="258" t="s">
        <v>1147</v>
      </c>
    </row>
    <row r="153" spans="1:7" ht="12" customHeight="1" x14ac:dyDescent="0.2">
      <c r="A153" s="259"/>
      <c r="B153" s="259"/>
      <c r="C153" s="258" t="s">
        <v>1358</v>
      </c>
      <c r="D153" s="260">
        <v>1</v>
      </c>
      <c r="E153" s="262"/>
      <c r="F153" s="262"/>
      <c r="G153" s="258" t="s">
        <v>1147</v>
      </c>
    </row>
    <row r="154" spans="1:7" ht="12" customHeight="1" x14ac:dyDescent="0.2">
      <c r="A154" s="259"/>
      <c r="B154" s="259"/>
      <c r="C154" s="258" t="s">
        <v>859</v>
      </c>
      <c r="D154" s="260">
        <v>4</v>
      </c>
      <c r="E154" s="262"/>
      <c r="F154" s="262"/>
      <c r="G154" s="258" t="s">
        <v>1147</v>
      </c>
    </row>
    <row r="155" spans="1:7" ht="12" customHeight="1" x14ac:dyDescent="0.2">
      <c r="A155" s="259"/>
      <c r="B155" s="259"/>
      <c r="C155" s="258" t="s">
        <v>860</v>
      </c>
      <c r="D155" s="260">
        <v>1</v>
      </c>
      <c r="E155" s="262"/>
      <c r="F155" s="262"/>
      <c r="G155" s="258" t="s">
        <v>1147</v>
      </c>
    </row>
    <row r="156" spans="1:7" ht="12" customHeight="1" x14ac:dyDescent="0.2">
      <c r="A156" s="259"/>
      <c r="B156" s="259"/>
      <c r="C156" s="258" t="s">
        <v>1362</v>
      </c>
      <c r="D156" s="260">
        <v>1</v>
      </c>
      <c r="E156" s="262"/>
      <c r="F156" s="262"/>
      <c r="G156" s="258" t="s">
        <v>1147</v>
      </c>
    </row>
    <row r="157" spans="1:7" ht="12" customHeight="1" x14ac:dyDescent="0.2">
      <c r="A157" s="259"/>
      <c r="B157" s="259"/>
      <c r="C157" s="258" t="s">
        <v>1365</v>
      </c>
      <c r="D157" s="260">
        <v>1</v>
      </c>
      <c r="E157" s="262"/>
      <c r="F157" s="262"/>
      <c r="G157" s="258" t="s">
        <v>1147</v>
      </c>
    </row>
    <row r="158" spans="1:7" ht="12" customHeight="1" x14ac:dyDescent="0.2">
      <c r="A158" s="259"/>
      <c r="B158" s="259"/>
      <c r="C158" s="258" t="s">
        <v>438</v>
      </c>
      <c r="D158" s="260">
        <v>1</v>
      </c>
      <c r="E158" s="263">
        <v>1130</v>
      </c>
      <c r="F158" s="263">
        <v>1130</v>
      </c>
      <c r="G158" s="258"/>
    </row>
    <row r="159" spans="1:7" ht="12" customHeight="1" x14ac:dyDescent="0.2">
      <c r="A159" s="259"/>
      <c r="B159" s="259"/>
      <c r="C159" s="258" t="s">
        <v>391</v>
      </c>
      <c r="D159" s="260">
        <v>2</v>
      </c>
      <c r="E159" s="260">
        <v>270</v>
      </c>
      <c r="F159" s="260">
        <v>540</v>
      </c>
      <c r="G159" s="258"/>
    </row>
    <row r="160" spans="1:7" ht="12" customHeight="1" x14ac:dyDescent="0.2">
      <c r="A160" s="259"/>
      <c r="B160" s="259"/>
      <c r="C160" s="258" t="s">
        <v>861</v>
      </c>
      <c r="D160" s="260">
        <v>1</v>
      </c>
      <c r="E160" s="262"/>
      <c r="F160" s="262"/>
      <c r="G160" s="258" t="s">
        <v>1147</v>
      </c>
    </row>
    <row r="161" spans="1:7" ht="12" customHeight="1" x14ac:dyDescent="0.2">
      <c r="A161" s="259"/>
      <c r="B161" s="259"/>
      <c r="C161" s="258" t="s">
        <v>1283</v>
      </c>
      <c r="D161" s="260">
        <v>1</v>
      </c>
      <c r="E161" s="262"/>
      <c r="F161" s="262"/>
      <c r="G161" s="258" t="s">
        <v>1147</v>
      </c>
    </row>
    <row r="162" spans="1:7" ht="12" customHeight="1" x14ac:dyDescent="0.2">
      <c r="A162" s="259"/>
      <c r="B162" s="259"/>
      <c r="C162" s="258" t="s">
        <v>1364</v>
      </c>
      <c r="D162" s="260">
        <v>1</v>
      </c>
      <c r="E162" s="262"/>
      <c r="F162" s="262"/>
      <c r="G162" s="258" t="s">
        <v>1147</v>
      </c>
    </row>
    <row r="163" spans="1:7" ht="12" customHeight="1" x14ac:dyDescent="0.2">
      <c r="A163" s="259"/>
      <c r="B163" s="259"/>
      <c r="C163" s="258" t="s">
        <v>1275</v>
      </c>
      <c r="D163" s="260">
        <v>2</v>
      </c>
      <c r="E163" s="261">
        <v>530.71</v>
      </c>
      <c r="F163" s="397">
        <v>1061.42</v>
      </c>
      <c r="G163" s="258"/>
    </row>
    <row r="164" spans="1:7" ht="12" customHeight="1" x14ac:dyDescent="0.2">
      <c r="A164" s="259"/>
      <c r="B164" s="259"/>
      <c r="C164" s="258" t="s">
        <v>657</v>
      </c>
      <c r="D164" s="260">
        <v>2</v>
      </c>
      <c r="E164" s="261">
        <v>0.01</v>
      </c>
      <c r="F164" s="261">
        <v>0.02</v>
      </c>
      <c r="G164" s="258"/>
    </row>
    <row r="165" spans="1:7" ht="12" customHeight="1" x14ac:dyDescent="0.2">
      <c r="A165" s="259"/>
      <c r="B165" s="259"/>
      <c r="C165" s="258" t="s">
        <v>426</v>
      </c>
      <c r="D165" s="260">
        <v>2</v>
      </c>
      <c r="E165" s="260">
        <v>500</v>
      </c>
      <c r="F165" s="263">
        <v>1000</v>
      </c>
      <c r="G165" s="258"/>
    </row>
    <row r="166" spans="1:7" ht="12" customHeight="1" x14ac:dyDescent="0.2">
      <c r="A166" s="259"/>
      <c r="B166" s="259"/>
      <c r="C166" s="258" t="s">
        <v>654</v>
      </c>
      <c r="D166" s="260">
        <v>1</v>
      </c>
      <c r="E166" s="263">
        <v>6940</v>
      </c>
      <c r="F166" s="263">
        <v>6940</v>
      </c>
      <c r="G166" s="258"/>
    </row>
    <row r="167" spans="1:7" ht="13.15" customHeight="1" x14ac:dyDescent="0.2">
      <c r="E167" s="265">
        <v>19003.169999999998</v>
      </c>
      <c r="F167" s="265">
        <v>19003.169999999998</v>
      </c>
    </row>
    <row r="168" spans="1:7" ht="12" customHeight="1" x14ac:dyDescent="0.2">
      <c r="A168" s="254">
        <v>9</v>
      </c>
      <c r="B168" s="255" t="s">
        <v>1281</v>
      </c>
      <c r="C168" s="256"/>
      <c r="D168" s="254">
        <v>1</v>
      </c>
      <c r="E168" s="257">
        <v>8754.0499999999993</v>
      </c>
      <c r="F168" s="257">
        <v>8754.0499999999993</v>
      </c>
      <c r="G168" s="258"/>
    </row>
    <row r="169" spans="1:7" ht="12" customHeight="1" x14ac:dyDescent="0.2">
      <c r="A169" s="259"/>
      <c r="B169" s="259"/>
      <c r="C169" s="258" t="s">
        <v>857</v>
      </c>
      <c r="D169" s="260">
        <v>4</v>
      </c>
      <c r="E169" s="261">
        <v>0.01</v>
      </c>
      <c r="F169" s="261">
        <v>0.04</v>
      </c>
      <c r="G169" s="258"/>
    </row>
    <row r="170" spans="1:7" ht="12" customHeight="1" x14ac:dyDescent="0.2">
      <c r="A170" s="259"/>
      <c r="B170" s="259"/>
      <c r="C170" s="258" t="s">
        <v>858</v>
      </c>
      <c r="D170" s="260">
        <v>3</v>
      </c>
      <c r="E170" s="261">
        <v>0.01</v>
      </c>
      <c r="F170" s="261">
        <v>0.03</v>
      </c>
      <c r="G170" s="258"/>
    </row>
    <row r="171" spans="1:7" ht="12" customHeight="1" x14ac:dyDescent="0.2">
      <c r="A171" s="259"/>
      <c r="B171" s="259"/>
      <c r="C171" s="258" t="s">
        <v>426</v>
      </c>
      <c r="D171" s="260">
        <v>5</v>
      </c>
      <c r="E171" s="260">
        <v>500</v>
      </c>
      <c r="F171" s="263">
        <v>2500</v>
      </c>
      <c r="G171" s="258"/>
    </row>
    <row r="172" spans="1:7" ht="12" customHeight="1" x14ac:dyDescent="0.2">
      <c r="A172" s="259"/>
      <c r="B172" s="259"/>
      <c r="C172" s="258" t="s">
        <v>1282</v>
      </c>
      <c r="D172" s="260">
        <v>1</v>
      </c>
      <c r="E172" s="262"/>
      <c r="F172" s="262"/>
      <c r="G172" s="258" t="s">
        <v>1147</v>
      </c>
    </row>
    <row r="173" spans="1:7" ht="12" customHeight="1" x14ac:dyDescent="0.2">
      <c r="A173" s="259"/>
      <c r="B173" s="259"/>
      <c r="C173" s="258" t="s">
        <v>859</v>
      </c>
      <c r="D173" s="260">
        <v>3</v>
      </c>
      <c r="E173" s="262"/>
      <c r="F173" s="262"/>
      <c r="G173" s="258" t="s">
        <v>1147</v>
      </c>
    </row>
    <row r="174" spans="1:7" ht="12" customHeight="1" x14ac:dyDescent="0.2">
      <c r="A174" s="259"/>
      <c r="B174" s="259"/>
      <c r="C174" s="258" t="s">
        <v>860</v>
      </c>
      <c r="D174" s="260">
        <v>1</v>
      </c>
      <c r="E174" s="262"/>
      <c r="F174" s="262"/>
      <c r="G174" s="258" t="s">
        <v>1147</v>
      </c>
    </row>
    <row r="175" spans="1:7" ht="12" customHeight="1" x14ac:dyDescent="0.2">
      <c r="A175" s="259"/>
      <c r="B175" s="259"/>
      <c r="C175" s="258" t="s">
        <v>1283</v>
      </c>
      <c r="D175" s="260">
        <v>1</v>
      </c>
      <c r="E175" s="262"/>
      <c r="F175" s="262"/>
      <c r="G175" s="258" t="s">
        <v>1147</v>
      </c>
    </row>
    <row r="176" spans="1:7" ht="12" customHeight="1" x14ac:dyDescent="0.2">
      <c r="A176" s="259"/>
      <c r="B176" s="259"/>
      <c r="C176" s="258" t="s">
        <v>1277</v>
      </c>
      <c r="D176" s="260">
        <v>1</v>
      </c>
      <c r="E176" s="262"/>
      <c r="F176" s="262"/>
      <c r="G176" s="258" t="s">
        <v>1147</v>
      </c>
    </row>
    <row r="177" spans="1:7" ht="12" customHeight="1" x14ac:dyDescent="0.2">
      <c r="A177" s="259"/>
      <c r="B177" s="259"/>
      <c r="C177" s="258" t="s">
        <v>861</v>
      </c>
      <c r="D177" s="260">
        <v>1</v>
      </c>
      <c r="E177" s="262"/>
      <c r="F177" s="262"/>
      <c r="G177" s="258" t="s">
        <v>1147</v>
      </c>
    </row>
    <row r="178" spans="1:7" ht="12" customHeight="1" x14ac:dyDescent="0.2">
      <c r="A178" s="259"/>
      <c r="B178" s="259"/>
      <c r="C178" s="258" t="s">
        <v>1284</v>
      </c>
      <c r="D178" s="260">
        <v>1</v>
      </c>
      <c r="E178" s="262"/>
      <c r="F178" s="262"/>
      <c r="G178" s="258" t="s">
        <v>1147</v>
      </c>
    </row>
    <row r="179" spans="1:7" ht="12" customHeight="1" x14ac:dyDescent="0.2">
      <c r="A179" s="259"/>
      <c r="B179" s="259"/>
      <c r="C179" s="258" t="s">
        <v>1279</v>
      </c>
      <c r="D179" s="260">
        <v>1</v>
      </c>
      <c r="E179" s="262"/>
      <c r="F179" s="262"/>
      <c r="G179" s="258" t="s">
        <v>1147</v>
      </c>
    </row>
    <row r="180" spans="1:7" ht="12" customHeight="1" x14ac:dyDescent="0.2">
      <c r="A180" s="259"/>
      <c r="B180" s="259"/>
      <c r="C180" s="258" t="s">
        <v>657</v>
      </c>
      <c r="D180" s="260">
        <v>3</v>
      </c>
      <c r="E180" s="261">
        <v>0.01</v>
      </c>
      <c r="F180" s="261">
        <v>0.03</v>
      </c>
      <c r="G180" s="258"/>
    </row>
    <row r="181" spans="1:7" ht="12" customHeight="1" x14ac:dyDescent="0.2">
      <c r="A181" s="259"/>
      <c r="B181" s="259"/>
      <c r="C181" s="258" t="s">
        <v>1280</v>
      </c>
      <c r="D181" s="260">
        <v>1</v>
      </c>
      <c r="E181" s="260">
        <v>930</v>
      </c>
      <c r="F181" s="260">
        <v>930</v>
      </c>
      <c r="G181" s="258"/>
    </row>
    <row r="182" spans="1:7" ht="12" customHeight="1" x14ac:dyDescent="0.2">
      <c r="A182" s="259"/>
      <c r="B182" s="259"/>
      <c r="C182" s="258" t="s">
        <v>391</v>
      </c>
      <c r="D182" s="260">
        <v>2</v>
      </c>
      <c r="E182" s="260">
        <v>270</v>
      </c>
      <c r="F182" s="260">
        <v>540</v>
      </c>
      <c r="G182" s="258"/>
    </row>
    <row r="183" spans="1:7" ht="12" customHeight="1" x14ac:dyDescent="0.2">
      <c r="A183" s="259"/>
      <c r="B183" s="259"/>
      <c r="C183" s="258" t="s">
        <v>1275</v>
      </c>
      <c r="D183" s="260">
        <v>3</v>
      </c>
      <c r="E183" s="261">
        <v>530.71</v>
      </c>
      <c r="F183" s="397">
        <v>1592.13</v>
      </c>
      <c r="G183" s="258"/>
    </row>
    <row r="184" spans="1:7" ht="12" customHeight="1" x14ac:dyDescent="0.2">
      <c r="A184" s="259"/>
      <c r="B184" s="259"/>
      <c r="C184" s="258" t="s">
        <v>1285</v>
      </c>
      <c r="D184" s="260">
        <v>1</v>
      </c>
      <c r="E184" s="262"/>
      <c r="F184" s="262"/>
      <c r="G184" s="258" t="s">
        <v>1147</v>
      </c>
    </row>
    <row r="185" spans="1:7" ht="12" customHeight="1" x14ac:dyDescent="0.2">
      <c r="A185" s="259"/>
      <c r="B185" s="259"/>
      <c r="C185" s="258" t="s">
        <v>473</v>
      </c>
      <c r="D185" s="260">
        <v>4</v>
      </c>
      <c r="E185" s="260">
        <v>290</v>
      </c>
      <c r="F185" s="263">
        <v>1160</v>
      </c>
      <c r="G185" s="258"/>
    </row>
    <row r="186" spans="1:7" ht="13.15" customHeight="1" x14ac:dyDescent="0.2">
      <c r="E186" s="265">
        <v>15476.15</v>
      </c>
      <c r="F186" s="265">
        <v>15476.15</v>
      </c>
    </row>
    <row r="187" spans="1:7" ht="12" customHeight="1" x14ac:dyDescent="0.2">
      <c r="A187" s="254">
        <v>10</v>
      </c>
      <c r="B187" s="255" t="s">
        <v>1287</v>
      </c>
      <c r="C187" s="256"/>
      <c r="D187" s="254">
        <v>1</v>
      </c>
      <c r="E187" s="266">
        <v>7344</v>
      </c>
      <c r="F187" s="266">
        <v>7344</v>
      </c>
      <c r="G187" s="258"/>
    </row>
    <row r="188" spans="1:7" ht="12" customHeight="1" x14ac:dyDescent="0.2">
      <c r="A188" s="259"/>
      <c r="B188" s="259"/>
      <c r="C188" s="258" t="s">
        <v>857</v>
      </c>
      <c r="D188" s="260">
        <v>4</v>
      </c>
      <c r="E188" s="261">
        <v>0.01</v>
      </c>
      <c r="F188" s="261">
        <v>0.04</v>
      </c>
      <c r="G188" s="258"/>
    </row>
    <row r="189" spans="1:7" ht="12" customHeight="1" x14ac:dyDescent="0.2">
      <c r="A189" s="259"/>
      <c r="B189" s="259"/>
      <c r="C189" s="258" t="s">
        <v>858</v>
      </c>
      <c r="D189" s="260">
        <v>3</v>
      </c>
      <c r="E189" s="261">
        <v>0.01</v>
      </c>
      <c r="F189" s="261">
        <v>0.03</v>
      </c>
      <c r="G189" s="258"/>
    </row>
    <row r="190" spans="1:7" ht="12" customHeight="1" x14ac:dyDescent="0.2">
      <c r="A190" s="259"/>
      <c r="B190" s="259"/>
      <c r="C190" s="258" t="s">
        <v>426</v>
      </c>
      <c r="D190" s="260">
        <v>4</v>
      </c>
      <c r="E190" s="260">
        <v>500</v>
      </c>
      <c r="F190" s="263">
        <v>2000</v>
      </c>
      <c r="G190" s="258"/>
    </row>
    <row r="191" spans="1:7" ht="12" customHeight="1" x14ac:dyDescent="0.2">
      <c r="A191" s="259"/>
      <c r="B191" s="259"/>
      <c r="C191" s="258" t="s">
        <v>1241</v>
      </c>
      <c r="D191" s="260">
        <v>1</v>
      </c>
      <c r="E191" s="262"/>
      <c r="F191" s="262"/>
      <c r="G191" s="258" t="s">
        <v>1147</v>
      </c>
    </row>
    <row r="192" spans="1:7" ht="12" customHeight="1" x14ac:dyDescent="0.2">
      <c r="A192" s="259"/>
      <c r="B192" s="259"/>
      <c r="C192" s="258" t="s">
        <v>859</v>
      </c>
      <c r="D192" s="260">
        <v>3</v>
      </c>
      <c r="E192" s="262"/>
      <c r="F192" s="262"/>
      <c r="G192" s="258" t="s">
        <v>1147</v>
      </c>
    </row>
    <row r="193" spans="1:7" ht="12" customHeight="1" x14ac:dyDescent="0.2">
      <c r="A193" s="259"/>
      <c r="B193" s="259"/>
      <c r="C193" s="258" t="s">
        <v>860</v>
      </c>
      <c r="D193" s="260">
        <v>1</v>
      </c>
      <c r="E193" s="262"/>
      <c r="F193" s="262"/>
      <c r="G193" s="258" t="s">
        <v>1147</v>
      </c>
    </row>
    <row r="194" spans="1:7" ht="12" customHeight="1" x14ac:dyDescent="0.2">
      <c r="A194" s="259"/>
      <c r="B194" s="259"/>
      <c r="C194" s="258" t="s">
        <v>1243</v>
      </c>
      <c r="D194" s="260">
        <v>1</v>
      </c>
      <c r="E194" s="262"/>
      <c r="F194" s="262"/>
      <c r="G194" s="258" t="s">
        <v>1147</v>
      </c>
    </row>
    <row r="195" spans="1:7" ht="12" customHeight="1" x14ac:dyDescent="0.2">
      <c r="A195" s="259"/>
      <c r="B195" s="259"/>
      <c r="C195" s="258" t="s">
        <v>1277</v>
      </c>
      <c r="D195" s="260">
        <v>1</v>
      </c>
      <c r="E195" s="262"/>
      <c r="F195" s="262"/>
      <c r="G195" s="258" t="s">
        <v>1147</v>
      </c>
    </row>
    <row r="196" spans="1:7" ht="12" customHeight="1" x14ac:dyDescent="0.2">
      <c r="A196" s="259"/>
      <c r="B196" s="259"/>
      <c r="C196" s="258" t="s">
        <v>861</v>
      </c>
      <c r="D196" s="260">
        <v>1</v>
      </c>
      <c r="E196" s="262"/>
      <c r="F196" s="262"/>
      <c r="G196" s="258" t="s">
        <v>1147</v>
      </c>
    </row>
    <row r="197" spans="1:7" ht="12" customHeight="1" x14ac:dyDescent="0.2">
      <c r="A197" s="259"/>
      <c r="B197" s="259"/>
      <c r="C197" s="258" t="s">
        <v>1288</v>
      </c>
      <c r="D197" s="260">
        <v>1</v>
      </c>
      <c r="E197" s="262"/>
      <c r="F197" s="262"/>
      <c r="G197" s="258" t="s">
        <v>1147</v>
      </c>
    </row>
    <row r="198" spans="1:7" ht="12" customHeight="1" x14ac:dyDescent="0.2">
      <c r="A198" s="259"/>
      <c r="B198" s="259"/>
      <c r="C198" s="258" t="s">
        <v>1279</v>
      </c>
      <c r="D198" s="260">
        <v>1</v>
      </c>
      <c r="E198" s="262"/>
      <c r="F198" s="262"/>
      <c r="G198" s="258" t="s">
        <v>1147</v>
      </c>
    </row>
    <row r="199" spans="1:7" ht="12" customHeight="1" x14ac:dyDescent="0.2">
      <c r="A199" s="259"/>
      <c r="B199" s="259"/>
      <c r="C199" s="258" t="s">
        <v>657</v>
      </c>
      <c r="D199" s="260">
        <v>2</v>
      </c>
      <c r="E199" s="261">
        <v>0.01</v>
      </c>
      <c r="F199" s="261">
        <v>0.02</v>
      </c>
      <c r="G199" s="258"/>
    </row>
    <row r="200" spans="1:7" ht="12" customHeight="1" x14ac:dyDescent="0.2">
      <c r="A200" s="259"/>
      <c r="B200" s="259"/>
      <c r="C200" s="258" t="s">
        <v>1280</v>
      </c>
      <c r="D200" s="260">
        <v>1</v>
      </c>
      <c r="E200" s="260">
        <v>930</v>
      </c>
      <c r="F200" s="260">
        <v>930</v>
      </c>
      <c r="G200" s="258"/>
    </row>
    <row r="201" spans="1:7" ht="12" customHeight="1" x14ac:dyDescent="0.2">
      <c r="A201" s="259"/>
      <c r="B201" s="259"/>
      <c r="C201" s="258" t="s">
        <v>391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1275</v>
      </c>
      <c r="D202" s="260">
        <v>2</v>
      </c>
      <c r="E202" s="261">
        <v>530.71</v>
      </c>
      <c r="F202" s="397">
        <v>1061.42</v>
      </c>
      <c r="G202" s="258"/>
    </row>
    <row r="203" spans="1:7" ht="12" customHeight="1" x14ac:dyDescent="0.2">
      <c r="A203" s="259"/>
      <c r="B203" s="259"/>
      <c r="C203" s="258" t="s">
        <v>1242</v>
      </c>
      <c r="D203" s="260">
        <v>1</v>
      </c>
      <c r="E203" s="262"/>
      <c r="F203" s="262"/>
      <c r="G203" s="258" t="s">
        <v>1147</v>
      </c>
    </row>
    <row r="204" spans="1:7" ht="12" customHeight="1" x14ac:dyDescent="0.2">
      <c r="A204" s="259"/>
      <c r="B204" s="259"/>
      <c r="C204" s="258" t="s">
        <v>473</v>
      </c>
      <c r="D204" s="260">
        <v>4</v>
      </c>
      <c r="E204" s="260">
        <v>290</v>
      </c>
      <c r="F204" s="263">
        <v>1160</v>
      </c>
      <c r="G204" s="258"/>
    </row>
    <row r="205" spans="1:7" ht="13.15" customHeight="1" x14ac:dyDescent="0.2">
      <c r="E205" s="265">
        <v>13035.09</v>
      </c>
      <c r="F205" s="265">
        <v>13035.09</v>
      </c>
    </row>
    <row r="206" spans="1:7" ht="12" customHeight="1" x14ac:dyDescent="0.2">
      <c r="A206" s="254">
        <v>11</v>
      </c>
      <c r="B206" s="255" t="s">
        <v>1316</v>
      </c>
      <c r="C206" s="256"/>
      <c r="D206" s="254">
        <v>1</v>
      </c>
      <c r="E206" s="257">
        <v>5514.08</v>
      </c>
      <c r="F206" s="257">
        <v>5514.08</v>
      </c>
      <c r="G206" s="258"/>
    </row>
    <row r="207" spans="1:7" ht="12" customHeight="1" x14ac:dyDescent="0.2">
      <c r="A207" s="259"/>
      <c r="B207" s="259"/>
      <c r="C207" s="258" t="s">
        <v>857</v>
      </c>
      <c r="D207" s="260">
        <v>3</v>
      </c>
      <c r="E207" s="261">
        <v>0.01</v>
      </c>
      <c r="F207" s="261">
        <v>0.03</v>
      </c>
      <c r="G207" s="258"/>
    </row>
    <row r="208" spans="1:7" ht="12" customHeight="1" x14ac:dyDescent="0.2">
      <c r="A208" s="259"/>
      <c r="B208" s="259"/>
      <c r="C208" s="258" t="s">
        <v>858</v>
      </c>
      <c r="D208" s="260">
        <v>4</v>
      </c>
      <c r="E208" s="261">
        <v>0.01</v>
      </c>
      <c r="F208" s="261">
        <v>0.04</v>
      </c>
      <c r="G208" s="258"/>
    </row>
    <row r="209" spans="1:7" ht="12" customHeight="1" x14ac:dyDescent="0.2">
      <c r="A209" s="259"/>
      <c r="B209" s="259"/>
      <c r="C209" s="258" t="s">
        <v>1366</v>
      </c>
      <c r="D209" s="260">
        <v>1</v>
      </c>
      <c r="E209" s="262"/>
      <c r="F209" s="262"/>
      <c r="G209" s="258" t="s">
        <v>1147</v>
      </c>
    </row>
    <row r="210" spans="1:7" ht="12" customHeight="1" x14ac:dyDescent="0.2">
      <c r="A210" s="259"/>
      <c r="B210" s="259"/>
      <c r="C210" s="258" t="s">
        <v>865</v>
      </c>
      <c r="D210" s="260">
        <v>2</v>
      </c>
      <c r="E210" s="262"/>
      <c r="F210" s="262"/>
      <c r="G210" s="258" t="s">
        <v>1147</v>
      </c>
    </row>
    <row r="211" spans="1:7" ht="12" customHeight="1" x14ac:dyDescent="0.2">
      <c r="A211" s="259"/>
      <c r="B211" s="259"/>
      <c r="C211" s="258" t="s">
        <v>1148</v>
      </c>
      <c r="D211" s="260">
        <v>1</v>
      </c>
      <c r="E211" s="262"/>
      <c r="F211" s="262"/>
      <c r="G211" s="258" t="s">
        <v>1147</v>
      </c>
    </row>
    <row r="212" spans="1:7" ht="12" customHeight="1" x14ac:dyDescent="0.2">
      <c r="A212" s="259"/>
      <c r="B212" s="259"/>
      <c r="C212" s="258" t="s">
        <v>1367</v>
      </c>
      <c r="D212" s="260">
        <v>1</v>
      </c>
      <c r="E212" s="262"/>
      <c r="F212" s="262"/>
      <c r="G212" s="258" t="s">
        <v>1147</v>
      </c>
    </row>
    <row r="213" spans="1:7" ht="12" customHeight="1" x14ac:dyDescent="0.2">
      <c r="A213" s="259"/>
      <c r="B213" s="259"/>
      <c r="C213" s="258" t="s">
        <v>657</v>
      </c>
      <c r="D213" s="260">
        <v>2</v>
      </c>
      <c r="E213" s="261">
        <v>0.01</v>
      </c>
      <c r="F213" s="261">
        <v>0.02</v>
      </c>
      <c r="G213" s="258"/>
    </row>
    <row r="214" spans="1:7" ht="12" customHeight="1" x14ac:dyDescent="0.2">
      <c r="A214" s="259"/>
      <c r="B214" s="259"/>
      <c r="C214" s="258" t="s">
        <v>420</v>
      </c>
      <c r="D214" s="260">
        <v>1</v>
      </c>
      <c r="E214" s="260">
        <v>740</v>
      </c>
      <c r="F214" s="260">
        <v>740</v>
      </c>
      <c r="G214" s="258"/>
    </row>
    <row r="215" spans="1:7" ht="12" customHeight="1" x14ac:dyDescent="0.2">
      <c r="A215" s="259"/>
      <c r="B215" s="259"/>
      <c r="C215" s="258" t="s">
        <v>1149</v>
      </c>
      <c r="D215" s="260">
        <v>2</v>
      </c>
      <c r="E215" s="261">
        <v>567.87</v>
      </c>
      <c r="F215" s="397">
        <v>1135.74</v>
      </c>
      <c r="G215" s="258"/>
    </row>
    <row r="216" spans="1:7" ht="12" customHeight="1" x14ac:dyDescent="0.2">
      <c r="A216" s="259"/>
      <c r="B216" s="259"/>
      <c r="C216" s="258" t="s">
        <v>1368</v>
      </c>
      <c r="D216" s="260">
        <v>1</v>
      </c>
      <c r="E216" s="262"/>
      <c r="F216" s="262"/>
      <c r="G216" s="258" t="s">
        <v>1147</v>
      </c>
    </row>
    <row r="217" spans="1:7" ht="12" customHeight="1" x14ac:dyDescent="0.2">
      <c r="A217" s="259"/>
      <c r="B217" s="259"/>
      <c r="C217" s="258" t="s">
        <v>391</v>
      </c>
      <c r="D217" s="260">
        <v>2</v>
      </c>
      <c r="E217" s="260">
        <v>270</v>
      </c>
      <c r="F217" s="260">
        <v>540</v>
      </c>
      <c r="G217" s="258"/>
    </row>
    <row r="218" spans="1:7" ht="12" customHeight="1" x14ac:dyDescent="0.2">
      <c r="A218" s="259"/>
      <c r="B218" s="259"/>
      <c r="C218" s="258" t="s">
        <v>861</v>
      </c>
      <c r="D218" s="260">
        <v>1</v>
      </c>
      <c r="E218" s="262"/>
      <c r="F218" s="262"/>
      <c r="G218" s="258" t="s">
        <v>1147</v>
      </c>
    </row>
    <row r="219" spans="1:7" ht="12" customHeight="1" x14ac:dyDescent="0.2">
      <c r="A219" s="259"/>
      <c r="B219" s="259"/>
      <c r="C219" s="258" t="s">
        <v>426</v>
      </c>
      <c r="D219" s="260">
        <v>3</v>
      </c>
      <c r="E219" s="260">
        <v>500</v>
      </c>
      <c r="F219" s="263">
        <v>1500</v>
      </c>
      <c r="G219" s="258"/>
    </row>
    <row r="220" spans="1:7" ht="12" customHeight="1" x14ac:dyDescent="0.2">
      <c r="A220" s="259"/>
      <c r="B220" s="259"/>
      <c r="C220" s="258" t="s">
        <v>1369</v>
      </c>
      <c r="D220" s="260">
        <v>1</v>
      </c>
      <c r="E220" s="262"/>
      <c r="F220" s="262"/>
      <c r="G220" s="258" t="s">
        <v>1147</v>
      </c>
    </row>
    <row r="221" spans="1:7" ht="12" customHeight="1" x14ac:dyDescent="0.2">
      <c r="A221" s="259"/>
      <c r="B221" s="259"/>
      <c r="C221" s="258" t="s">
        <v>1370</v>
      </c>
      <c r="D221" s="260">
        <v>1</v>
      </c>
      <c r="E221" s="262"/>
      <c r="F221" s="262"/>
      <c r="G221" s="258" t="s">
        <v>1147</v>
      </c>
    </row>
    <row r="222" spans="1:7" ht="13.15" customHeight="1" x14ac:dyDescent="0.2">
      <c r="E222" s="265">
        <v>9430.17</v>
      </c>
      <c r="F222" s="265">
        <v>9430.17</v>
      </c>
    </row>
    <row r="223" spans="1:7" ht="12" customHeight="1" x14ac:dyDescent="0.2">
      <c r="A223" s="254">
        <v>12</v>
      </c>
      <c r="B223" s="255" t="s">
        <v>1315</v>
      </c>
      <c r="C223" s="256"/>
      <c r="D223" s="254">
        <v>1</v>
      </c>
      <c r="E223" s="267">
        <v>4434.3999999999996</v>
      </c>
      <c r="F223" s="267">
        <v>4434.3999999999996</v>
      </c>
      <c r="G223" s="258"/>
    </row>
    <row r="224" spans="1:7" ht="12" customHeight="1" x14ac:dyDescent="0.2">
      <c r="A224" s="259"/>
      <c r="B224" s="259"/>
      <c r="C224" s="258" t="s">
        <v>857</v>
      </c>
      <c r="D224" s="260">
        <v>3</v>
      </c>
      <c r="E224" s="261">
        <v>0.01</v>
      </c>
      <c r="F224" s="261">
        <v>0.03</v>
      </c>
      <c r="G224" s="258"/>
    </row>
    <row r="225" spans="1:7" ht="12" customHeight="1" x14ac:dyDescent="0.2">
      <c r="A225" s="259"/>
      <c r="B225" s="259"/>
      <c r="C225" s="258" t="s">
        <v>858</v>
      </c>
      <c r="D225" s="260">
        <v>4</v>
      </c>
      <c r="E225" s="261">
        <v>0.01</v>
      </c>
      <c r="F225" s="261">
        <v>0.04</v>
      </c>
      <c r="G225" s="258"/>
    </row>
    <row r="226" spans="1:7" ht="12" customHeight="1" x14ac:dyDescent="0.2">
      <c r="A226" s="259"/>
      <c r="B226" s="259"/>
      <c r="C226" s="258" t="s">
        <v>1371</v>
      </c>
      <c r="D226" s="260">
        <v>1</v>
      </c>
      <c r="E226" s="262"/>
      <c r="F226" s="262"/>
      <c r="G226" s="258" t="s">
        <v>1147</v>
      </c>
    </row>
    <row r="227" spans="1:7" ht="12" customHeight="1" x14ac:dyDescent="0.2">
      <c r="A227" s="259"/>
      <c r="B227" s="259"/>
      <c r="C227" s="258" t="s">
        <v>865</v>
      </c>
      <c r="D227" s="260">
        <v>2</v>
      </c>
      <c r="E227" s="262"/>
      <c r="F227" s="262"/>
      <c r="G227" s="258" t="s">
        <v>1147</v>
      </c>
    </row>
    <row r="228" spans="1:7" ht="12" customHeight="1" x14ac:dyDescent="0.2">
      <c r="A228" s="259"/>
      <c r="B228" s="259"/>
      <c r="C228" s="258" t="s">
        <v>1148</v>
      </c>
      <c r="D228" s="260">
        <v>1</v>
      </c>
      <c r="E228" s="262"/>
      <c r="F228" s="262"/>
      <c r="G228" s="258" t="s">
        <v>1147</v>
      </c>
    </row>
    <row r="229" spans="1:7" ht="12" customHeight="1" x14ac:dyDescent="0.2">
      <c r="A229" s="259"/>
      <c r="B229" s="259"/>
      <c r="C229" s="258" t="s">
        <v>1372</v>
      </c>
      <c r="D229" s="260">
        <v>1</v>
      </c>
      <c r="E229" s="262"/>
      <c r="F229" s="262"/>
      <c r="G229" s="258" t="s">
        <v>1147</v>
      </c>
    </row>
    <row r="230" spans="1:7" ht="12" customHeight="1" x14ac:dyDescent="0.2">
      <c r="A230" s="259"/>
      <c r="B230" s="259"/>
      <c r="C230" s="258" t="s">
        <v>657</v>
      </c>
      <c r="D230" s="260">
        <v>2</v>
      </c>
      <c r="E230" s="261">
        <v>0.01</v>
      </c>
      <c r="F230" s="261">
        <v>0.02</v>
      </c>
      <c r="G230" s="258"/>
    </row>
    <row r="231" spans="1:7" ht="12" customHeight="1" x14ac:dyDescent="0.2">
      <c r="A231" s="259"/>
      <c r="B231" s="259"/>
      <c r="C231" s="258" t="s">
        <v>420</v>
      </c>
      <c r="D231" s="260">
        <v>1</v>
      </c>
      <c r="E231" s="260">
        <v>740</v>
      </c>
      <c r="F231" s="260">
        <v>740</v>
      </c>
      <c r="G231" s="258"/>
    </row>
    <row r="232" spans="1:7" ht="12" customHeight="1" x14ac:dyDescent="0.2">
      <c r="A232" s="259"/>
      <c r="B232" s="259"/>
      <c r="C232" s="258" t="s">
        <v>1149</v>
      </c>
      <c r="D232" s="260">
        <v>2</v>
      </c>
      <c r="E232" s="261">
        <v>567.87</v>
      </c>
      <c r="F232" s="397">
        <v>1135.74</v>
      </c>
      <c r="G232" s="258"/>
    </row>
    <row r="233" spans="1:7" ht="12" customHeight="1" x14ac:dyDescent="0.2">
      <c r="A233" s="259"/>
      <c r="B233" s="259"/>
      <c r="C233" s="258" t="s">
        <v>1373</v>
      </c>
      <c r="D233" s="260">
        <v>1</v>
      </c>
      <c r="E233" s="262"/>
      <c r="F233" s="262"/>
      <c r="G233" s="258" t="s">
        <v>1147</v>
      </c>
    </row>
    <row r="234" spans="1:7" ht="12" customHeight="1" x14ac:dyDescent="0.2">
      <c r="A234" s="259"/>
      <c r="B234" s="259"/>
      <c r="C234" s="258" t="s">
        <v>391</v>
      </c>
      <c r="D234" s="260">
        <v>2</v>
      </c>
      <c r="E234" s="260">
        <v>270</v>
      </c>
      <c r="F234" s="260">
        <v>540</v>
      </c>
      <c r="G234" s="258"/>
    </row>
    <row r="235" spans="1:7" ht="12" customHeight="1" x14ac:dyDescent="0.2">
      <c r="A235" s="259"/>
      <c r="B235" s="259"/>
      <c r="C235" s="258" t="s">
        <v>861</v>
      </c>
      <c r="D235" s="260">
        <v>1</v>
      </c>
      <c r="E235" s="262"/>
      <c r="F235" s="262"/>
      <c r="G235" s="258" t="s">
        <v>1147</v>
      </c>
    </row>
    <row r="236" spans="1:7" ht="12" customHeight="1" x14ac:dyDescent="0.2">
      <c r="A236" s="259"/>
      <c r="B236" s="259"/>
      <c r="C236" s="258" t="s">
        <v>426</v>
      </c>
      <c r="D236" s="260">
        <v>3</v>
      </c>
      <c r="E236" s="260">
        <v>500</v>
      </c>
      <c r="F236" s="263">
        <v>1500</v>
      </c>
      <c r="G236" s="258"/>
    </row>
    <row r="237" spans="1:7" ht="12" customHeight="1" x14ac:dyDescent="0.2">
      <c r="A237" s="259"/>
      <c r="B237" s="259"/>
      <c r="C237" s="258" t="s">
        <v>1374</v>
      </c>
      <c r="D237" s="260">
        <v>1</v>
      </c>
      <c r="E237" s="262"/>
      <c r="F237" s="262"/>
      <c r="G237" s="258" t="s">
        <v>1147</v>
      </c>
    </row>
    <row r="238" spans="1:7" ht="12" customHeight="1" x14ac:dyDescent="0.2">
      <c r="A238" s="259"/>
      <c r="B238" s="259"/>
      <c r="C238" s="258" t="s">
        <v>1370</v>
      </c>
      <c r="D238" s="260">
        <v>1</v>
      </c>
      <c r="E238" s="262"/>
      <c r="F238" s="262"/>
      <c r="G238" s="258" t="s">
        <v>1147</v>
      </c>
    </row>
    <row r="239" spans="1:7" ht="13.15" customHeight="1" x14ac:dyDescent="0.2">
      <c r="E239" s="265">
        <v>8350.49</v>
      </c>
      <c r="F239" s="265">
        <v>8350.49</v>
      </c>
    </row>
    <row r="240" spans="1:7" ht="12" customHeight="1" x14ac:dyDescent="0.2">
      <c r="A240" s="254">
        <v>13</v>
      </c>
      <c r="B240" s="255" t="s">
        <v>1320</v>
      </c>
      <c r="C240" s="256"/>
      <c r="D240" s="254">
        <v>1</v>
      </c>
      <c r="E240" s="267">
        <v>5205.6000000000004</v>
      </c>
      <c r="F240" s="267">
        <v>5205.6000000000004</v>
      </c>
      <c r="G240" s="258"/>
    </row>
    <row r="241" spans="1:7" ht="12" customHeight="1" x14ac:dyDescent="0.2">
      <c r="A241" s="259"/>
      <c r="B241" s="259"/>
      <c r="C241" s="258" t="s">
        <v>857</v>
      </c>
      <c r="D241" s="260">
        <v>3</v>
      </c>
      <c r="E241" s="261">
        <v>0.01</v>
      </c>
      <c r="F241" s="261">
        <v>0.03</v>
      </c>
      <c r="G241" s="258"/>
    </row>
    <row r="242" spans="1:7" ht="12" customHeight="1" x14ac:dyDescent="0.2">
      <c r="A242" s="259"/>
      <c r="B242" s="259"/>
      <c r="C242" s="258" t="s">
        <v>858</v>
      </c>
      <c r="D242" s="260">
        <v>2</v>
      </c>
      <c r="E242" s="261">
        <v>0.01</v>
      </c>
      <c r="F242" s="261">
        <v>0.02</v>
      </c>
      <c r="G242" s="258"/>
    </row>
    <row r="243" spans="1:7" ht="12" customHeight="1" x14ac:dyDescent="0.2">
      <c r="A243" s="259"/>
      <c r="B243" s="259"/>
      <c r="C243" s="258" t="s">
        <v>426</v>
      </c>
      <c r="D243" s="260">
        <v>3</v>
      </c>
      <c r="E243" s="260">
        <v>500</v>
      </c>
      <c r="F243" s="263">
        <v>1500</v>
      </c>
      <c r="G243" s="258"/>
    </row>
    <row r="244" spans="1:7" ht="12" customHeight="1" x14ac:dyDescent="0.2">
      <c r="A244" s="259"/>
      <c r="B244" s="259"/>
      <c r="C244" s="258" t="s">
        <v>1375</v>
      </c>
      <c r="D244" s="260">
        <v>1</v>
      </c>
      <c r="E244" s="262"/>
      <c r="F244" s="262"/>
      <c r="G244" s="258" t="s">
        <v>1147</v>
      </c>
    </row>
    <row r="245" spans="1:7" ht="12" customHeight="1" x14ac:dyDescent="0.2">
      <c r="A245" s="259"/>
      <c r="B245" s="259"/>
      <c r="C245" s="258" t="s">
        <v>1376</v>
      </c>
      <c r="D245" s="260">
        <v>1</v>
      </c>
      <c r="E245" s="262"/>
      <c r="F245" s="262"/>
      <c r="G245" s="258" t="s">
        <v>1147</v>
      </c>
    </row>
    <row r="246" spans="1:7" ht="12" customHeight="1" x14ac:dyDescent="0.2">
      <c r="A246" s="259"/>
      <c r="B246" s="259"/>
      <c r="C246" s="258" t="s">
        <v>865</v>
      </c>
      <c r="D246" s="260">
        <v>2</v>
      </c>
      <c r="E246" s="262"/>
      <c r="F246" s="262"/>
      <c r="G246" s="258" t="s">
        <v>1147</v>
      </c>
    </row>
    <row r="247" spans="1:7" ht="12" customHeight="1" x14ac:dyDescent="0.2">
      <c r="A247" s="259"/>
      <c r="B247" s="259"/>
      <c r="C247" s="258" t="s">
        <v>1148</v>
      </c>
      <c r="D247" s="260">
        <v>1</v>
      </c>
      <c r="E247" s="262"/>
      <c r="F247" s="262"/>
      <c r="G247" s="258" t="s">
        <v>1147</v>
      </c>
    </row>
    <row r="248" spans="1:7" ht="12" customHeight="1" x14ac:dyDescent="0.2">
      <c r="A248" s="259"/>
      <c r="B248" s="259"/>
      <c r="C248" s="258" t="s">
        <v>1377</v>
      </c>
      <c r="D248" s="260">
        <v>1</v>
      </c>
      <c r="E248" s="262"/>
      <c r="F248" s="262"/>
      <c r="G248" s="258" t="s">
        <v>1147</v>
      </c>
    </row>
    <row r="249" spans="1:7" ht="12" customHeight="1" x14ac:dyDescent="0.2">
      <c r="A249" s="259"/>
      <c r="B249" s="259"/>
      <c r="C249" s="258" t="s">
        <v>1370</v>
      </c>
      <c r="D249" s="260">
        <v>1</v>
      </c>
      <c r="E249" s="262"/>
      <c r="F249" s="262"/>
      <c r="G249" s="258" t="s">
        <v>1147</v>
      </c>
    </row>
    <row r="250" spans="1:7" ht="12" customHeight="1" x14ac:dyDescent="0.2">
      <c r="A250" s="259"/>
      <c r="B250" s="259"/>
      <c r="C250" s="258" t="s">
        <v>861</v>
      </c>
      <c r="D250" s="260">
        <v>1</v>
      </c>
      <c r="E250" s="262"/>
      <c r="F250" s="262"/>
      <c r="G250" s="258" t="s">
        <v>1147</v>
      </c>
    </row>
    <row r="251" spans="1:7" ht="12" customHeight="1" x14ac:dyDescent="0.2">
      <c r="A251" s="259"/>
      <c r="B251" s="259"/>
      <c r="C251" s="258" t="s">
        <v>1378</v>
      </c>
      <c r="D251" s="260">
        <v>1</v>
      </c>
      <c r="E251" s="262"/>
      <c r="F251" s="262"/>
      <c r="G251" s="258" t="s">
        <v>1147</v>
      </c>
    </row>
    <row r="252" spans="1:7" ht="12" customHeight="1" x14ac:dyDescent="0.2">
      <c r="A252" s="259"/>
      <c r="B252" s="259"/>
      <c r="C252" s="258" t="s">
        <v>657</v>
      </c>
      <c r="D252" s="260">
        <v>2</v>
      </c>
      <c r="E252" s="261">
        <v>0.01</v>
      </c>
      <c r="F252" s="261">
        <v>0.02</v>
      </c>
      <c r="G252" s="258"/>
    </row>
    <row r="253" spans="1:7" ht="12" customHeight="1" x14ac:dyDescent="0.2">
      <c r="A253" s="259"/>
      <c r="B253" s="259"/>
      <c r="C253" s="258" t="s">
        <v>432</v>
      </c>
      <c r="D253" s="260">
        <v>1</v>
      </c>
      <c r="E253" s="260">
        <v>740</v>
      </c>
      <c r="F253" s="260">
        <v>740</v>
      </c>
      <c r="G253" s="258"/>
    </row>
    <row r="254" spans="1:7" ht="12" customHeight="1" x14ac:dyDescent="0.2">
      <c r="A254" s="259"/>
      <c r="B254" s="259"/>
      <c r="C254" s="258" t="s">
        <v>391</v>
      </c>
      <c r="D254" s="260">
        <v>2</v>
      </c>
      <c r="E254" s="260">
        <v>270</v>
      </c>
      <c r="F254" s="260">
        <v>540</v>
      </c>
      <c r="G254" s="258"/>
    </row>
    <row r="255" spans="1:7" ht="12" customHeight="1" x14ac:dyDescent="0.2">
      <c r="A255" s="259"/>
      <c r="B255" s="259"/>
      <c r="C255" s="258" t="s">
        <v>1149</v>
      </c>
      <c r="D255" s="260">
        <v>2</v>
      </c>
      <c r="E255" s="261">
        <v>567.87</v>
      </c>
      <c r="F255" s="397">
        <v>1135.74</v>
      </c>
      <c r="G255" s="258"/>
    </row>
    <row r="256" spans="1:7" ht="12" customHeight="1" x14ac:dyDescent="0.2">
      <c r="A256" s="259"/>
      <c r="B256" s="259"/>
      <c r="C256" s="258" t="s">
        <v>473</v>
      </c>
      <c r="D256" s="260">
        <v>4</v>
      </c>
      <c r="E256" s="260">
        <v>290</v>
      </c>
      <c r="F256" s="263">
        <v>1160</v>
      </c>
      <c r="G256" s="258"/>
    </row>
    <row r="257" spans="1:7" ht="13.15" customHeight="1" x14ac:dyDescent="0.2">
      <c r="E257" s="265">
        <v>10281.67</v>
      </c>
      <c r="F257" s="265">
        <v>10281.67</v>
      </c>
    </row>
    <row r="258" spans="1:7" ht="12" customHeight="1" x14ac:dyDescent="0.2">
      <c r="A258" s="254">
        <v>14</v>
      </c>
      <c r="B258" s="255" t="s">
        <v>1321</v>
      </c>
      <c r="C258" s="256"/>
      <c r="D258" s="254">
        <v>1</v>
      </c>
      <c r="E258" s="257">
        <v>5955.21</v>
      </c>
      <c r="F258" s="257">
        <v>5955.21</v>
      </c>
      <c r="G258" s="258"/>
    </row>
    <row r="259" spans="1:7" ht="12" customHeight="1" x14ac:dyDescent="0.2">
      <c r="A259" s="259"/>
      <c r="B259" s="259"/>
      <c r="C259" s="258" t="s">
        <v>857</v>
      </c>
      <c r="D259" s="260">
        <v>3</v>
      </c>
      <c r="E259" s="261">
        <v>0.01</v>
      </c>
      <c r="F259" s="261">
        <v>0.03</v>
      </c>
      <c r="G259" s="258"/>
    </row>
    <row r="260" spans="1:7" ht="12" customHeight="1" x14ac:dyDescent="0.2">
      <c r="A260" s="259"/>
      <c r="B260" s="259"/>
      <c r="C260" s="258" t="s">
        <v>858</v>
      </c>
      <c r="D260" s="260">
        <v>2</v>
      </c>
      <c r="E260" s="261">
        <v>0.01</v>
      </c>
      <c r="F260" s="261">
        <v>0.02</v>
      </c>
      <c r="G260" s="258"/>
    </row>
    <row r="261" spans="1:7" ht="12" customHeight="1" x14ac:dyDescent="0.2">
      <c r="A261" s="259"/>
      <c r="B261" s="259"/>
      <c r="C261" s="258" t="s">
        <v>426</v>
      </c>
      <c r="D261" s="260">
        <v>3</v>
      </c>
      <c r="E261" s="260">
        <v>500</v>
      </c>
      <c r="F261" s="263">
        <v>1500</v>
      </c>
      <c r="G261" s="258"/>
    </row>
    <row r="262" spans="1:7" ht="12" customHeight="1" x14ac:dyDescent="0.2">
      <c r="A262" s="259"/>
      <c r="B262" s="259"/>
      <c r="C262" s="258" t="s">
        <v>1366</v>
      </c>
      <c r="D262" s="260">
        <v>1</v>
      </c>
      <c r="E262" s="262"/>
      <c r="F262" s="262"/>
      <c r="G262" s="258" t="s">
        <v>1147</v>
      </c>
    </row>
    <row r="263" spans="1:7" ht="12" customHeight="1" x14ac:dyDescent="0.2">
      <c r="A263" s="259"/>
      <c r="B263" s="259"/>
      <c r="C263" s="258" t="s">
        <v>1379</v>
      </c>
      <c r="D263" s="260">
        <v>1</v>
      </c>
      <c r="E263" s="262"/>
      <c r="F263" s="262"/>
      <c r="G263" s="258" t="s">
        <v>1147</v>
      </c>
    </row>
    <row r="264" spans="1:7" ht="12" customHeight="1" x14ac:dyDescent="0.2">
      <c r="A264" s="259"/>
      <c r="B264" s="259"/>
      <c r="C264" s="258" t="s">
        <v>865</v>
      </c>
      <c r="D264" s="260">
        <v>2</v>
      </c>
      <c r="E264" s="262"/>
      <c r="F264" s="262"/>
      <c r="G264" s="258" t="s">
        <v>1147</v>
      </c>
    </row>
    <row r="265" spans="1:7" ht="12" customHeight="1" x14ac:dyDescent="0.2">
      <c r="A265" s="259"/>
      <c r="B265" s="259"/>
      <c r="C265" s="258" t="s">
        <v>1148</v>
      </c>
      <c r="D265" s="260">
        <v>1</v>
      </c>
      <c r="E265" s="262"/>
      <c r="F265" s="262"/>
      <c r="G265" s="258" t="s">
        <v>1147</v>
      </c>
    </row>
    <row r="266" spans="1:7" ht="12" customHeight="1" x14ac:dyDescent="0.2">
      <c r="A266" s="259"/>
      <c r="B266" s="259"/>
      <c r="C266" s="258" t="s">
        <v>1369</v>
      </c>
      <c r="D266" s="260">
        <v>1</v>
      </c>
      <c r="E266" s="262"/>
      <c r="F266" s="262"/>
      <c r="G266" s="258" t="s">
        <v>1147</v>
      </c>
    </row>
    <row r="267" spans="1:7" ht="12" customHeight="1" x14ac:dyDescent="0.2">
      <c r="A267" s="259"/>
      <c r="B267" s="259"/>
      <c r="C267" s="258" t="s">
        <v>1370</v>
      </c>
      <c r="D267" s="260">
        <v>1</v>
      </c>
      <c r="E267" s="262"/>
      <c r="F267" s="262"/>
      <c r="G267" s="258" t="s">
        <v>1147</v>
      </c>
    </row>
    <row r="268" spans="1:7" ht="12" customHeight="1" x14ac:dyDescent="0.2">
      <c r="A268" s="259"/>
      <c r="B268" s="259"/>
      <c r="C268" s="258" t="s">
        <v>861</v>
      </c>
      <c r="D268" s="260">
        <v>1</v>
      </c>
      <c r="E268" s="262"/>
      <c r="F268" s="262"/>
      <c r="G268" s="258" t="s">
        <v>1147</v>
      </c>
    </row>
    <row r="269" spans="1:7" ht="12" customHeight="1" x14ac:dyDescent="0.2">
      <c r="A269" s="259"/>
      <c r="B269" s="259"/>
      <c r="C269" s="258" t="s">
        <v>1367</v>
      </c>
      <c r="D269" s="260">
        <v>1</v>
      </c>
      <c r="E269" s="262"/>
      <c r="F269" s="262"/>
      <c r="G269" s="258" t="s">
        <v>1147</v>
      </c>
    </row>
    <row r="270" spans="1:7" ht="12" customHeight="1" x14ac:dyDescent="0.2">
      <c r="A270" s="259"/>
      <c r="B270" s="259"/>
      <c r="C270" s="258" t="s">
        <v>657</v>
      </c>
      <c r="D270" s="260">
        <v>2</v>
      </c>
      <c r="E270" s="261">
        <v>0.01</v>
      </c>
      <c r="F270" s="261">
        <v>0.02</v>
      </c>
      <c r="G270" s="258"/>
    </row>
    <row r="271" spans="1:7" ht="12" customHeight="1" x14ac:dyDescent="0.2">
      <c r="A271" s="259"/>
      <c r="B271" s="259"/>
      <c r="C271" s="258" t="s">
        <v>432</v>
      </c>
      <c r="D271" s="260">
        <v>1</v>
      </c>
      <c r="E271" s="260">
        <v>740</v>
      </c>
      <c r="F271" s="260">
        <v>740</v>
      </c>
      <c r="G271" s="258"/>
    </row>
    <row r="272" spans="1:7" ht="12" customHeight="1" x14ac:dyDescent="0.2">
      <c r="A272" s="259"/>
      <c r="B272" s="259"/>
      <c r="C272" s="258" t="s">
        <v>391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1149</v>
      </c>
      <c r="D273" s="260">
        <v>2</v>
      </c>
      <c r="E273" s="261">
        <v>567.87</v>
      </c>
      <c r="F273" s="397">
        <v>1135.74</v>
      </c>
      <c r="G273" s="258"/>
    </row>
    <row r="274" spans="1:7" ht="12" customHeight="1" x14ac:dyDescent="0.2">
      <c r="A274" s="259"/>
      <c r="B274" s="259"/>
      <c r="C274" s="258" t="s">
        <v>473</v>
      </c>
      <c r="D274" s="260">
        <v>4</v>
      </c>
      <c r="E274" s="260">
        <v>290</v>
      </c>
      <c r="F274" s="263">
        <v>1160</v>
      </c>
      <c r="G274" s="258"/>
    </row>
    <row r="275" spans="1:7" ht="13.15" customHeight="1" x14ac:dyDescent="0.2">
      <c r="E275" s="265">
        <v>11031.28</v>
      </c>
      <c r="F275" s="265">
        <v>11031.28</v>
      </c>
    </row>
    <row r="276" spans="1:7" ht="12" customHeight="1" x14ac:dyDescent="0.2">
      <c r="A276" s="254">
        <v>15</v>
      </c>
      <c r="B276" s="255" t="s">
        <v>1332</v>
      </c>
      <c r="C276" s="256"/>
      <c r="D276" s="254">
        <v>1</v>
      </c>
      <c r="E276" s="257">
        <v>4318.72</v>
      </c>
      <c r="F276" s="257">
        <v>4318.72</v>
      </c>
      <c r="G276" s="258"/>
    </row>
    <row r="277" spans="1:7" ht="12" customHeight="1" x14ac:dyDescent="0.2">
      <c r="A277" s="259"/>
      <c r="B277" s="259"/>
      <c r="C277" s="258" t="s">
        <v>857</v>
      </c>
      <c r="D277" s="260">
        <v>3</v>
      </c>
      <c r="E277" s="261">
        <v>0.01</v>
      </c>
      <c r="F277" s="261">
        <v>0.03</v>
      </c>
      <c r="G277" s="258"/>
    </row>
    <row r="278" spans="1:7" ht="12" customHeight="1" x14ac:dyDescent="0.2">
      <c r="A278" s="259"/>
      <c r="B278" s="259"/>
      <c r="C278" s="258" t="s">
        <v>858</v>
      </c>
      <c r="D278" s="260">
        <v>2</v>
      </c>
      <c r="E278" s="261">
        <v>0.01</v>
      </c>
      <c r="F278" s="261">
        <v>0.02</v>
      </c>
      <c r="G278" s="258"/>
    </row>
    <row r="279" spans="1:7" ht="12" customHeight="1" x14ac:dyDescent="0.2">
      <c r="A279" s="259"/>
      <c r="B279" s="259"/>
      <c r="C279" s="258" t="s">
        <v>1380</v>
      </c>
      <c r="D279" s="260">
        <v>1</v>
      </c>
      <c r="E279" s="262"/>
      <c r="F279" s="262"/>
      <c r="G279" s="258" t="s">
        <v>1147</v>
      </c>
    </row>
    <row r="280" spans="1:7" ht="12" customHeight="1" x14ac:dyDescent="0.2">
      <c r="A280" s="259"/>
      <c r="B280" s="259"/>
      <c r="C280" s="258" t="s">
        <v>1381</v>
      </c>
      <c r="D280" s="260">
        <v>1</v>
      </c>
      <c r="E280" s="262"/>
      <c r="F280" s="262"/>
      <c r="G280" s="258" t="s">
        <v>1147</v>
      </c>
    </row>
    <row r="281" spans="1:7" ht="12" customHeight="1" x14ac:dyDescent="0.2">
      <c r="A281" s="259"/>
      <c r="B281" s="259"/>
      <c r="C281" s="258" t="s">
        <v>859</v>
      </c>
      <c r="D281" s="260">
        <v>2</v>
      </c>
      <c r="E281" s="262"/>
      <c r="F281" s="262"/>
      <c r="G281" s="258" t="s">
        <v>1147</v>
      </c>
    </row>
    <row r="282" spans="1:7" ht="12" customHeight="1" x14ac:dyDescent="0.2">
      <c r="A282" s="259"/>
      <c r="B282" s="259"/>
      <c r="C282" s="258" t="s">
        <v>860</v>
      </c>
      <c r="D282" s="260">
        <v>1</v>
      </c>
      <c r="E282" s="262"/>
      <c r="F282" s="262"/>
      <c r="G282" s="258" t="s">
        <v>1147</v>
      </c>
    </row>
    <row r="283" spans="1:7" ht="12" customHeight="1" x14ac:dyDescent="0.2">
      <c r="A283" s="259"/>
      <c r="B283" s="259"/>
      <c r="C283" s="258" t="s">
        <v>866</v>
      </c>
      <c r="D283" s="260">
        <v>1</v>
      </c>
      <c r="E283" s="262"/>
      <c r="F283" s="262"/>
      <c r="G283" s="258" t="s">
        <v>1147</v>
      </c>
    </row>
    <row r="284" spans="1:7" ht="12" customHeight="1" x14ac:dyDescent="0.2">
      <c r="A284" s="259"/>
      <c r="B284" s="259"/>
      <c r="C284" s="258" t="s">
        <v>657</v>
      </c>
      <c r="D284" s="260">
        <v>1</v>
      </c>
      <c r="E284" s="261">
        <v>0.01</v>
      </c>
      <c r="F284" s="261">
        <v>0.01</v>
      </c>
      <c r="G284" s="258"/>
    </row>
    <row r="285" spans="1:7" ht="12" customHeight="1" x14ac:dyDescent="0.2">
      <c r="A285" s="259"/>
      <c r="B285" s="259"/>
      <c r="C285" s="258" t="s">
        <v>420</v>
      </c>
      <c r="D285" s="260">
        <v>1</v>
      </c>
      <c r="E285" s="260">
        <v>740</v>
      </c>
      <c r="F285" s="260">
        <v>740</v>
      </c>
      <c r="G285" s="258"/>
    </row>
    <row r="286" spans="1:7" ht="12" customHeight="1" x14ac:dyDescent="0.2">
      <c r="A286" s="259"/>
      <c r="B286" s="259"/>
      <c r="C286" s="258" t="s">
        <v>391</v>
      </c>
      <c r="D286" s="260">
        <v>2</v>
      </c>
      <c r="E286" s="260">
        <v>270</v>
      </c>
      <c r="F286" s="260">
        <v>540</v>
      </c>
      <c r="G286" s="258"/>
    </row>
    <row r="287" spans="1:7" ht="12" customHeight="1" x14ac:dyDescent="0.2">
      <c r="A287" s="259"/>
      <c r="B287" s="259"/>
      <c r="C287" s="258" t="s">
        <v>1275</v>
      </c>
      <c r="D287" s="260">
        <v>1</v>
      </c>
      <c r="E287" s="261">
        <v>530.71</v>
      </c>
      <c r="F287" s="261">
        <v>530.71</v>
      </c>
      <c r="G287" s="258"/>
    </row>
    <row r="288" spans="1:7" ht="12" customHeight="1" x14ac:dyDescent="0.2">
      <c r="A288" s="259"/>
      <c r="B288" s="259"/>
      <c r="C288" s="258" t="s">
        <v>861</v>
      </c>
      <c r="D288" s="260">
        <v>1</v>
      </c>
      <c r="E288" s="262"/>
      <c r="F288" s="262"/>
      <c r="G288" s="258" t="s">
        <v>1147</v>
      </c>
    </row>
    <row r="289" spans="1:7" ht="12" customHeight="1" x14ac:dyDescent="0.2">
      <c r="A289" s="259"/>
      <c r="B289" s="259"/>
      <c r="C289" s="258" t="s">
        <v>426</v>
      </c>
      <c r="D289" s="260">
        <v>2</v>
      </c>
      <c r="E289" s="260">
        <v>500</v>
      </c>
      <c r="F289" s="263">
        <v>1000</v>
      </c>
      <c r="G289" s="258"/>
    </row>
    <row r="290" spans="1:7" ht="12" customHeight="1" x14ac:dyDescent="0.2">
      <c r="A290" s="259"/>
      <c r="B290" s="259"/>
      <c r="C290" s="258" t="s">
        <v>1382</v>
      </c>
      <c r="D290" s="260">
        <v>1</v>
      </c>
      <c r="E290" s="262"/>
      <c r="F290" s="262"/>
      <c r="G290" s="258" t="s">
        <v>1147</v>
      </c>
    </row>
    <row r="291" spans="1:7" ht="12" customHeight="1" x14ac:dyDescent="0.2">
      <c r="A291" s="259"/>
      <c r="B291" s="259"/>
      <c r="C291" s="258" t="s">
        <v>1361</v>
      </c>
      <c r="D291" s="260">
        <v>1</v>
      </c>
      <c r="E291" s="262"/>
      <c r="F291" s="262"/>
      <c r="G291" s="258" t="s">
        <v>1147</v>
      </c>
    </row>
    <row r="292" spans="1:7" ht="13.15" customHeight="1" x14ac:dyDescent="0.2">
      <c r="E292" s="265">
        <v>7129.78</v>
      </c>
      <c r="F292" s="265">
        <v>7129.78</v>
      </c>
    </row>
    <row r="293" spans="1:7" ht="12" customHeight="1" x14ac:dyDescent="0.2">
      <c r="A293" s="254">
        <v>16</v>
      </c>
      <c r="B293" s="255" t="s">
        <v>1333</v>
      </c>
      <c r="C293" s="256"/>
      <c r="D293" s="254">
        <v>1</v>
      </c>
      <c r="E293" s="266">
        <v>4820</v>
      </c>
      <c r="F293" s="266">
        <v>4820</v>
      </c>
      <c r="G293" s="258"/>
    </row>
    <row r="294" spans="1:7" ht="12" customHeight="1" x14ac:dyDescent="0.2">
      <c r="A294" s="259"/>
      <c r="B294" s="259"/>
      <c r="C294" s="258" t="s">
        <v>857</v>
      </c>
      <c r="D294" s="260">
        <v>3</v>
      </c>
      <c r="E294" s="261">
        <v>0.01</v>
      </c>
      <c r="F294" s="261">
        <v>0.03</v>
      </c>
      <c r="G294" s="258"/>
    </row>
    <row r="295" spans="1:7" ht="12" customHeight="1" x14ac:dyDescent="0.2">
      <c r="A295" s="259"/>
      <c r="B295" s="259"/>
      <c r="C295" s="258" t="s">
        <v>858</v>
      </c>
      <c r="D295" s="260">
        <v>2</v>
      </c>
      <c r="E295" s="261">
        <v>0.01</v>
      </c>
      <c r="F295" s="261">
        <v>0.02</v>
      </c>
      <c r="G295" s="258"/>
    </row>
    <row r="296" spans="1:7" ht="12" customHeight="1" x14ac:dyDescent="0.2">
      <c r="A296" s="259"/>
      <c r="B296" s="259"/>
      <c r="C296" s="258" t="s">
        <v>1375</v>
      </c>
      <c r="D296" s="260">
        <v>1</v>
      </c>
      <c r="E296" s="262"/>
      <c r="F296" s="262"/>
      <c r="G296" s="258" t="s">
        <v>1147</v>
      </c>
    </row>
    <row r="297" spans="1:7" ht="12" customHeight="1" x14ac:dyDescent="0.2">
      <c r="A297" s="259"/>
      <c r="B297" s="259"/>
      <c r="C297" s="258" t="s">
        <v>1383</v>
      </c>
      <c r="D297" s="260">
        <v>1</v>
      </c>
      <c r="E297" s="262"/>
      <c r="F297" s="262"/>
      <c r="G297" s="258" t="s">
        <v>1147</v>
      </c>
    </row>
    <row r="298" spans="1:7" ht="12" customHeight="1" x14ac:dyDescent="0.2">
      <c r="A298" s="259"/>
      <c r="B298" s="259"/>
      <c r="C298" s="258" t="s">
        <v>859</v>
      </c>
      <c r="D298" s="260">
        <v>2</v>
      </c>
      <c r="E298" s="262"/>
      <c r="F298" s="262"/>
      <c r="G298" s="258" t="s">
        <v>1147</v>
      </c>
    </row>
    <row r="299" spans="1:7" ht="12" customHeight="1" x14ac:dyDescent="0.2">
      <c r="A299" s="259"/>
      <c r="B299" s="259"/>
      <c r="C299" s="258" t="s">
        <v>860</v>
      </c>
      <c r="D299" s="260">
        <v>1</v>
      </c>
      <c r="E299" s="262"/>
      <c r="F299" s="262"/>
      <c r="G299" s="258" t="s">
        <v>1147</v>
      </c>
    </row>
    <row r="300" spans="1:7" ht="12" customHeight="1" x14ac:dyDescent="0.2">
      <c r="A300" s="259"/>
      <c r="B300" s="259"/>
      <c r="C300" s="258" t="s">
        <v>866</v>
      </c>
      <c r="D300" s="260">
        <v>1</v>
      </c>
      <c r="E300" s="262"/>
      <c r="F300" s="262"/>
      <c r="G300" s="258" t="s">
        <v>1147</v>
      </c>
    </row>
    <row r="301" spans="1:7" ht="12" customHeight="1" x14ac:dyDescent="0.2">
      <c r="A301" s="259"/>
      <c r="B301" s="259"/>
      <c r="C301" s="258" t="s">
        <v>657</v>
      </c>
      <c r="D301" s="260">
        <v>1</v>
      </c>
      <c r="E301" s="261">
        <v>0.01</v>
      </c>
      <c r="F301" s="261">
        <v>0.01</v>
      </c>
      <c r="G301" s="258"/>
    </row>
    <row r="302" spans="1:7" ht="12" customHeight="1" x14ac:dyDescent="0.2">
      <c r="A302" s="259"/>
      <c r="B302" s="259"/>
      <c r="C302" s="258" t="s">
        <v>420</v>
      </c>
      <c r="D302" s="260">
        <v>1</v>
      </c>
      <c r="E302" s="260">
        <v>740</v>
      </c>
      <c r="F302" s="260">
        <v>740</v>
      </c>
      <c r="G302" s="258"/>
    </row>
    <row r="303" spans="1:7" ht="12" customHeight="1" x14ac:dyDescent="0.2">
      <c r="A303" s="259"/>
      <c r="B303" s="259"/>
      <c r="C303" s="258" t="s">
        <v>391</v>
      </c>
      <c r="D303" s="260">
        <v>2</v>
      </c>
      <c r="E303" s="260">
        <v>270</v>
      </c>
      <c r="F303" s="260">
        <v>540</v>
      </c>
      <c r="G303" s="258"/>
    </row>
    <row r="304" spans="1:7" ht="12" customHeight="1" x14ac:dyDescent="0.2">
      <c r="A304" s="259"/>
      <c r="B304" s="259"/>
      <c r="C304" s="258" t="s">
        <v>1275</v>
      </c>
      <c r="D304" s="260">
        <v>1</v>
      </c>
      <c r="E304" s="261">
        <v>530.71</v>
      </c>
      <c r="F304" s="261">
        <v>530.71</v>
      </c>
      <c r="G304" s="258"/>
    </row>
    <row r="305" spans="1:7" ht="12" customHeight="1" x14ac:dyDescent="0.2">
      <c r="A305" s="259"/>
      <c r="B305" s="259"/>
      <c r="C305" s="258" t="s">
        <v>861</v>
      </c>
      <c r="D305" s="260">
        <v>1</v>
      </c>
      <c r="E305" s="262"/>
      <c r="F305" s="262"/>
      <c r="G305" s="258" t="s">
        <v>1147</v>
      </c>
    </row>
    <row r="306" spans="1:7" ht="12" customHeight="1" x14ac:dyDescent="0.2">
      <c r="A306" s="259"/>
      <c r="B306" s="259"/>
      <c r="C306" s="258" t="s">
        <v>426</v>
      </c>
      <c r="D306" s="260">
        <v>2</v>
      </c>
      <c r="E306" s="260">
        <v>500</v>
      </c>
      <c r="F306" s="263">
        <v>1000</v>
      </c>
      <c r="G306" s="258"/>
    </row>
    <row r="307" spans="1:7" ht="12" customHeight="1" x14ac:dyDescent="0.2">
      <c r="A307" s="259"/>
      <c r="B307" s="259"/>
      <c r="C307" s="258" t="s">
        <v>1377</v>
      </c>
      <c r="D307" s="260">
        <v>1</v>
      </c>
      <c r="E307" s="262"/>
      <c r="F307" s="262"/>
      <c r="G307" s="258" t="s">
        <v>1147</v>
      </c>
    </row>
    <row r="308" spans="1:7" ht="12" customHeight="1" x14ac:dyDescent="0.2">
      <c r="A308" s="259"/>
      <c r="B308" s="259"/>
      <c r="C308" s="258" t="s">
        <v>1361</v>
      </c>
      <c r="D308" s="260">
        <v>1</v>
      </c>
      <c r="E308" s="262"/>
      <c r="F308" s="262"/>
      <c r="G308" s="258" t="s">
        <v>1147</v>
      </c>
    </row>
    <row r="309" spans="1:7" ht="13.15" customHeight="1" x14ac:dyDescent="0.2">
      <c r="E309" s="265">
        <v>7631.06</v>
      </c>
      <c r="F309" s="265">
        <v>7631.06</v>
      </c>
    </row>
    <row r="310" spans="1:7" ht="12" customHeight="1" x14ac:dyDescent="0.2">
      <c r="A310" s="254">
        <v>17</v>
      </c>
      <c r="B310" s="255" t="s">
        <v>1327</v>
      </c>
      <c r="C310" s="256"/>
      <c r="D310" s="254">
        <v>1</v>
      </c>
      <c r="E310" s="257">
        <v>2853.84</v>
      </c>
      <c r="F310" s="257">
        <v>2853.84</v>
      </c>
      <c r="G310" s="258"/>
    </row>
    <row r="311" spans="1:7" ht="12" customHeight="1" x14ac:dyDescent="0.2">
      <c r="A311" s="259"/>
      <c r="B311" s="259"/>
      <c r="C311" s="258" t="s">
        <v>857</v>
      </c>
      <c r="D311" s="260">
        <v>3</v>
      </c>
      <c r="E311" s="261">
        <v>0.01</v>
      </c>
      <c r="F311" s="261">
        <v>0.03</v>
      </c>
      <c r="G311" s="258"/>
    </row>
    <row r="312" spans="1:7" ht="12" customHeight="1" x14ac:dyDescent="0.2">
      <c r="A312" s="259"/>
      <c r="B312" s="259"/>
      <c r="C312" s="258" t="s">
        <v>1384</v>
      </c>
      <c r="D312" s="260">
        <v>1</v>
      </c>
      <c r="E312" s="262"/>
      <c r="F312" s="262"/>
      <c r="G312" s="258" t="s">
        <v>1147</v>
      </c>
    </row>
    <row r="313" spans="1:7" ht="12" customHeight="1" x14ac:dyDescent="0.2">
      <c r="A313" s="259"/>
      <c r="B313" s="259"/>
      <c r="C313" s="258" t="s">
        <v>859</v>
      </c>
      <c r="D313" s="260">
        <v>2</v>
      </c>
      <c r="E313" s="262"/>
      <c r="F313" s="262"/>
      <c r="G313" s="258" t="s">
        <v>1147</v>
      </c>
    </row>
    <row r="314" spans="1:7" ht="12" customHeight="1" x14ac:dyDescent="0.2">
      <c r="A314" s="259"/>
      <c r="B314" s="259"/>
      <c r="C314" s="258" t="s">
        <v>860</v>
      </c>
      <c r="D314" s="260">
        <v>1</v>
      </c>
      <c r="E314" s="262"/>
      <c r="F314" s="262"/>
      <c r="G314" s="258" t="s">
        <v>1147</v>
      </c>
    </row>
    <row r="315" spans="1:7" ht="12" customHeight="1" x14ac:dyDescent="0.2">
      <c r="A315" s="259"/>
      <c r="B315" s="259"/>
      <c r="C315" s="258" t="s">
        <v>1385</v>
      </c>
      <c r="D315" s="260">
        <v>1</v>
      </c>
      <c r="E315" s="262"/>
      <c r="F315" s="262"/>
      <c r="G315" s="258" t="s">
        <v>1147</v>
      </c>
    </row>
    <row r="316" spans="1:7" ht="12" customHeight="1" x14ac:dyDescent="0.2">
      <c r="A316" s="259"/>
      <c r="B316" s="259"/>
      <c r="C316" s="258" t="s">
        <v>1386</v>
      </c>
      <c r="D316" s="260">
        <v>1</v>
      </c>
      <c r="E316" s="262"/>
      <c r="F316" s="262"/>
      <c r="G316" s="258" t="s">
        <v>1147</v>
      </c>
    </row>
    <row r="317" spans="1:7" ht="12" customHeight="1" x14ac:dyDescent="0.2">
      <c r="A317" s="259"/>
      <c r="B317" s="259"/>
      <c r="C317" s="258" t="s">
        <v>861</v>
      </c>
      <c r="D317" s="260">
        <v>1</v>
      </c>
      <c r="E317" s="262"/>
      <c r="F317" s="262"/>
      <c r="G317" s="258" t="s">
        <v>1147</v>
      </c>
    </row>
    <row r="318" spans="1:7" ht="12" customHeight="1" x14ac:dyDescent="0.2">
      <c r="A318" s="259"/>
      <c r="B318" s="259"/>
      <c r="C318" s="258" t="s">
        <v>1172</v>
      </c>
      <c r="D318" s="260">
        <v>1</v>
      </c>
      <c r="E318" s="262"/>
      <c r="F318" s="262"/>
      <c r="G318" s="258" t="s">
        <v>1147</v>
      </c>
    </row>
    <row r="319" spans="1:7" ht="12" customHeight="1" x14ac:dyDescent="0.2">
      <c r="A319" s="259"/>
      <c r="B319" s="259"/>
      <c r="C319" s="258" t="s">
        <v>1273</v>
      </c>
      <c r="D319" s="260">
        <v>1</v>
      </c>
      <c r="E319" s="262"/>
      <c r="F319" s="262"/>
      <c r="G319" s="258" t="s">
        <v>1147</v>
      </c>
    </row>
    <row r="320" spans="1:7" ht="12" customHeight="1" x14ac:dyDescent="0.2">
      <c r="A320" s="259"/>
      <c r="B320" s="259"/>
      <c r="C320" s="258" t="s">
        <v>1174</v>
      </c>
      <c r="D320" s="260">
        <v>1</v>
      </c>
      <c r="E320" s="262"/>
      <c r="F320" s="262"/>
      <c r="G320" s="258" t="s">
        <v>1147</v>
      </c>
    </row>
    <row r="321" spans="1:7" ht="12" customHeight="1" x14ac:dyDescent="0.2">
      <c r="A321" s="259"/>
      <c r="B321" s="259"/>
      <c r="C321" s="258" t="s">
        <v>862</v>
      </c>
      <c r="D321" s="260">
        <v>1</v>
      </c>
      <c r="E321" s="263">
        <v>5810</v>
      </c>
      <c r="F321" s="263">
        <v>5810</v>
      </c>
      <c r="G321" s="258"/>
    </row>
    <row r="322" spans="1:7" ht="12" customHeight="1" x14ac:dyDescent="0.2">
      <c r="A322" s="259"/>
      <c r="B322" s="259"/>
      <c r="C322" s="258" t="s">
        <v>391</v>
      </c>
      <c r="D322" s="260">
        <v>2</v>
      </c>
      <c r="E322" s="260">
        <v>270</v>
      </c>
      <c r="F322" s="260">
        <v>540</v>
      </c>
      <c r="G322" s="258"/>
    </row>
    <row r="323" spans="1:7" ht="12" customHeight="1" x14ac:dyDescent="0.2">
      <c r="A323" s="259"/>
      <c r="B323" s="259"/>
      <c r="C323" s="258" t="s">
        <v>1387</v>
      </c>
      <c r="D323" s="260">
        <v>1</v>
      </c>
      <c r="E323" s="262"/>
      <c r="F323" s="262"/>
      <c r="G323" s="258" t="s">
        <v>1147</v>
      </c>
    </row>
    <row r="324" spans="1:7" ht="12" customHeight="1" x14ac:dyDescent="0.2">
      <c r="A324" s="259"/>
      <c r="B324" s="259"/>
      <c r="C324" s="258" t="s">
        <v>863</v>
      </c>
      <c r="D324" s="260">
        <v>1</v>
      </c>
      <c r="E324" s="261">
        <v>0.01</v>
      </c>
      <c r="F324" s="261">
        <v>0.01</v>
      </c>
      <c r="G324" s="258"/>
    </row>
    <row r="325" spans="1:7" ht="12" customHeight="1" x14ac:dyDescent="0.2">
      <c r="A325" s="259"/>
      <c r="B325" s="259"/>
      <c r="C325" s="258" t="s">
        <v>432</v>
      </c>
      <c r="D325" s="260">
        <v>1</v>
      </c>
      <c r="E325" s="260">
        <v>740</v>
      </c>
      <c r="F325" s="260">
        <v>740</v>
      </c>
      <c r="G325" s="258"/>
    </row>
    <row r="326" spans="1:7" ht="13.15" customHeight="1" x14ac:dyDescent="0.2">
      <c r="E326" s="265">
        <v>9943.8799999999992</v>
      </c>
      <c r="F326" s="265">
        <v>9943.8799999999992</v>
      </c>
    </row>
    <row r="327" spans="1:7" ht="12" customHeight="1" x14ac:dyDescent="0.2">
      <c r="A327" s="254">
        <v>18</v>
      </c>
      <c r="B327" s="255" t="s">
        <v>1328</v>
      </c>
      <c r="C327" s="256"/>
      <c r="D327" s="254">
        <v>1</v>
      </c>
      <c r="E327" s="257">
        <v>3143.36</v>
      </c>
      <c r="F327" s="257">
        <v>3143.36</v>
      </c>
      <c r="G327" s="258"/>
    </row>
    <row r="328" spans="1:7" ht="12" customHeight="1" x14ac:dyDescent="0.2">
      <c r="A328" s="259"/>
      <c r="B328" s="259"/>
      <c r="C328" s="258" t="s">
        <v>857</v>
      </c>
      <c r="D328" s="260">
        <v>3</v>
      </c>
      <c r="E328" s="261">
        <v>0.01</v>
      </c>
      <c r="F328" s="261">
        <v>0.03</v>
      </c>
      <c r="G328" s="258"/>
    </row>
    <row r="329" spans="1:7" ht="12" customHeight="1" x14ac:dyDescent="0.2">
      <c r="A329" s="259"/>
      <c r="B329" s="259"/>
      <c r="C329" s="258" t="s">
        <v>1388</v>
      </c>
      <c r="D329" s="260">
        <v>1</v>
      </c>
      <c r="E329" s="262"/>
      <c r="F329" s="262"/>
      <c r="G329" s="258" t="s">
        <v>1147</v>
      </c>
    </row>
    <row r="330" spans="1:7" ht="12" customHeight="1" x14ac:dyDescent="0.2">
      <c r="A330" s="259"/>
      <c r="B330" s="259"/>
      <c r="C330" s="258" t="s">
        <v>859</v>
      </c>
      <c r="D330" s="260">
        <v>2</v>
      </c>
      <c r="E330" s="262"/>
      <c r="F330" s="262"/>
      <c r="G330" s="258" t="s">
        <v>1147</v>
      </c>
    </row>
    <row r="331" spans="1:7" ht="12" customHeight="1" x14ac:dyDescent="0.2">
      <c r="A331" s="259"/>
      <c r="B331" s="259"/>
      <c r="C331" s="258" t="s">
        <v>860</v>
      </c>
      <c r="D331" s="260">
        <v>1</v>
      </c>
      <c r="E331" s="262"/>
      <c r="F331" s="262"/>
      <c r="G331" s="258" t="s">
        <v>1147</v>
      </c>
    </row>
    <row r="332" spans="1:7" ht="12" customHeight="1" x14ac:dyDescent="0.2">
      <c r="A332" s="259"/>
      <c r="B332" s="259"/>
      <c r="C332" s="258" t="s">
        <v>1389</v>
      </c>
      <c r="D332" s="260">
        <v>1</v>
      </c>
      <c r="E332" s="262"/>
      <c r="F332" s="262"/>
      <c r="G332" s="258" t="s">
        <v>1147</v>
      </c>
    </row>
    <row r="333" spans="1:7" ht="12" customHeight="1" x14ac:dyDescent="0.2">
      <c r="A333" s="259"/>
      <c r="B333" s="259"/>
      <c r="C333" s="258" t="s">
        <v>1386</v>
      </c>
      <c r="D333" s="260">
        <v>1</v>
      </c>
      <c r="E333" s="262"/>
      <c r="F333" s="262"/>
      <c r="G333" s="258" t="s">
        <v>1147</v>
      </c>
    </row>
    <row r="334" spans="1:7" ht="12" customHeight="1" x14ac:dyDescent="0.2">
      <c r="A334" s="259"/>
      <c r="B334" s="259"/>
      <c r="C334" s="258" t="s">
        <v>861</v>
      </c>
      <c r="D334" s="260">
        <v>1</v>
      </c>
      <c r="E334" s="262"/>
      <c r="F334" s="262"/>
      <c r="G334" s="258" t="s">
        <v>1147</v>
      </c>
    </row>
    <row r="335" spans="1:7" ht="12" customHeight="1" x14ac:dyDescent="0.2">
      <c r="A335" s="259"/>
      <c r="B335" s="259"/>
      <c r="C335" s="258" t="s">
        <v>1172</v>
      </c>
      <c r="D335" s="260">
        <v>1</v>
      </c>
      <c r="E335" s="262"/>
      <c r="F335" s="262"/>
      <c r="G335" s="258" t="s">
        <v>1147</v>
      </c>
    </row>
    <row r="336" spans="1:7" ht="12" customHeight="1" x14ac:dyDescent="0.2">
      <c r="A336" s="259"/>
      <c r="B336" s="259"/>
      <c r="C336" s="258" t="s">
        <v>1273</v>
      </c>
      <c r="D336" s="260">
        <v>1</v>
      </c>
      <c r="E336" s="262"/>
      <c r="F336" s="262"/>
      <c r="G336" s="258" t="s">
        <v>1147</v>
      </c>
    </row>
    <row r="337" spans="1:7" ht="12" customHeight="1" x14ac:dyDescent="0.2">
      <c r="A337" s="259"/>
      <c r="B337" s="259"/>
      <c r="C337" s="258" t="s">
        <v>1174</v>
      </c>
      <c r="D337" s="260">
        <v>1</v>
      </c>
      <c r="E337" s="262"/>
      <c r="F337" s="262"/>
      <c r="G337" s="258" t="s">
        <v>1147</v>
      </c>
    </row>
    <row r="338" spans="1:7" ht="12" customHeight="1" x14ac:dyDescent="0.2">
      <c r="A338" s="259"/>
      <c r="B338" s="259"/>
      <c r="C338" s="258" t="s">
        <v>862</v>
      </c>
      <c r="D338" s="260">
        <v>1</v>
      </c>
      <c r="E338" s="263">
        <v>5810</v>
      </c>
      <c r="F338" s="263">
        <v>5810</v>
      </c>
      <c r="G338" s="258"/>
    </row>
    <row r="339" spans="1:7" ht="12" customHeight="1" x14ac:dyDescent="0.2">
      <c r="A339" s="259"/>
      <c r="B339" s="259"/>
      <c r="C339" s="258" t="s">
        <v>391</v>
      </c>
      <c r="D339" s="260">
        <v>2</v>
      </c>
      <c r="E339" s="260">
        <v>270</v>
      </c>
      <c r="F339" s="260">
        <v>540</v>
      </c>
      <c r="G339" s="258"/>
    </row>
    <row r="340" spans="1:7" ht="12" customHeight="1" x14ac:dyDescent="0.2">
      <c r="A340" s="259"/>
      <c r="B340" s="259"/>
      <c r="C340" s="258" t="s">
        <v>1390</v>
      </c>
      <c r="D340" s="260">
        <v>1</v>
      </c>
      <c r="E340" s="262"/>
      <c r="F340" s="262"/>
      <c r="G340" s="258" t="s">
        <v>1147</v>
      </c>
    </row>
    <row r="341" spans="1:7" ht="12" customHeight="1" x14ac:dyDescent="0.2">
      <c r="A341" s="259"/>
      <c r="B341" s="259"/>
      <c r="C341" s="258" t="s">
        <v>863</v>
      </c>
      <c r="D341" s="260">
        <v>1</v>
      </c>
      <c r="E341" s="261">
        <v>0.01</v>
      </c>
      <c r="F341" s="261">
        <v>0.01</v>
      </c>
      <c r="G341" s="258"/>
    </row>
    <row r="342" spans="1:7" ht="12" customHeight="1" x14ac:dyDescent="0.2">
      <c r="A342" s="259"/>
      <c r="B342" s="259"/>
      <c r="C342" s="258" t="s">
        <v>432</v>
      </c>
      <c r="D342" s="260">
        <v>1</v>
      </c>
      <c r="E342" s="260">
        <v>740</v>
      </c>
      <c r="F342" s="260">
        <v>740</v>
      </c>
      <c r="G342" s="258"/>
    </row>
    <row r="343" spans="1:7" ht="13.15" customHeight="1" x14ac:dyDescent="0.2">
      <c r="E343" s="268">
        <v>10233.4</v>
      </c>
      <c r="F343" s="268">
        <v>10233.4</v>
      </c>
    </row>
    <row r="344" spans="1:7" ht="12" customHeight="1" x14ac:dyDescent="0.2">
      <c r="A344" s="254">
        <v>19</v>
      </c>
      <c r="B344" s="255" t="s">
        <v>1329</v>
      </c>
      <c r="C344" s="256"/>
      <c r="D344" s="254">
        <v>1</v>
      </c>
      <c r="E344" s="257">
        <v>3681.04</v>
      </c>
      <c r="F344" s="257">
        <v>3681.04</v>
      </c>
      <c r="G344" s="258"/>
    </row>
    <row r="345" spans="1:7" ht="12" customHeight="1" x14ac:dyDescent="0.2">
      <c r="A345" s="259"/>
      <c r="B345" s="259"/>
      <c r="C345" s="258" t="s">
        <v>857</v>
      </c>
      <c r="D345" s="260">
        <v>3</v>
      </c>
      <c r="E345" s="261">
        <v>0.01</v>
      </c>
      <c r="F345" s="261">
        <v>0.03</v>
      </c>
      <c r="G345" s="258"/>
    </row>
    <row r="346" spans="1:7" ht="12" customHeight="1" x14ac:dyDescent="0.2">
      <c r="A346" s="259"/>
      <c r="B346" s="259"/>
      <c r="C346" s="258" t="s">
        <v>1391</v>
      </c>
      <c r="D346" s="260">
        <v>1</v>
      </c>
      <c r="E346" s="262"/>
      <c r="F346" s="262"/>
      <c r="G346" s="258" t="s">
        <v>1147</v>
      </c>
    </row>
    <row r="347" spans="1:7" ht="12" customHeight="1" x14ac:dyDescent="0.2">
      <c r="A347" s="259"/>
      <c r="B347" s="259"/>
      <c r="C347" s="258" t="s">
        <v>859</v>
      </c>
      <c r="D347" s="260">
        <v>2</v>
      </c>
      <c r="E347" s="262"/>
      <c r="F347" s="262"/>
      <c r="G347" s="258" t="s">
        <v>1147</v>
      </c>
    </row>
    <row r="348" spans="1:7" ht="12" customHeight="1" x14ac:dyDescent="0.2">
      <c r="A348" s="259"/>
      <c r="B348" s="259"/>
      <c r="C348" s="258" t="s">
        <v>860</v>
      </c>
      <c r="D348" s="260">
        <v>1</v>
      </c>
      <c r="E348" s="262"/>
      <c r="F348" s="262"/>
      <c r="G348" s="258" t="s">
        <v>1147</v>
      </c>
    </row>
    <row r="349" spans="1:7" ht="12" customHeight="1" x14ac:dyDescent="0.2">
      <c r="A349" s="259"/>
      <c r="B349" s="259"/>
      <c r="C349" s="258" t="s">
        <v>1392</v>
      </c>
      <c r="D349" s="260">
        <v>1</v>
      </c>
      <c r="E349" s="262"/>
      <c r="F349" s="262"/>
      <c r="G349" s="258" t="s">
        <v>1147</v>
      </c>
    </row>
    <row r="350" spans="1:7" ht="12" customHeight="1" x14ac:dyDescent="0.2">
      <c r="A350" s="259"/>
      <c r="B350" s="259"/>
      <c r="C350" s="258" t="s">
        <v>1386</v>
      </c>
      <c r="D350" s="260">
        <v>1</v>
      </c>
      <c r="E350" s="262"/>
      <c r="F350" s="262"/>
      <c r="G350" s="258" t="s">
        <v>1147</v>
      </c>
    </row>
    <row r="351" spans="1:7" ht="12" customHeight="1" x14ac:dyDescent="0.2">
      <c r="A351" s="259"/>
      <c r="B351" s="259"/>
      <c r="C351" s="258" t="s">
        <v>861</v>
      </c>
      <c r="D351" s="260">
        <v>1</v>
      </c>
      <c r="E351" s="262"/>
      <c r="F351" s="262"/>
      <c r="G351" s="258" t="s">
        <v>1147</v>
      </c>
    </row>
    <row r="352" spans="1:7" ht="12" customHeight="1" x14ac:dyDescent="0.2">
      <c r="A352" s="259"/>
      <c r="B352" s="259"/>
      <c r="C352" s="258" t="s">
        <v>1172</v>
      </c>
      <c r="D352" s="260">
        <v>1</v>
      </c>
      <c r="E352" s="262"/>
      <c r="F352" s="262"/>
      <c r="G352" s="258" t="s">
        <v>1147</v>
      </c>
    </row>
    <row r="353" spans="1:7" ht="12" customHeight="1" x14ac:dyDescent="0.2">
      <c r="A353" s="259"/>
      <c r="B353" s="259"/>
      <c r="C353" s="258" t="s">
        <v>1273</v>
      </c>
      <c r="D353" s="260">
        <v>1</v>
      </c>
      <c r="E353" s="262"/>
      <c r="F353" s="262"/>
      <c r="G353" s="258" t="s">
        <v>1147</v>
      </c>
    </row>
    <row r="354" spans="1:7" ht="12" customHeight="1" x14ac:dyDescent="0.2">
      <c r="A354" s="259"/>
      <c r="B354" s="259"/>
      <c r="C354" s="258" t="s">
        <v>1174</v>
      </c>
      <c r="D354" s="260">
        <v>1</v>
      </c>
      <c r="E354" s="262"/>
      <c r="F354" s="262"/>
      <c r="G354" s="258" t="s">
        <v>1147</v>
      </c>
    </row>
    <row r="355" spans="1:7" ht="12" customHeight="1" x14ac:dyDescent="0.2">
      <c r="A355" s="259"/>
      <c r="B355" s="259"/>
      <c r="C355" s="258" t="s">
        <v>862</v>
      </c>
      <c r="D355" s="260">
        <v>1</v>
      </c>
      <c r="E355" s="263">
        <v>5810</v>
      </c>
      <c r="F355" s="263">
        <v>5810</v>
      </c>
      <c r="G355" s="258"/>
    </row>
    <row r="356" spans="1:7" ht="12" customHeight="1" x14ac:dyDescent="0.2">
      <c r="A356" s="259"/>
      <c r="B356" s="259"/>
      <c r="C356" s="258" t="s">
        <v>391</v>
      </c>
      <c r="D356" s="260">
        <v>2</v>
      </c>
      <c r="E356" s="260">
        <v>270</v>
      </c>
      <c r="F356" s="260">
        <v>540</v>
      </c>
      <c r="G356" s="258"/>
    </row>
    <row r="357" spans="1:7" ht="12" customHeight="1" x14ac:dyDescent="0.2">
      <c r="A357" s="259"/>
      <c r="B357" s="259"/>
      <c r="C357" s="258" t="s">
        <v>1393</v>
      </c>
      <c r="D357" s="260">
        <v>1</v>
      </c>
      <c r="E357" s="262"/>
      <c r="F357" s="262"/>
      <c r="G357" s="258" t="s">
        <v>1147</v>
      </c>
    </row>
    <row r="358" spans="1:7" ht="12" customHeight="1" x14ac:dyDescent="0.2">
      <c r="A358" s="259"/>
      <c r="B358" s="259"/>
      <c r="C358" s="258" t="s">
        <v>863</v>
      </c>
      <c r="D358" s="260">
        <v>1</v>
      </c>
      <c r="E358" s="261">
        <v>0.01</v>
      </c>
      <c r="F358" s="261">
        <v>0.01</v>
      </c>
      <c r="G358" s="258"/>
    </row>
    <row r="359" spans="1:7" ht="12" customHeight="1" x14ac:dyDescent="0.2">
      <c r="A359" s="259"/>
      <c r="B359" s="259"/>
      <c r="C359" s="258" t="s">
        <v>432</v>
      </c>
      <c r="D359" s="260">
        <v>1</v>
      </c>
      <c r="E359" s="260">
        <v>740</v>
      </c>
      <c r="F359" s="260">
        <v>740</v>
      </c>
      <c r="G359" s="258"/>
    </row>
    <row r="360" spans="1:7" ht="13.15" customHeight="1" x14ac:dyDescent="0.2">
      <c r="E360" s="265">
        <v>10771.08</v>
      </c>
      <c r="F360" s="265">
        <v>10771.08</v>
      </c>
    </row>
    <row r="361" spans="1:7" ht="12" customHeight="1" x14ac:dyDescent="0.2">
      <c r="A361" s="254">
        <v>20</v>
      </c>
      <c r="B361" s="255" t="s">
        <v>1164</v>
      </c>
      <c r="C361" s="256"/>
      <c r="D361" s="254">
        <v>7</v>
      </c>
      <c r="E361" s="254">
        <v>625</v>
      </c>
      <c r="F361" s="266">
        <v>4375</v>
      </c>
      <c r="G361" s="258"/>
    </row>
    <row r="362" spans="1:7" ht="13.15" customHeight="1" x14ac:dyDescent="0.2">
      <c r="E362" s="269"/>
      <c r="F362" s="269"/>
    </row>
    <row r="363" spans="1:7" ht="12" customHeight="1" x14ac:dyDescent="0.2">
      <c r="A363" s="254">
        <v>21</v>
      </c>
      <c r="B363" s="255" t="s">
        <v>1240</v>
      </c>
      <c r="C363" s="256"/>
      <c r="D363" s="254">
        <v>1</v>
      </c>
      <c r="E363" s="267">
        <v>6976.8</v>
      </c>
      <c r="F363" s="267">
        <v>6976.8</v>
      </c>
      <c r="G363" s="258"/>
    </row>
    <row r="364" spans="1:7" ht="12" customHeight="1" x14ac:dyDescent="0.2">
      <c r="A364" s="259"/>
      <c r="B364" s="259"/>
      <c r="C364" s="258" t="s">
        <v>857</v>
      </c>
      <c r="D364" s="260">
        <v>3</v>
      </c>
      <c r="E364" s="261">
        <v>0.01</v>
      </c>
      <c r="F364" s="261">
        <v>0.03</v>
      </c>
      <c r="G364" s="258"/>
    </row>
    <row r="365" spans="1:7" ht="12" customHeight="1" x14ac:dyDescent="0.2">
      <c r="A365" s="259"/>
      <c r="B365" s="259"/>
      <c r="C365" s="258" t="s">
        <v>858</v>
      </c>
      <c r="D365" s="260">
        <v>3</v>
      </c>
      <c r="E365" s="261">
        <v>0.01</v>
      </c>
      <c r="F365" s="261">
        <v>0.03</v>
      </c>
      <c r="G365" s="258"/>
    </row>
    <row r="366" spans="1:7" ht="12" customHeight="1" x14ac:dyDescent="0.2">
      <c r="A366" s="259"/>
      <c r="B366" s="259"/>
      <c r="C366" s="258" t="s">
        <v>426</v>
      </c>
      <c r="D366" s="260">
        <v>5</v>
      </c>
      <c r="E366" s="260">
        <v>500</v>
      </c>
      <c r="F366" s="263">
        <v>2500</v>
      </c>
      <c r="G366" s="258"/>
    </row>
    <row r="367" spans="1:7" ht="12" customHeight="1" x14ac:dyDescent="0.2">
      <c r="A367" s="259"/>
      <c r="B367" s="259"/>
      <c r="C367" s="258" t="s">
        <v>1241</v>
      </c>
      <c r="D367" s="260">
        <v>1</v>
      </c>
      <c r="E367" s="262"/>
      <c r="F367" s="262"/>
      <c r="G367" s="258" t="s">
        <v>1147</v>
      </c>
    </row>
    <row r="368" spans="1:7" ht="12" customHeight="1" x14ac:dyDescent="0.2">
      <c r="A368" s="259"/>
      <c r="B368" s="259"/>
      <c r="C368" s="258" t="s">
        <v>1242</v>
      </c>
      <c r="D368" s="260">
        <v>1</v>
      </c>
      <c r="E368" s="262"/>
      <c r="F368" s="262"/>
      <c r="G368" s="258" t="s">
        <v>1147</v>
      </c>
    </row>
    <row r="369" spans="1:7" ht="12" customHeight="1" x14ac:dyDescent="0.2">
      <c r="A369" s="259"/>
      <c r="B369" s="259"/>
      <c r="C369" s="258" t="s">
        <v>865</v>
      </c>
      <c r="D369" s="260">
        <v>2</v>
      </c>
      <c r="E369" s="262"/>
      <c r="F369" s="262"/>
      <c r="G369" s="258" t="s">
        <v>1147</v>
      </c>
    </row>
    <row r="370" spans="1:7" ht="12" customHeight="1" x14ac:dyDescent="0.2">
      <c r="A370" s="259"/>
      <c r="B370" s="259"/>
      <c r="C370" s="258" t="s">
        <v>1148</v>
      </c>
      <c r="D370" s="260">
        <v>1</v>
      </c>
      <c r="E370" s="262"/>
      <c r="F370" s="262"/>
      <c r="G370" s="258" t="s">
        <v>1147</v>
      </c>
    </row>
    <row r="371" spans="1:7" ht="12" customHeight="1" x14ac:dyDescent="0.2">
      <c r="A371" s="259"/>
      <c r="B371" s="259"/>
      <c r="C371" s="258" t="s">
        <v>1243</v>
      </c>
      <c r="D371" s="260">
        <v>1</v>
      </c>
      <c r="E371" s="262"/>
      <c r="F371" s="262"/>
      <c r="G371" s="258" t="s">
        <v>1147</v>
      </c>
    </row>
    <row r="372" spans="1:7" ht="12" customHeight="1" x14ac:dyDescent="0.2">
      <c r="A372" s="259"/>
      <c r="B372" s="259"/>
      <c r="C372" s="258" t="s">
        <v>1244</v>
      </c>
      <c r="D372" s="260">
        <v>1</v>
      </c>
      <c r="E372" s="262"/>
      <c r="F372" s="262"/>
      <c r="G372" s="258" t="s">
        <v>1147</v>
      </c>
    </row>
    <row r="373" spans="1:7" ht="12" customHeight="1" x14ac:dyDescent="0.2">
      <c r="A373" s="259"/>
      <c r="B373" s="259"/>
      <c r="C373" s="258" t="s">
        <v>861</v>
      </c>
      <c r="D373" s="260">
        <v>1</v>
      </c>
      <c r="E373" s="262"/>
      <c r="F373" s="262"/>
      <c r="G373" s="258" t="s">
        <v>1147</v>
      </c>
    </row>
    <row r="374" spans="1:7" ht="12" customHeight="1" x14ac:dyDescent="0.2">
      <c r="A374" s="259"/>
      <c r="B374" s="259"/>
      <c r="C374" s="258" t="s">
        <v>1245</v>
      </c>
      <c r="D374" s="260">
        <v>1</v>
      </c>
      <c r="E374" s="262"/>
      <c r="F374" s="262"/>
      <c r="G374" s="258" t="s">
        <v>1147</v>
      </c>
    </row>
    <row r="375" spans="1:7" ht="12" customHeight="1" x14ac:dyDescent="0.2">
      <c r="A375" s="259"/>
      <c r="B375" s="259"/>
      <c r="C375" s="258" t="s">
        <v>657</v>
      </c>
      <c r="D375" s="260">
        <v>4</v>
      </c>
      <c r="E375" s="261">
        <v>0.01</v>
      </c>
      <c r="F375" s="261">
        <v>0.04</v>
      </c>
      <c r="G375" s="258"/>
    </row>
    <row r="376" spans="1:7" ht="12" customHeight="1" x14ac:dyDescent="0.2">
      <c r="A376" s="259"/>
      <c r="B376" s="259"/>
      <c r="C376" s="258" t="s">
        <v>432</v>
      </c>
      <c r="D376" s="260">
        <v>1</v>
      </c>
      <c r="E376" s="260">
        <v>740</v>
      </c>
      <c r="F376" s="260">
        <v>740</v>
      </c>
      <c r="G376" s="258"/>
    </row>
    <row r="377" spans="1:7" ht="12" customHeight="1" x14ac:dyDescent="0.2">
      <c r="A377" s="259"/>
      <c r="B377" s="259"/>
      <c r="C377" s="258" t="s">
        <v>391</v>
      </c>
      <c r="D377" s="260">
        <v>2</v>
      </c>
      <c r="E377" s="260">
        <v>270</v>
      </c>
      <c r="F377" s="260">
        <v>540</v>
      </c>
      <c r="G377" s="258"/>
    </row>
    <row r="378" spans="1:7" ht="12" customHeight="1" x14ac:dyDescent="0.2">
      <c r="A378" s="259"/>
      <c r="B378" s="259"/>
      <c r="C378" s="258" t="s">
        <v>1149</v>
      </c>
      <c r="D378" s="260">
        <v>4</v>
      </c>
      <c r="E378" s="261">
        <v>567.87</v>
      </c>
      <c r="F378" s="397">
        <v>2271.48</v>
      </c>
      <c r="G378" s="258"/>
    </row>
    <row r="379" spans="1:7" ht="12" customHeight="1" x14ac:dyDescent="0.2">
      <c r="A379" s="259"/>
      <c r="B379" s="259"/>
      <c r="C379" s="258" t="s">
        <v>473</v>
      </c>
      <c r="D379" s="260">
        <v>4</v>
      </c>
      <c r="E379" s="260">
        <v>290</v>
      </c>
      <c r="F379" s="263">
        <v>1160</v>
      </c>
      <c r="G379" s="258"/>
    </row>
    <row r="380" spans="1:7" ht="13.15" customHeight="1" x14ac:dyDescent="0.2">
      <c r="E380" s="268">
        <v>14187.9</v>
      </c>
      <c r="F380" s="268">
        <v>14187.9</v>
      </c>
    </row>
    <row r="381" spans="1:7" ht="12" customHeight="1" x14ac:dyDescent="0.2">
      <c r="A381" s="254">
        <v>22</v>
      </c>
      <c r="B381" s="255" t="s">
        <v>1322</v>
      </c>
      <c r="C381" s="256"/>
      <c r="D381" s="254">
        <v>1</v>
      </c>
      <c r="E381" s="257">
        <v>8316.35</v>
      </c>
      <c r="F381" s="257">
        <v>8316.35</v>
      </c>
      <c r="G381" s="258"/>
    </row>
    <row r="382" spans="1:7" ht="12" customHeight="1" x14ac:dyDescent="0.2">
      <c r="A382" s="259"/>
      <c r="B382" s="259"/>
      <c r="C382" s="258" t="s">
        <v>857</v>
      </c>
      <c r="D382" s="260">
        <v>3</v>
      </c>
      <c r="E382" s="261">
        <v>0.01</v>
      </c>
      <c r="F382" s="261">
        <v>0.03</v>
      </c>
      <c r="G382" s="258"/>
    </row>
    <row r="383" spans="1:7" ht="12" customHeight="1" x14ac:dyDescent="0.2">
      <c r="A383" s="259"/>
      <c r="B383" s="259"/>
      <c r="C383" s="258" t="s">
        <v>858</v>
      </c>
      <c r="D383" s="260">
        <v>3</v>
      </c>
      <c r="E383" s="261">
        <v>0.01</v>
      </c>
      <c r="F383" s="261">
        <v>0.03</v>
      </c>
      <c r="G383" s="258"/>
    </row>
    <row r="384" spans="1:7" ht="12" customHeight="1" x14ac:dyDescent="0.2">
      <c r="A384" s="259"/>
      <c r="B384" s="259"/>
      <c r="C384" s="258" t="s">
        <v>426</v>
      </c>
      <c r="D384" s="260">
        <v>6</v>
      </c>
      <c r="E384" s="260">
        <v>500</v>
      </c>
      <c r="F384" s="263">
        <v>3000</v>
      </c>
      <c r="G384" s="258"/>
    </row>
    <row r="385" spans="1:7" ht="12" customHeight="1" x14ac:dyDescent="0.2">
      <c r="A385" s="259"/>
      <c r="B385" s="259"/>
      <c r="C385" s="258" t="s">
        <v>1282</v>
      </c>
      <c r="D385" s="260">
        <v>1</v>
      </c>
      <c r="E385" s="262"/>
      <c r="F385" s="262"/>
      <c r="G385" s="258" t="s">
        <v>1147</v>
      </c>
    </row>
    <row r="386" spans="1:7" ht="12" customHeight="1" x14ac:dyDescent="0.2">
      <c r="A386" s="259"/>
      <c r="B386" s="259"/>
      <c r="C386" s="258" t="s">
        <v>1285</v>
      </c>
      <c r="D386" s="260">
        <v>1</v>
      </c>
      <c r="E386" s="262"/>
      <c r="F386" s="262"/>
      <c r="G386" s="258" t="s">
        <v>1147</v>
      </c>
    </row>
    <row r="387" spans="1:7" ht="12" customHeight="1" x14ac:dyDescent="0.2">
      <c r="A387" s="259"/>
      <c r="B387" s="259"/>
      <c r="C387" s="258" t="s">
        <v>865</v>
      </c>
      <c r="D387" s="260">
        <v>2</v>
      </c>
      <c r="E387" s="262"/>
      <c r="F387" s="262"/>
      <c r="G387" s="258" t="s">
        <v>1147</v>
      </c>
    </row>
    <row r="388" spans="1:7" ht="12" customHeight="1" x14ac:dyDescent="0.2">
      <c r="A388" s="259"/>
      <c r="B388" s="259"/>
      <c r="C388" s="258" t="s">
        <v>1148</v>
      </c>
      <c r="D388" s="260">
        <v>1</v>
      </c>
      <c r="E388" s="262"/>
      <c r="F388" s="262"/>
      <c r="G388" s="258" t="s">
        <v>1147</v>
      </c>
    </row>
    <row r="389" spans="1:7" ht="12" customHeight="1" x14ac:dyDescent="0.2">
      <c r="A389" s="259"/>
      <c r="B389" s="259"/>
      <c r="C389" s="258" t="s">
        <v>1283</v>
      </c>
      <c r="D389" s="260">
        <v>1</v>
      </c>
      <c r="E389" s="262"/>
      <c r="F389" s="262"/>
      <c r="G389" s="258" t="s">
        <v>1147</v>
      </c>
    </row>
    <row r="390" spans="1:7" ht="12" customHeight="1" x14ac:dyDescent="0.2">
      <c r="A390" s="259"/>
      <c r="B390" s="259"/>
      <c r="C390" s="258" t="s">
        <v>1244</v>
      </c>
      <c r="D390" s="260">
        <v>1</v>
      </c>
      <c r="E390" s="262"/>
      <c r="F390" s="262"/>
      <c r="G390" s="258" t="s">
        <v>1147</v>
      </c>
    </row>
    <row r="391" spans="1:7" ht="12" customHeight="1" x14ac:dyDescent="0.2">
      <c r="A391" s="259"/>
      <c r="B391" s="259"/>
      <c r="C391" s="258" t="s">
        <v>861</v>
      </c>
      <c r="D391" s="260">
        <v>1</v>
      </c>
      <c r="E391" s="262"/>
      <c r="F391" s="262"/>
      <c r="G391" s="258" t="s">
        <v>1147</v>
      </c>
    </row>
    <row r="392" spans="1:7" ht="12" customHeight="1" x14ac:dyDescent="0.2">
      <c r="A392" s="259"/>
      <c r="B392" s="259"/>
      <c r="C392" s="258" t="s">
        <v>1394</v>
      </c>
      <c r="D392" s="260">
        <v>1</v>
      </c>
      <c r="E392" s="262"/>
      <c r="F392" s="262"/>
      <c r="G392" s="258" t="s">
        <v>1147</v>
      </c>
    </row>
    <row r="393" spans="1:7" ht="12" customHeight="1" x14ac:dyDescent="0.2">
      <c r="A393" s="259"/>
      <c r="B393" s="259"/>
      <c r="C393" s="258" t="s">
        <v>657</v>
      </c>
      <c r="D393" s="260">
        <v>4</v>
      </c>
      <c r="E393" s="261">
        <v>0.01</v>
      </c>
      <c r="F393" s="261">
        <v>0.04</v>
      </c>
      <c r="G393" s="258"/>
    </row>
    <row r="394" spans="1:7" ht="12" customHeight="1" x14ac:dyDescent="0.2">
      <c r="A394" s="259"/>
      <c r="B394" s="259"/>
      <c r="C394" s="258" t="s">
        <v>432</v>
      </c>
      <c r="D394" s="260">
        <v>1</v>
      </c>
      <c r="E394" s="260">
        <v>740</v>
      </c>
      <c r="F394" s="260">
        <v>740</v>
      </c>
      <c r="G394" s="258"/>
    </row>
    <row r="395" spans="1:7" ht="12" customHeight="1" x14ac:dyDescent="0.2">
      <c r="A395" s="259"/>
      <c r="B395" s="259"/>
      <c r="C395" s="258" t="s">
        <v>391</v>
      </c>
      <c r="D395" s="260">
        <v>2</v>
      </c>
      <c r="E395" s="260">
        <v>270</v>
      </c>
      <c r="F395" s="260">
        <v>540</v>
      </c>
      <c r="G395" s="258"/>
    </row>
    <row r="396" spans="1:7" ht="12" customHeight="1" x14ac:dyDescent="0.2">
      <c r="A396" s="259"/>
      <c r="B396" s="259"/>
      <c r="C396" s="258" t="s">
        <v>1149</v>
      </c>
      <c r="D396" s="260">
        <v>4</v>
      </c>
      <c r="E396" s="261">
        <v>567.87</v>
      </c>
      <c r="F396" s="397">
        <v>2271.48</v>
      </c>
      <c r="G396" s="258"/>
    </row>
    <row r="397" spans="1:7" ht="12" customHeight="1" x14ac:dyDescent="0.2">
      <c r="A397" s="259"/>
      <c r="B397" s="259"/>
      <c r="C397" s="258" t="s">
        <v>473</v>
      </c>
      <c r="D397" s="260">
        <v>4</v>
      </c>
      <c r="E397" s="260">
        <v>290</v>
      </c>
      <c r="F397" s="263">
        <v>1160</v>
      </c>
      <c r="G397" s="258"/>
    </row>
    <row r="398" spans="1:7" ht="13.15" customHeight="1" x14ac:dyDescent="0.2">
      <c r="E398" s="265">
        <v>16027.45</v>
      </c>
      <c r="F398" s="265">
        <v>16027.45</v>
      </c>
    </row>
    <row r="399" spans="1:7" ht="12" customHeight="1" x14ac:dyDescent="0.2">
      <c r="A399" s="254">
        <v>23</v>
      </c>
      <c r="B399" s="255" t="s">
        <v>1322</v>
      </c>
      <c r="C399" s="256"/>
      <c r="D399" s="254">
        <v>1</v>
      </c>
      <c r="E399" s="257">
        <v>8316.35</v>
      </c>
      <c r="F399" s="257">
        <v>8316.35</v>
      </c>
      <c r="G399" s="258"/>
    </row>
    <row r="400" spans="1:7" ht="12" customHeight="1" x14ac:dyDescent="0.2">
      <c r="A400" s="259"/>
      <c r="B400" s="259"/>
      <c r="C400" s="258" t="s">
        <v>857</v>
      </c>
      <c r="D400" s="260">
        <v>3</v>
      </c>
      <c r="E400" s="261">
        <v>0.01</v>
      </c>
      <c r="F400" s="261">
        <v>0.03</v>
      </c>
      <c r="G400" s="258"/>
    </row>
    <row r="401" spans="1:7" ht="12" customHeight="1" x14ac:dyDescent="0.2">
      <c r="A401" s="259"/>
      <c r="B401" s="259"/>
      <c r="C401" s="258" t="s">
        <v>858</v>
      </c>
      <c r="D401" s="260">
        <v>3</v>
      </c>
      <c r="E401" s="261">
        <v>0.01</v>
      </c>
      <c r="F401" s="261">
        <v>0.03</v>
      </c>
      <c r="G401" s="258"/>
    </row>
    <row r="402" spans="1:7" ht="12" customHeight="1" x14ac:dyDescent="0.2">
      <c r="A402" s="259"/>
      <c r="B402" s="259"/>
      <c r="C402" s="258" t="s">
        <v>426</v>
      </c>
      <c r="D402" s="260">
        <v>6</v>
      </c>
      <c r="E402" s="260">
        <v>500</v>
      </c>
      <c r="F402" s="263">
        <v>3000</v>
      </c>
      <c r="G402" s="258"/>
    </row>
    <row r="403" spans="1:7" ht="12" customHeight="1" x14ac:dyDescent="0.2">
      <c r="A403" s="259"/>
      <c r="B403" s="259"/>
      <c r="C403" s="258" t="s">
        <v>1282</v>
      </c>
      <c r="D403" s="260">
        <v>1</v>
      </c>
      <c r="E403" s="262"/>
      <c r="F403" s="262"/>
      <c r="G403" s="258" t="s">
        <v>1147</v>
      </c>
    </row>
    <row r="404" spans="1:7" ht="12" customHeight="1" x14ac:dyDescent="0.2">
      <c r="A404" s="259"/>
      <c r="B404" s="259"/>
      <c r="C404" s="258" t="s">
        <v>1285</v>
      </c>
      <c r="D404" s="260">
        <v>1</v>
      </c>
      <c r="E404" s="262"/>
      <c r="F404" s="262"/>
      <c r="G404" s="258" t="s">
        <v>1147</v>
      </c>
    </row>
    <row r="405" spans="1:7" ht="12" customHeight="1" x14ac:dyDescent="0.2">
      <c r="A405" s="259"/>
      <c r="B405" s="259"/>
      <c r="C405" s="258" t="s">
        <v>865</v>
      </c>
      <c r="D405" s="260">
        <v>2</v>
      </c>
      <c r="E405" s="262"/>
      <c r="F405" s="262"/>
      <c r="G405" s="258" t="s">
        <v>1147</v>
      </c>
    </row>
    <row r="406" spans="1:7" ht="12" customHeight="1" x14ac:dyDescent="0.2">
      <c r="A406" s="259"/>
      <c r="B406" s="259"/>
      <c r="C406" s="258" t="s">
        <v>1148</v>
      </c>
      <c r="D406" s="260">
        <v>1</v>
      </c>
      <c r="E406" s="262"/>
      <c r="F406" s="262"/>
      <c r="G406" s="258" t="s">
        <v>1147</v>
      </c>
    </row>
    <row r="407" spans="1:7" ht="12" customHeight="1" x14ac:dyDescent="0.2">
      <c r="A407" s="259"/>
      <c r="B407" s="259"/>
      <c r="C407" s="258" t="s">
        <v>1283</v>
      </c>
      <c r="D407" s="260">
        <v>1</v>
      </c>
      <c r="E407" s="262"/>
      <c r="F407" s="262"/>
      <c r="G407" s="258" t="s">
        <v>1147</v>
      </c>
    </row>
    <row r="408" spans="1:7" ht="12" customHeight="1" x14ac:dyDescent="0.2">
      <c r="A408" s="259"/>
      <c r="B408" s="259"/>
      <c r="C408" s="258" t="s">
        <v>1244</v>
      </c>
      <c r="D408" s="260">
        <v>1</v>
      </c>
      <c r="E408" s="262"/>
      <c r="F408" s="262"/>
      <c r="G408" s="258" t="s">
        <v>1147</v>
      </c>
    </row>
    <row r="409" spans="1:7" ht="12" customHeight="1" x14ac:dyDescent="0.2">
      <c r="A409" s="259"/>
      <c r="B409" s="259"/>
      <c r="C409" s="258" t="s">
        <v>861</v>
      </c>
      <c r="D409" s="260">
        <v>1</v>
      </c>
      <c r="E409" s="262"/>
      <c r="F409" s="262"/>
      <c r="G409" s="258" t="s">
        <v>1147</v>
      </c>
    </row>
    <row r="410" spans="1:7" ht="12" customHeight="1" x14ac:dyDescent="0.2">
      <c r="A410" s="259"/>
      <c r="B410" s="259"/>
      <c r="C410" s="258" t="s">
        <v>1394</v>
      </c>
      <c r="D410" s="260">
        <v>1</v>
      </c>
      <c r="E410" s="262"/>
      <c r="F410" s="262"/>
      <c r="G410" s="258" t="s">
        <v>1147</v>
      </c>
    </row>
    <row r="411" spans="1:7" ht="12" customHeight="1" x14ac:dyDescent="0.2">
      <c r="A411" s="259"/>
      <c r="B411" s="259"/>
      <c r="C411" s="258" t="s">
        <v>657</v>
      </c>
      <c r="D411" s="260">
        <v>4</v>
      </c>
      <c r="E411" s="261">
        <v>0.01</v>
      </c>
      <c r="F411" s="261">
        <v>0.04</v>
      </c>
      <c r="G411" s="258"/>
    </row>
    <row r="412" spans="1:7" ht="12" customHeight="1" x14ac:dyDescent="0.2">
      <c r="A412" s="259"/>
      <c r="B412" s="259"/>
      <c r="C412" s="258" t="s">
        <v>432</v>
      </c>
      <c r="D412" s="260">
        <v>1</v>
      </c>
      <c r="E412" s="260">
        <v>740</v>
      </c>
      <c r="F412" s="260">
        <v>740</v>
      </c>
      <c r="G412" s="258"/>
    </row>
    <row r="413" spans="1:7" ht="12" customHeight="1" x14ac:dyDescent="0.2">
      <c r="A413" s="259"/>
      <c r="B413" s="259"/>
      <c r="C413" s="258" t="s">
        <v>391</v>
      </c>
      <c r="D413" s="260">
        <v>2</v>
      </c>
      <c r="E413" s="260">
        <v>270</v>
      </c>
      <c r="F413" s="260">
        <v>540</v>
      </c>
      <c r="G413" s="258"/>
    </row>
    <row r="414" spans="1:7" ht="12" customHeight="1" x14ac:dyDescent="0.2">
      <c r="A414" s="259"/>
      <c r="B414" s="259"/>
      <c r="C414" s="258" t="s">
        <v>1149</v>
      </c>
      <c r="D414" s="260">
        <v>4</v>
      </c>
      <c r="E414" s="261">
        <v>567.87</v>
      </c>
      <c r="F414" s="397">
        <v>2271.48</v>
      </c>
      <c r="G414" s="258"/>
    </row>
    <row r="415" spans="1:7" ht="12" customHeight="1" x14ac:dyDescent="0.2">
      <c r="A415" s="259"/>
      <c r="B415" s="259"/>
      <c r="C415" s="258" t="s">
        <v>473</v>
      </c>
      <c r="D415" s="260">
        <v>4</v>
      </c>
      <c r="E415" s="260">
        <v>290</v>
      </c>
      <c r="F415" s="263">
        <v>1160</v>
      </c>
      <c r="G415" s="258"/>
    </row>
    <row r="416" spans="1:7" ht="13.15" customHeight="1" x14ac:dyDescent="0.2">
      <c r="E416" s="265">
        <v>16027.45</v>
      </c>
      <c r="F416" s="265">
        <v>16027.45</v>
      </c>
    </row>
    <row r="417" spans="1:7" ht="12" customHeight="1" x14ac:dyDescent="0.2">
      <c r="A417" s="254">
        <v>24</v>
      </c>
      <c r="B417" s="255" t="s">
        <v>1246</v>
      </c>
      <c r="C417" s="256"/>
      <c r="D417" s="254">
        <v>1</v>
      </c>
      <c r="E417" s="266">
        <v>6460</v>
      </c>
      <c r="F417" s="266">
        <v>6460</v>
      </c>
      <c r="G417" s="258"/>
    </row>
    <row r="418" spans="1:7" ht="12" customHeight="1" x14ac:dyDescent="0.2">
      <c r="A418" s="259"/>
      <c r="B418" s="259"/>
      <c r="C418" s="258" t="s">
        <v>857</v>
      </c>
      <c r="D418" s="260">
        <v>3</v>
      </c>
      <c r="E418" s="261">
        <v>0.01</v>
      </c>
      <c r="F418" s="261">
        <v>0.03</v>
      </c>
      <c r="G418" s="258"/>
    </row>
    <row r="419" spans="1:7" ht="12" customHeight="1" x14ac:dyDescent="0.2">
      <c r="A419" s="259"/>
      <c r="B419" s="259"/>
      <c r="C419" s="258" t="s">
        <v>858</v>
      </c>
      <c r="D419" s="260">
        <v>8</v>
      </c>
      <c r="E419" s="261">
        <v>0.01</v>
      </c>
      <c r="F419" s="261">
        <v>0.08</v>
      </c>
      <c r="G419" s="258"/>
    </row>
    <row r="420" spans="1:7" ht="12" customHeight="1" x14ac:dyDescent="0.2">
      <c r="A420" s="259"/>
      <c r="B420" s="259"/>
      <c r="C420" s="258" t="s">
        <v>1241</v>
      </c>
      <c r="D420" s="260">
        <v>1</v>
      </c>
      <c r="E420" s="262"/>
      <c r="F420" s="262"/>
      <c r="G420" s="258" t="s">
        <v>1147</v>
      </c>
    </row>
    <row r="421" spans="1:7" ht="12" customHeight="1" x14ac:dyDescent="0.2">
      <c r="A421" s="259"/>
      <c r="B421" s="259"/>
      <c r="C421" s="258" t="s">
        <v>1247</v>
      </c>
      <c r="D421" s="260">
        <v>1</v>
      </c>
      <c r="E421" s="262"/>
      <c r="F421" s="262"/>
      <c r="G421" s="258" t="s">
        <v>1147</v>
      </c>
    </row>
    <row r="422" spans="1:7" ht="12" customHeight="1" x14ac:dyDescent="0.2">
      <c r="A422" s="259"/>
      <c r="B422" s="259"/>
      <c r="C422" s="258" t="s">
        <v>865</v>
      </c>
      <c r="D422" s="260">
        <v>2</v>
      </c>
      <c r="E422" s="262"/>
      <c r="F422" s="262"/>
      <c r="G422" s="258" t="s">
        <v>1147</v>
      </c>
    </row>
    <row r="423" spans="1:7" ht="12" customHeight="1" x14ac:dyDescent="0.2">
      <c r="A423" s="259"/>
      <c r="B423" s="259"/>
      <c r="C423" s="258" t="s">
        <v>1148</v>
      </c>
      <c r="D423" s="260">
        <v>1</v>
      </c>
      <c r="E423" s="262"/>
      <c r="F423" s="262"/>
      <c r="G423" s="258" t="s">
        <v>1147</v>
      </c>
    </row>
    <row r="424" spans="1:7" ht="12" customHeight="1" x14ac:dyDescent="0.2">
      <c r="A424" s="259"/>
      <c r="B424" s="259"/>
      <c r="C424" s="258" t="s">
        <v>1245</v>
      </c>
      <c r="D424" s="260">
        <v>1</v>
      </c>
      <c r="E424" s="262"/>
      <c r="F424" s="262"/>
      <c r="G424" s="258" t="s">
        <v>1147</v>
      </c>
    </row>
    <row r="425" spans="1:7" ht="12" customHeight="1" x14ac:dyDescent="0.2">
      <c r="A425" s="259"/>
      <c r="B425" s="259"/>
      <c r="C425" s="258" t="s">
        <v>657</v>
      </c>
      <c r="D425" s="260">
        <v>4</v>
      </c>
      <c r="E425" s="261">
        <v>0.01</v>
      </c>
      <c r="F425" s="261">
        <v>0.04</v>
      </c>
      <c r="G425" s="258"/>
    </row>
    <row r="426" spans="1:7" ht="12" customHeight="1" x14ac:dyDescent="0.2">
      <c r="A426" s="259"/>
      <c r="B426" s="259"/>
      <c r="C426" s="258" t="s">
        <v>420</v>
      </c>
      <c r="D426" s="260">
        <v>1</v>
      </c>
      <c r="E426" s="260">
        <v>740</v>
      </c>
      <c r="F426" s="260">
        <v>740</v>
      </c>
      <c r="G426" s="258"/>
    </row>
    <row r="427" spans="1:7" ht="12" customHeight="1" x14ac:dyDescent="0.2">
      <c r="A427" s="259"/>
      <c r="B427" s="259"/>
      <c r="C427" s="258" t="s">
        <v>391</v>
      </c>
      <c r="D427" s="260">
        <v>2</v>
      </c>
      <c r="E427" s="260">
        <v>270</v>
      </c>
      <c r="F427" s="260">
        <v>540</v>
      </c>
      <c r="G427" s="258"/>
    </row>
    <row r="428" spans="1:7" ht="12" customHeight="1" x14ac:dyDescent="0.2">
      <c r="A428" s="259"/>
      <c r="B428" s="259"/>
      <c r="C428" s="258" t="s">
        <v>1149</v>
      </c>
      <c r="D428" s="260">
        <v>4</v>
      </c>
      <c r="E428" s="261">
        <v>567.87</v>
      </c>
      <c r="F428" s="397">
        <v>2271.48</v>
      </c>
      <c r="G428" s="258"/>
    </row>
    <row r="429" spans="1:7" ht="12" customHeight="1" x14ac:dyDescent="0.2">
      <c r="A429" s="259"/>
      <c r="B429" s="259"/>
      <c r="C429" s="258" t="s">
        <v>861</v>
      </c>
      <c r="D429" s="260">
        <v>1</v>
      </c>
      <c r="E429" s="262"/>
      <c r="F429" s="262"/>
      <c r="G429" s="258" t="s">
        <v>1147</v>
      </c>
    </row>
    <row r="430" spans="1:7" ht="12" customHeight="1" x14ac:dyDescent="0.2">
      <c r="A430" s="259"/>
      <c r="B430" s="259"/>
      <c r="C430" s="258" t="s">
        <v>426</v>
      </c>
      <c r="D430" s="260">
        <v>5</v>
      </c>
      <c r="E430" s="260">
        <v>500</v>
      </c>
      <c r="F430" s="263">
        <v>2500</v>
      </c>
      <c r="G430" s="258"/>
    </row>
    <row r="431" spans="1:7" ht="12" customHeight="1" x14ac:dyDescent="0.2">
      <c r="A431" s="259"/>
      <c r="B431" s="259"/>
      <c r="C431" s="258" t="s">
        <v>1243</v>
      </c>
      <c r="D431" s="260">
        <v>1</v>
      </c>
      <c r="E431" s="262"/>
      <c r="F431" s="262"/>
      <c r="G431" s="258" t="s">
        <v>1147</v>
      </c>
    </row>
    <row r="432" spans="1:7" ht="12" customHeight="1" x14ac:dyDescent="0.2">
      <c r="A432" s="259"/>
      <c r="B432" s="259"/>
      <c r="C432" s="258" t="s">
        <v>1248</v>
      </c>
      <c r="D432" s="260">
        <v>1</v>
      </c>
      <c r="E432" s="262"/>
      <c r="F432" s="262"/>
      <c r="G432" s="258" t="s">
        <v>1147</v>
      </c>
    </row>
    <row r="433" spans="1:7" ht="13.15" customHeight="1" x14ac:dyDescent="0.2">
      <c r="E433" s="265">
        <v>12511.15</v>
      </c>
      <c r="F433" s="265">
        <v>12511.15</v>
      </c>
    </row>
    <row r="434" spans="1:7" ht="12" customHeight="1" x14ac:dyDescent="0.2">
      <c r="A434" s="254">
        <v>25</v>
      </c>
      <c r="B434" s="255" t="s">
        <v>1323</v>
      </c>
      <c r="C434" s="256"/>
      <c r="D434" s="254">
        <v>1</v>
      </c>
      <c r="E434" s="266">
        <v>5290</v>
      </c>
      <c r="F434" s="266">
        <v>5290</v>
      </c>
      <c r="G434" s="258"/>
    </row>
    <row r="435" spans="1:7" ht="12" customHeight="1" x14ac:dyDescent="0.2">
      <c r="A435" s="259"/>
      <c r="B435" s="259"/>
      <c r="C435" s="258" t="s">
        <v>857</v>
      </c>
      <c r="D435" s="260">
        <v>4</v>
      </c>
      <c r="E435" s="261">
        <v>0.01</v>
      </c>
      <c r="F435" s="261">
        <v>0.04</v>
      </c>
      <c r="G435" s="258"/>
    </row>
    <row r="436" spans="1:7" ht="12" customHeight="1" x14ac:dyDescent="0.2">
      <c r="A436" s="259"/>
      <c r="B436" s="259"/>
      <c r="C436" s="258" t="s">
        <v>1241</v>
      </c>
      <c r="D436" s="260">
        <v>1</v>
      </c>
      <c r="E436" s="262"/>
      <c r="F436" s="262"/>
      <c r="G436" s="258" t="s">
        <v>1147</v>
      </c>
    </row>
    <row r="437" spans="1:7" ht="12" customHeight="1" x14ac:dyDescent="0.2">
      <c r="A437" s="259"/>
      <c r="B437" s="259"/>
      <c r="C437" s="258" t="s">
        <v>1247</v>
      </c>
      <c r="D437" s="260">
        <v>1</v>
      </c>
      <c r="E437" s="262"/>
      <c r="F437" s="262"/>
      <c r="G437" s="258" t="s">
        <v>1147</v>
      </c>
    </row>
    <row r="438" spans="1:7" ht="12" customHeight="1" x14ac:dyDescent="0.2">
      <c r="A438" s="259"/>
      <c r="B438" s="259"/>
      <c r="C438" s="258" t="s">
        <v>859</v>
      </c>
      <c r="D438" s="260">
        <v>2</v>
      </c>
      <c r="E438" s="262"/>
      <c r="F438" s="262"/>
      <c r="G438" s="258" t="s">
        <v>1147</v>
      </c>
    </row>
    <row r="439" spans="1:7" ht="12" customHeight="1" x14ac:dyDescent="0.2">
      <c r="A439" s="259"/>
      <c r="B439" s="259"/>
      <c r="C439" s="258" t="s">
        <v>860</v>
      </c>
      <c r="D439" s="260">
        <v>1</v>
      </c>
      <c r="E439" s="262"/>
      <c r="F439" s="262"/>
      <c r="G439" s="258" t="s">
        <v>1147</v>
      </c>
    </row>
    <row r="440" spans="1:7" ht="12" customHeight="1" x14ac:dyDescent="0.2">
      <c r="A440" s="259"/>
      <c r="B440" s="259"/>
      <c r="C440" s="258" t="s">
        <v>1395</v>
      </c>
      <c r="D440" s="260">
        <v>1</v>
      </c>
      <c r="E440" s="262"/>
      <c r="F440" s="262"/>
      <c r="G440" s="258" t="s">
        <v>1147</v>
      </c>
    </row>
    <row r="441" spans="1:7" ht="12" customHeight="1" x14ac:dyDescent="0.2">
      <c r="A441" s="259"/>
      <c r="B441" s="259"/>
      <c r="C441" s="258" t="s">
        <v>479</v>
      </c>
      <c r="D441" s="260">
        <v>1</v>
      </c>
      <c r="E441" s="260">
        <v>930</v>
      </c>
      <c r="F441" s="260">
        <v>930</v>
      </c>
      <c r="G441" s="258"/>
    </row>
    <row r="442" spans="1:7" ht="12" customHeight="1" x14ac:dyDescent="0.2">
      <c r="A442" s="259"/>
      <c r="B442" s="259"/>
      <c r="C442" s="258" t="s">
        <v>391</v>
      </c>
      <c r="D442" s="260">
        <v>2</v>
      </c>
      <c r="E442" s="260">
        <v>270</v>
      </c>
      <c r="F442" s="260">
        <v>540</v>
      </c>
      <c r="G442" s="258"/>
    </row>
    <row r="443" spans="1:7" ht="12" customHeight="1" x14ac:dyDescent="0.2">
      <c r="A443" s="259"/>
      <c r="B443" s="259"/>
      <c r="C443" s="258" t="s">
        <v>864</v>
      </c>
      <c r="D443" s="260">
        <v>1</v>
      </c>
      <c r="E443" s="262"/>
      <c r="F443" s="262"/>
      <c r="G443" s="258" t="s">
        <v>1147</v>
      </c>
    </row>
    <row r="444" spans="1:7" ht="12" customHeight="1" x14ac:dyDescent="0.2">
      <c r="A444" s="259"/>
      <c r="B444" s="259"/>
      <c r="C444" s="258" t="s">
        <v>861</v>
      </c>
      <c r="D444" s="260">
        <v>1</v>
      </c>
      <c r="E444" s="262"/>
      <c r="F444" s="262"/>
      <c r="G444" s="258" t="s">
        <v>1147</v>
      </c>
    </row>
    <row r="445" spans="1:7" ht="12" customHeight="1" x14ac:dyDescent="0.2">
      <c r="A445" s="259"/>
      <c r="B445" s="259"/>
      <c r="C445" s="258" t="s">
        <v>426</v>
      </c>
      <c r="D445" s="260">
        <v>5</v>
      </c>
      <c r="E445" s="260">
        <v>500</v>
      </c>
      <c r="F445" s="263">
        <v>2500</v>
      </c>
      <c r="G445" s="258"/>
    </row>
    <row r="446" spans="1:7" ht="12" customHeight="1" x14ac:dyDescent="0.2">
      <c r="A446" s="259"/>
      <c r="B446" s="259"/>
      <c r="C446" s="258" t="s">
        <v>1396</v>
      </c>
      <c r="D446" s="260">
        <v>1</v>
      </c>
      <c r="E446" s="262"/>
      <c r="F446" s="262"/>
      <c r="G446" s="258" t="s">
        <v>1147</v>
      </c>
    </row>
    <row r="447" spans="1:7" ht="12" customHeight="1" x14ac:dyDescent="0.2">
      <c r="A447" s="259"/>
      <c r="B447" s="259"/>
      <c r="C447" s="258" t="s">
        <v>1361</v>
      </c>
      <c r="D447" s="260">
        <v>1</v>
      </c>
      <c r="E447" s="262"/>
      <c r="F447" s="262"/>
      <c r="G447" s="258" t="s">
        <v>1147</v>
      </c>
    </row>
    <row r="448" spans="1:7" ht="12" customHeight="1" x14ac:dyDescent="0.2">
      <c r="A448" s="259"/>
      <c r="B448" s="259"/>
      <c r="C448" s="258" t="s">
        <v>858</v>
      </c>
      <c r="D448" s="260">
        <v>3</v>
      </c>
      <c r="E448" s="261">
        <v>0.01</v>
      </c>
      <c r="F448" s="261">
        <v>0.03</v>
      </c>
      <c r="G448" s="258"/>
    </row>
    <row r="449" spans="1:7" ht="13.15" customHeight="1" x14ac:dyDescent="0.2">
      <c r="E449" s="265">
        <v>9260.07</v>
      </c>
      <c r="F449" s="265">
        <v>9260.07</v>
      </c>
    </row>
    <row r="450" spans="1:7" ht="12" customHeight="1" x14ac:dyDescent="0.2">
      <c r="A450" s="254">
        <v>26</v>
      </c>
      <c r="B450" s="255" t="s">
        <v>1324</v>
      </c>
      <c r="C450" s="256"/>
      <c r="D450" s="254">
        <v>1</v>
      </c>
      <c r="E450" s="257">
        <v>6305.68</v>
      </c>
      <c r="F450" s="257">
        <v>6305.68</v>
      </c>
      <c r="G450" s="258"/>
    </row>
    <row r="451" spans="1:7" ht="12" customHeight="1" x14ac:dyDescent="0.2">
      <c r="A451" s="259"/>
      <c r="B451" s="259"/>
      <c r="C451" s="258" t="s">
        <v>857</v>
      </c>
      <c r="D451" s="260">
        <v>4</v>
      </c>
      <c r="E451" s="261">
        <v>0.01</v>
      </c>
      <c r="F451" s="261">
        <v>0.04</v>
      </c>
      <c r="G451" s="258"/>
    </row>
    <row r="452" spans="1:7" ht="12" customHeight="1" x14ac:dyDescent="0.2">
      <c r="A452" s="259"/>
      <c r="B452" s="259"/>
      <c r="C452" s="258" t="s">
        <v>1282</v>
      </c>
      <c r="D452" s="260">
        <v>1</v>
      </c>
      <c r="E452" s="262"/>
      <c r="F452" s="262"/>
      <c r="G452" s="258" t="s">
        <v>1147</v>
      </c>
    </row>
    <row r="453" spans="1:7" ht="12" customHeight="1" x14ac:dyDescent="0.2">
      <c r="A453" s="259"/>
      <c r="B453" s="259"/>
      <c r="C453" s="258" t="s">
        <v>1358</v>
      </c>
      <c r="D453" s="260">
        <v>1</v>
      </c>
      <c r="E453" s="262"/>
      <c r="F453" s="262"/>
      <c r="G453" s="258" t="s">
        <v>1147</v>
      </c>
    </row>
    <row r="454" spans="1:7" ht="12" customHeight="1" x14ac:dyDescent="0.2">
      <c r="A454" s="259"/>
      <c r="B454" s="259"/>
      <c r="C454" s="258" t="s">
        <v>859</v>
      </c>
      <c r="D454" s="260">
        <v>2</v>
      </c>
      <c r="E454" s="262"/>
      <c r="F454" s="262"/>
      <c r="G454" s="258" t="s">
        <v>1147</v>
      </c>
    </row>
    <row r="455" spans="1:7" ht="12" customHeight="1" x14ac:dyDescent="0.2">
      <c r="A455" s="259"/>
      <c r="B455" s="259"/>
      <c r="C455" s="258" t="s">
        <v>860</v>
      </c>
      <c r="D455" s="260">
        <v>1</v>
      </c>
      <c r="E455" s="262"/>
      <c r="F455" s="262"/>
      <c r="G455" s="258" t="s">
        <v>1147</v>
      </c>
    </row>
    <row r="456" spans="1:7" ht="12" customHeight="1" x14ac:dyDescent="0.2">
      <c r="A456" s="259"/>
      <c r="B456" s="259"/>
      <c r="C456" s="258" t="s">
        <v>1360</v>
      </c>
      <c r="D456" s="260">
        <v>1</v>
      </c>
      <c r="E456" s="262"/>
      <c r="F456" s="262"/>
      <c r="G456" s="258" t="s">
        <v>1147</v>
      </c>
    </row>
    <row r="457" spans="1:7" ht="12" customHeight="1" x14ac:dyDescent="0.2">
      <c r="A457" s="259"/>
      <c r="B457" s="259"/>
      <c r="C457" s="258" t="s">
        <v>479</v>
      </c>
      <c r="D457" s="260">
        <v>1</v>
      </c>
      <c r="E457" s="260">
        <v>930</v>
      </c>
      <c r="F457" s="260">
        <v>930</v>
      </c>
      <c r="G457" s="258"/>
    </row>
    <row r="458" spans="1:7" ht="12" customHeight="1" x14ac:dyDescent="0.2">
      <c r="A458" s="259"/>
      <c r="B458" s="259"/>
      <c r="C458" s="258" t="s">
        <v>391</v>
      </c>
      <c r="D458" s="260">
        <v>2</v>
      </c>
      <c r="E458" s="260">
        <v>270</v>
      </c>
      <c r="F458" s="260">
        <v>540</v>
      </c>
      <c r="G458" s="258"/>
    </row>
    <row r="459" spans="1:7" ht="12" customHeight="1" x14ac:dyDescent="0.2">
      <c r="A459" s="259"/>
      <c r="B459" s="259"/>
      <c r="C459" s="258" t="s">
        <v>864</v>
      </c>
      <c r="D459" s="260">
        <v>1</v>
      </c>
      <c r="E459" s="262"/>
      <c r="F459" s="262"/>
      <c r="G459" s="258" t="s">
        <v>1147</v>
      </c>
    </row>
    <row r="460" spans="1:7" ht="12" customHeight="1" x14ac:dyDescent="0.2">
      <c r="A460" s="259"/>
      <c r="B460" s="259"/>
      <c r="C460" s="258" t="s">
        <v>861</v>
      </c>
      <c r="D460" s="260">
        <v>1</v>
      </c>
      <c r="E460" s="262"/>
      <c r="F460" s="262"/>
      <c r="G460" s="258" t="s">
        <v>1147</v>
      </c>
    </row>
    <row r="461" spans="1:7" ht="12" customHeight="1" x14ac:dyDescent="0.2">
      <c r="A461" s="259"/>
      <c r="B461" s="259"/>
      <c r="C461" s="258" t="s">
        <v>1397</v>
      </c>
      <c r="D461" s="260">
        <v>1</v>
      </c>
      <c r="E461" s="262"/>
      <c r="F461" s="262"/>
      <c r="G461" s="258" t="s">
        <v>1147</v>
      </c>
    </row>
    <row r="462" spans="1:7" ht="12" customHeight="1" x14ac:dyDescent="0.2">
      <c r="A462" s="259"/>
      <c r="B462" s="259"/>
      <c r="C462" s="258" t="s">
        <v>1361</v>
      </c>
      <c r="D462" s="260">
        <v>1</v>
      </c>
      <c r="E462" s="262"/>
      <c r="F462" s="262"/>
      <c r="G462" s="258" t="s">
        <v>1147</v>
      </c>
    </row>
    <row r="463" spans="1:7" ht="12" customHeight="1" x14ac:dyDescent="0.2">
      <c r="A463" s="259"/>
      <c r="B463" s="259"/>
      <c r="C463" s="258" t="s">
        <v>426</v>
      </c>
      <c r="D463" s="260">
        <v>6</v>
      </c>
      <c r="E463" s="260">
        <v>500</v>
      </c>
      <c r="F463" s="263">
        <v>3000</v>
      </c>
      <c r="G463" s="258"/>
    </row>
    <row r="464" spans="1:7" ht="12" customHeight="1" x14ac:dyDescent="0.2">
      <c r="A464" s="259"/>
      <c r="B464" s="259"/>
      <c r="C464" s="258" t="s">
        <v>858</v>
      </c>
      <c r="D464" s="260">
        <v>3</v>
      </c>
      <c r="E464" s="261">
        <v>0.01</v>
      </c>
      <c r="F464" s="261">
        <v>0.03</v>
      </c>
      <c r="G464" s="258"/>
    </row>
    <row r="465" spans="1:7" ht="13.15" customHeight="1" x14ac:dyDescent="0.2">
      <c r="E465" s="265">
        <v>10775.75</v>
      </c>
      <c r="F465" s="265">
        <v>10775.75</v>
      </c>
    </row>
    <row r="466" spans="1:7" ht="12" customHeight="1" x14ac:dyDescent="0.2">
      <c r="A466" s="254">
        <v>27</v>
      </c>
      <c r="B466" s="255" t="s">
        <v>1325</v>
      </c>
      <c r="C466" s="256"/>
      <c r="D466" s="254">
        <v>1</v>
      </c>
      <c r="E466" s="267">
        <v>5713.2</v>
      </c>
      <c r="F466" s="267">
        <v>5713.2</v>
      </c>
      <c r="G466" s="258"/>
    </row>
    <row r="467" spans="1:7" ht="12" customHeight="1" x14ac:dyDescent="0.2">
      <c r="A467" s="259"/>
      <c r="B467" s="259"/>
      <c r="C467" s="258" t="s">
        <v>857</v>
      </c>
      <c r="D467" s="260">
        <v>4</v>
      </c>
      <c r="E467" s="261">
        <v>0.01</v>
      </c>
      <c r="F467" s="261">
        <v>0.04</v>
      </c>
      <c r="G467" s="258"/>
    </row>
    <row r="468" spans="1:7" ht="12" customHeight="1" x14ac:dyDescent="0.2">
      <c r="A468" s="259"/>
      <c r="B468" s="259"/>
      <c r="C468" s="258" t="s">
        <v>858</v>
      </c>
      <c r="D468" s="260">
        <v>3</v>
      </c>
      <c r="E468" s="261">
        <v>0.01</v>
      </c>
      <c r="F468" s="261">
        <v>0.03</v>
      </c>
      <c r="G468" s="258"/>
    </row>
    <row r="469" spans="1:7" ht="12" customHeight="1" x14ac:dyDescent="0.2">
      <c r="A469" s="259"/>
      <c r="B469" s="259"/>
      <c r="C469" s="258" t="s">
        <v>426</v>
      </c>
      <c r="D469" s="260">
        <v>5</v>
      </c>
      <c r="E469" s="260">
        <v>500</v>
      </c>
      <c r="F469" s="263">
        <v>2500</v>
      </c>
      <c r="G469" s="258"/>
    </row>
    <row r="470" spans="1:7" ht="12" customHeight="1" x14ac:dyDescent="0.2">
      <c r="A470" s="259"/>
      <c r="B470" s="259"/>
      <c r="C470" s="258" t="s">
        <v>1241</v>
      </c>
      <c r="D470" s="260">
        <v>1</v>
      </c>
      <c r="E470" s="262"/>
      <c r="F470" s="262"/>
      <c r="G470" s="258" t="s">
        <v>1147</v>
      </c>
    </row>
    <row r="471" spans="1:7" ht="12" customHeight="1" x14ac:dyDescent="0.2">
      <c r="A471" s="259"/>
      <c r="B471" s="259"/>
      <c r="C471" s="258" t="s">
        <v>1242</v>
      </c>
      <c r="D471" s="260">
        <v>1</v>
      </c>
      <c r="E471" s="262"/>
      <c r="F471" s="262"/>
      <c r="G471" s="258" t="s">
        <v>1147</v>
      </c>
    </row>
    <row r="472" spans="1:7" ht="12" customHeight="1" x14ac:dyDescent="0.2">
      <c r="A472" s="259"/>
      <c r="B472" s="259"/>
      <c r="C472" s="258" t="s">
        <v>859</v>
      </c>
      <c r="D472" s="260">
        <v>2</v>
      </c>
      <c r="E472" s="262"/>
      <c r="F472" s="262"/>
      <c r="G472" s="258" t="s">
        <v>1147</v>
      </c>
    </row>
    <row r="473" spans="1:7" ht="12" customHeight="1" x14ac:dyDescent="0.2">
      <c r="A473" s="259"/>
      <c r="B473" s="259"/>
      <c r="C473" s="258" t="s">
        <v>860</v>
      </c>
      <c r="D473" s="260">
        <v>1</v>
      </c>
      <c r="E473" s="262"/>
      <c r="F473" s="262"/>
      <c r="G473" s="258" t="s">
        <v>1147</v>
      </c>
    </row>
    <row r="474" spans="1:7" ht="12" customHeight="1" x14ac:dyDescent="0.2">
      <c r="A474" s="259"/>
      <c r="B474" s="259"/>
      <c r="C474" s="258" t="s">
        <v>1396</v>
      </c>
      <c r="D474" s="260">
        <v>1</v>
      </c>
      <c r="E474" s="262"/>
      <c r="F474" s="262"/>
      <c r="G474" s="258" t="s">
        <v>1147</v>
      </c>
    </row>
    <row r="475" spans="1:7" ht="12" customHeight="1" x14ac:dyDescent="0.2">
      <c r="A475" s="259"/>
      <c r="B475" s="259"/>
      <c r="C475" s="258" t="s">
        <v>1361</v>
      </c>
      <c r="D475" s="260">
        <v>1</v>
      </c>
      <c r="E475" s="262"/>
      <c r="F475" s="262"/>
      <c r="G475" s="258" t="s">
        <v>1147</v>
      </c>
    </row>
    <row r="476" spans="1:7" ht="12" customHeight="1" x14ac:dyDescent="0.2">
      <c r="A476" s="259"/>
      <c r="B476" s="259"/>
      <c r="C476" s="258" t="s">
        <v>861</v>
      </c>
      <c r="D476" s="260">
        <v>1</v>
      </c>
      <c r="E476" s="262"/>
      <c r="F476" s="262"/>
      <c r="G476" s="258" t="s">
        <v>1147</v>
      </c>
    </row>
    <row r="477" spans="1:7" ht="12" customHeight="1" x14ac:dyDescent="0.2">
      <c r="A477" s="259"/>
      <c r="B477" s="259"/>
      <c r="C477" s="258" t="s">
        <v>1395</v>
      </c>
      <c r="D477" s="260">
        <v>1</v>
      </c>
      <c r="E477" s="262"/>
      <c r="F477" s="262"/>
      <c r="G477" s="258" t="s">
        <v>1147</v>
      </c>
    </row>
    <row r="478" spans="1:7" ht="12" customHeight="1" x14ac:dyDescent="0.2">
      <c r="A478" s="259"/>
      <c r="B478" s="259"/>
      <c r="C478" s="258" t="s">
        <v>473</v>
      </c>
      <c r="D478" s="260">
        <v>4</v>
      </c>
      <c r="E478" s="260">
        <v>290</v>
      </c>
      <c r="F478" s="263">
        <v>1160</v>
      </c>
      <c r="G478" s="258"/>
    </row>
    <row r="479" spans="1:7" ht="12" customHeight="1" x14ac:dyDescent="0.2">
      <c r="A479" s="259"/>
      <c r="B479" s="259"/>
      <c r="C479" s="258" t="s">
        <v>1280</v>
      </c>
      <c r="D479" s="260">
        <v>1</v>
      </c>
      <c r="E479" s="260">
        <v>930</v>
      </c>
      <c r="F479" s="260">
        <v>930</v>
      </c>
      <c r="G479" s="258"/>
    </row>
    <row r="480" spans="1:7" ht="12" customHeight="1" x14ac:dyDescent="0.2">
      <c r="A480" s="259"/>
      <c r="B480" s="259"/>
      <c r="C480" s="258" t="s">
        <v>391</v>
      </c>
      <c r="D480" s="260">
        <v>2</v>
      </c>
      <c r="E480" s="260">
        <v>270</v>
      </c>
      <c r="F480" s="260">
        <v>540</v>
      </c>
      <c r="G480" s="258"/>
    </row>
    <row r="481" spans="1:7" ht="12" customHeight="1" x14ac:dyDescent="0.2">
      <c r="A481" s="259"/>
      <c r="B481" s="259"/>
      <c r="C481" s="258" t="s">
        <v>864</v>
      </c>
      <c r="D481" s="260">
        <v>1</v>
      </c>
      <c r="E481" s="262"/>
      <c r="F481" s="262"/>
      <c r="G481" s="258" t="s">
        <v>1147</v>
      </c>
    </row>
    <row r="482" spans="1:7" ht="13.15" customHeight="1" x14ac:dyDescent="0.2">
      <c r="E482" s="265">
        <v>10843.27</v>
      </c>
      <c r="F482" s="265">
        <v>10843.27</v>
      </c>
    </row>
    <row r="483" spans="1:7" ht="12" customHeight="1" x14ac:dyDescent="0.2">
      <c r="A483" s="254">
        <v>28</v>
      </c>
      <c r="B483" s="255" t="s">
        <v>1319</v>
      </c>
      <c r="C483" s="256"/>
      <c r="D483" s="254">
        <v>1</v>
      </c>
      <c r="E483" s="266">
        <v>8650</v>
      </c>
      <c r="F483" s="266">
        <v>8650</v>
      </c>
      <c r="G483" s="258"/>
    </row>
    <row r="484" spans="1:7" ht="12" customHeight="1" x14ac:dyDescent="0.2">
      <c r="A484" s="259"/>
      <c r="B484" s="259"/>
      <c r="C484" s="258" t="s">
        <v>857</v>
      </c>
      <c r="D484" s="260">
        <v>4</v>
      </c>
      <c r="E484" s="261">
        <v>0.01</v>
      </c>
      <c r="F484" s="261">
        <v>0.04</v>
      </c>
      <c r="G484" s="258"/>
    </row>
    <row r="485" spans="1:7" ht="12" customHeight="1" x14ac:dyDescent="0.2">
      <c r="A485" s="259"/>
      <c r="B485" s="259"/>
      <c r="C485" s="258" t="s">
        <v>865</v>
      </c>
      <c r="D485" s="260">
        <v>3</v>
      </c>
      <c r="E485" s="262"/>
      <c r="F485" s="262"/>
      <c r="G485" s="258" t="s">
        <v>1147</v>
      </c>
    </row>
    <row r="486" spans="1:7" ht="12" customHeight="1" x14ac:dyDescent="0.2">
      <c r="A486" s="259"/>
      <c r="B486" s="259"/>
      <c r="C486" s="258" t="s">
        <v>1148</v>
      </c>
      <c r="D486" s="260">
        <v>1</v>
      </c>
      <c r="E486" s="262"/>
      <c r="F486" s="262"/>
      <c r="G486" s="258" t="s">
        <v>1147</v>
      </c>
    </row>
    <row r="487" spans="1:7" ht="12" customHeight="1" x14ac:dyDescent="0.2">
      <c r="A487" s="259"/>
      <c r="B487" s="259"/>
      <c r="C487" s="258" t="s">
        <v>1172</v>
      </c>
      <c r="D487" s="260">
        <v>3</v>
      </c>
      <c r="E487" s="262"/>
      <c r="F487" s="262"/>
      <c r="G487" s="258" t="s">
        <v>1147</v>
      </c>
    </row>
    <row r="488" spans="1:7" ht="12" customHeight="1" x14ac:dyDescent="0.2">
      <c r="A488" s="259"/>
      <c r="B488" s="259"/>
      <c r="C488" s="258" t="s">
        <v>1245</v>
      </c>
      <c r="D488" s="260">
        <v>1</v>
      </c>
      <c r="E488" s="262"/>
      <c r="F488" s="262"/>
      <c r="G488" s="258" t="s">
        <v>1147</v>
      </c>
    </row>
    <row r="489" spans="1:7" ht="12" customHeight="1" x14ac:dyDescent="0.2">
      <c r="A489" s="259"/>
      <c r="B489" s="259"/>
      <c r="C489" s="258" t="s">
        <v>1174</v>
      </c>
      <c r="D489" s="260">
        <v>1</v>
      </c>
      <c r="E489" s="262"/>
      <c r="F489" s="262"/>
      <c r="G489" s="258" t="s">
        <v>1147</v>
      </c>
    </row>
    <row r="490" spans="1:7" ht="12" customHeight="1" x14ac:dyDescent="0.2">
      <c r="A490" s="259"/>
      <c r="B490" s="259"/>
      <c r="C490" s="258" t="s">
        <v>391</v>
      </c>
      <c r="D490" s="260">
        <v>2</v>
      </c>
      <c r="E490" s="260">
        <v>270</v>
      </c>
      <c r="F490" s="260">
        <v>540</v>
      </c>
      <c r="G490" s="258"/>
    </row>
    <row r="491" spans="1:7" ht="12" customHeight="1" x14ac:dyDescent="0.2">
      <c r="A491" s="259"/>
      <c r="B491" s="259"/>
      <c r="C491" s="258" t="s">
        <v>1149</v>
      </c>
      <c r="D491" s="260">
        <v>2</v>
      </c>
      <c r="E491" s="261">
        <v>567.87</v>
      </c>
      <c r="F491" s="397">
        <v>1135.74</v>
      </c>
      <c r="G491" s="258"/>
    </row>
    <row r="492" spans="1:7" ht="12" customHeight="1" x14ac:dyDescent="0.2">
      <c r="A492" s="259"/>
      <c r="B492" s="259"/>
      <c r="C492" s="258" t="s">
        <v>426</v>
      </c>
      <c r="D492" s="260">
        <v>3</v>
      </c>
      <c r="E492" s="260">
        <v>500</v>
      </c>
      <c r="F492" s="263">
        <v>1500</v>
      </c>
      <c r="G492" s="258"/>
    </row>
    <row r="493" spans="1:7" ht="12" customHeight="1" x14ac:dyDescent="0.2">
      <c r="A493" s="259"/>
      <c r="B493" s="259"/>
      <c r="C493" s="258" t="s">
        <v>858</v>
      </c>
      <c r="D493" s="260">
        <v>4</v>
      </c>
      <c r="E493" s="261">
        <v>0.01</v>
      </c>
      <c r="F493" s="261">
        <v>0.04</v>
      </c>
      <c r="G493" s="258"/>
    </row>
    <row r="494" spans="1:7" ht="12" customHeight="1" x14ac:dyDescent="0.2">
      <c r="A494" s="259"/>
      <c r="B494" s="259"/>
      <c r="C494" s="258" t="s">
        <v>657</v>
      </c>
      <c r="D494" s="260">
        <v>2</v>
      </c>
      <c r="E494" s="261">
        <v>0.01</v>
      </c>
      <c r="F494" s="261">
        <v>0.02</v>
      </c>
      <c r="G494" s="258"/>
    </row>
    <row r="495" spans="1:7" ht="12" customHeight="1" x14ac:dyDescent="0.2">
      <c r="A495" s="259"/>
      <c r="B495" s="259"/>
      <c r="C495" s="258" t="s">
        <v>861</v>
      </c>
      <c r="D495" s="260">
        <v>1</v>
      </c>
      <c r="E495" s="262"/>
      <c r="F495" s="262"/>
      <c r="G495" s="258" t="s">
        <v>1147</v>
      </c>
    </row>
    <row r="496" spans="1:7" ht="12" customHeight="1" x14ac:dyDescent="0.2">
      <c r="A496" s="259"/>
      <c r="B496" s="259"/>
      <c r="C496" s="258" t="s">
        <v>1243</v>
      </c>
      <c r="D496" s="260">
        <v>1</v>
      </c>
      <c r="E496" s="262"/>
      <c r="F496" s="262"/>
      <c r="G496" s="258" t="s">
        <v>1147</v>
      </c>
    </row>
    <row r="497" spans="1:7" ht="12" customHeight="1" x14ac:dyDescent="0.2">
      <c r="A497" s="259"/>
      <c r="B497" s="259"/>
      <c r="C497" s="258" t="s">
        <v>1398</v>
      </c>
      <c r="D497" s="260">
        <v>1</v>
      </c>
      <c r="E497" s="262"/>
      <c r="F497" s="262"/>
      <c r="G497" s="258" t="s">
        <v>1147</v>
      </c>
    </row>
    <row r="498" spans="1:7" ht="12" customHeight="1" x14ac:dyDescent="0.2">
      <c r="A498" s="259"/>
      <c r="B498" s="259"/>
      <c r="C498" s="258" t="s">
        <v>1241</v>
      </c>
      <c r="D498" s="260">
        <v>1</v>
      </c>
      <c r="E498" s="262"/>
      <c r="F498" s="262"/>
      <c r="G498" s="258" t="s">
        <v>1147</v>
      </c>
    </row>
    <row r="499" spans="1:7" ht="12" customHeight="1" x14ac:dyDescent="0.2">
      <c r="A499" s="259"/>
      <c r="B499" s="259"/>
      <c r="C499" s="258" t="s">
        <v>1247</v>
      </c>
      <c r="D499" s="260">
        <v>1</v>
      </c>
      <c r="E499" s="262"/>
      <c r="F499" s="262"/>
      <c r="G499" s="258" t="s">
        <v>1147</v>
      </c>
    </row>
    <row r="500" spans="1:7" ht="12" customHeight="1" x14ac:dyDescent="0.2">
      <c r="A500" s="259"/>
      <c r="B500" s="259"/>
      <c r="C500" s="258" t="s">
        <v>1167</v>
      </c>
      <c r="D500" s="260">
        <v>2</v>
      </c>
      <c r="E500" s="262"/>
      <c r="F500" s="262"/>
      <c r="G500" s="258" t="s">
        <v>1147</v>
      </c>
    </row>
    <row r="501" spans="1:7" ht="12" customHeight="1" x14ac:dyDescent="0.2">
      <c r="A501" s="259"/>
      <c r="B501" s="259"/>
      <c r="C501" s="258" t="s">
        <v>1280</v>
      </c>
      <c r="D501" s="260">
        <v>1</v>
      </c>
      <c r="E501" s="260">
        <v>930</v>
      </c>
      <c r="F501" s="260">
        <v>930</v>
      </c>
      <c r="G501" s="258"/>
    </row>
    <row r="502" spans="1:7" ht="12" customHeight="1" x14ac:dyDescent="0.2">
      <c r="A502" s="259"/>
      <c r="B502" s="259"/>
      <c r="C502" s="258" t="s">
        <v>867</v>
      </c>
      <c r="D502" s="260">
        <v>1</v>
      </c>
      <c r="E502" s="263">
        <v>4750</v>
      </c>
      <c r="F502" s="263">
        <v>4750</v>
      </c>
      <c r="G502" s="258"/>
    </row>
    <row r="503" spans="1:7" ht="12" customHeight="1" x14ac:dyDescent="0.2">
      <c r="A503" s="259"/>
      <c r="B503" s="259"/>
      <c r="C503" s="258" t="s">
        <v>867</v>
      </c>
      <c r="D503" s="260">
        <v>1</v>
      </c>
      <c r="E503" s="263">
        <v>4750</v>
      </c>
      <c r="F503" s="263">
        <v>4750</v>
      </c>
      <c r="G503" s="258"/>
    </row>
    <row r="504" spans="1:7" ht="12" customHeight="1" x14ac:dyDescent="0.2">
      <c r="A504" s="259"/>
      <c r="B504" s="259"/>
      <c r="C504" s="258" t="s">
        <v>862</v>
      </c>
      <c r="D504" s="260">
        <v>1</v>
      </c>
      <c r="E504" s="263">
        <v>5810</v>
      </c>
      <c r="F504" s="263">
        <v>5810</v>
      </c>
      <c r="G504" s="258"/>
    </row>
    <row r="505" spans="1:7" ht="12" customHeight="1" x14ac:dyDescent="0.2">
      <c r="A505" s="259"/>
      <c r="B505" s="259"/>
      <c r="C505" s="258" t="s">
        <v>863</v>
      </c>
      <c r="D505" s="260">
        <v>3</v>
      </c>
      <c r="E505" s="261">
        <v>0.01</v>
      </c>
      <c r="F505" s="261">
        <v>0.03</v>
      </c>
      <c r="G505" s="258"/>
    </row>
    <row r="506" spans="1:7" ht="13.15" customHeight="1" x14ac:dyDescent="0.2">
      <c r="E506" s="265">
        <v>28066.13</v>
      </c>
      <c r="F506" s="265">
        <v>28066.13</v>
      </c>
    </row>
    <row r="507" spans="1:7" ht="12" customHeight="1" x14ac:dyDescent="0.2">
      <c r="A507" s="254">
        <v>29</v>
      </c>
      <c r="B507" s="255" t="s">
        <v>1317</v>
      </c>
      <c r="C507" s="256"/>
      <c r="D507" s="254">
        <v>1</v>
      </c>
      <c r="E507" s="266">
        <v>8100</v>
      </c>
      <c r="F507" s="266">
        <v>8100</v>
      </c>
      <c r="G507" s="258"/>
    </row>
    <row r="508" spans="1:7" ht="12" customHeight="1" x14ac:dyDescent="0.2">
      <c r="A508" s="259"/>
      <c r="B508" s="259"/>
      <c r="C508" s="258" t="s">
        <v>857</v>
      </c>
      <c r="D508" s="260">
        <v>4</v>
      </c>
      <c r="E508" s="261">
        <v>0.01</v>
      </c>
      <c r="F508" s="261">
        <v>0.04</v>
      </c>
      <c r="G508" s="258"/>
    </row>
    <row r="509" spans="1:7" ht="12" customHeight="1" x14ac:dyDescent="0.2">
      <c r="A509" s="259"/>
      <c r="B509" s="259"/>
      <c r="C509" s="258" t="s">
        <v>858</v>
      </c>
      <c r="D509" s="260">
        <v>4</v>
      </c>
      <c r="E509" s="261">
        <v>0.01</v>
      </c>
      <c r="F509" s="261">
        <v>0.04</v>
      </c>
      <c r="G509" s="258"/>
    </row>
    <row r="510" spans="1:7" ht="12" customHeight="1" x14ac:dyDescent="0.2">
      <c r="A510" s="259"/>
      <c r="B510" s="259"/>
      <c r="C510" s="258" t="s">
        <v>1241</v>
      </c>
      <c r="D510" s="260">
        <v>1</v>
      </c>
      <c r="E510" s="262"/>
      <c r="F510" s="262"/>
      <c r="G510" s="258" t="s">
        <v>1147</v>
      </c>
    </row>
    <row r="511" spans="1:7" ht="12" customHeight="1" x14ac:dyDescent="0.2">
      <c r="A511" s="259"/>
      <c r="B511" s="259"/>
      <c r="C511" s="258" t="s">
        <v>865</v>
      </c>
      <c r="D511" s="260">
        <v>3</v>
      </c>
      <c r="E511" s="262"/>
      <c r="F511" s="262"/>
      <c r="G511" s="258" t="s">
        <v>1147</v>
      </c>
    </row>
    <row r="512" spans="1:7" ht="12" customHeight="1" x14ac:dyDescent="0.2">
      <c r="A512" s="259"/>
      <c r="B512" s="259"/>
      <c r="C512" s="258" t="s">
        <v>1148</v>
      </c>
      <c r="D512" s="260">
        <v>1</v>
      </c>
      <c r="E512" s="262"/>
      <c r="F512" s="262"/>
      <c r="G512" s="258" t="s">
        <v>1147</v>
      </c>
    </row>
    <row r="513" spans="1:7" ht="12" customHeight="1" x14ac:dyDescent="0.2">
      <c r="A513" s="259"/>
      <c r="B513" s="259"/>
      <c r="C513" s="258" t="s">
        <v>1172</v>
      </c>
      <c r="D513" s="260">
        <v>2</v>
      </c>
      <c r="E513" s="262"/>
      <c r="F513" s="262"/>
      <c r="G513" s="258" t="s">
        <v>1147</v>
      </c>
    </row>
    <row r="514" spans="1:7" ht="12" customHeight="1" x14ac:dyDescent="0.2">
      <c r="A514" s="259"/>
      <c r="B514" s="259"/>
      <c r="C514" s="258" t="s">
        <v>1245</v>
      </c>
      <c r="D514" s="260">
        <v>1</v>
      </c>
      <c r="E514" s="262"/>
      <c r="F514" s="262"/>
      <c r="G514" s="258" t="s">
        <v>1147</v>
      </c>
    </row>
    <row r="515" spans="1:7" ht="12" customHeight="1" x14ac:dyDescent="0.2">
      <c r="A515" s="259"/>
      <c r="B515" s="259"/>
      <c r="C515" s="258" t="s">
        <v>1174</v>
      </c>
      <c r="D515" s="260">
        <v>2</v>
      </c>
      <c r="E515" s="262"/>
      <c r="F515" s="262"/>
      <c r="G515" s="258" t="s">
        <v>1147</v>
      </c>
    </row>
    <row r="516" spans="1:7" ht="12" customHeight="1" x14ac:dyDescent="0.2">
      <c r="A516" s="259"/>
      <c r="B516" s="259"/>
      <c r="C516" s="258" t="s">
        <v>862</v>
      </c>
      <c r="D516" s="260">
        <v>1</v>
      </c>
      <c r="E516" s="263">
        <v>5810</v>
      </c>
      <c r="F516" s="263">
        <v>5810</v>
      </c>
      <c r="G516" s="258"/>
    </row>
    <row r="517" spans="1:7" ht="12" customHeight="1" x14ac:dyDescent="0.2">
      <c r="A517" s="259"/>
      <c r="B517" s="259"/>
      <c r="C517" s="258" t="s">
        <v>657</v>
      </c>
      <c r="D517" s="260">
        <v>2</v>
      </c>
      <c r="E517" s="261">
        <v>0.01</v>
      </c>
      <c r="F517" s="261">
        <v>0.02</v>
      </c>
      <c r="G517" s="258"/>
    </row>
    <row r="518" spans="1:7" ht="12" customHeight="1" x14ac:dyDescent="0.2">
      <c r="A518" s="259"/>
      <c r="B518" s="259"/>
      <c r="C518" s="258" t="s">
        <v>391</v>
      </c>
      <c r="D518" s="260">
        <v>2</v>
      </c>
      <c r="E518" s="260">
        <v>270</v>
      </c>
      <c r="F518" s="260">
        <v>540</v>
      </c>
      <c r="G518" s="258"/>
    </row>
    <row r="519" spans="1:7" ht="12" customHeight="1" x14ac:dyDescent="0.2">
      <c r="A519" s="259"/>
      <c r="B519" s="259"/>
      <c r="C519" s="258" t="s">
        <v>1149</v>
      </c>
      <c r="D519" s="260">
        <v>2</v>
      </c>
      <c r="E519" s="261">
        <v>567.87</v>
      </c>
      <c r="F519" s="397">
        <v>1135.74</v>
      </c>
      <c r="G519" s="258"/>
    </row>
    <row r="520" spans="1:7" ht="12" customHeight="1" x14ac:dyDescent="0.2">
      <c r="A520" s="259"/>
      <c r="B520" s="259"/>
      <c r="C520" s="258" t="s">
        <v>861</v>
      </c>
      <c r="D520" s="260">
        <v>1</v>
      </c>
      <c r="E520" s="262"/>
      <c r="F520" s="262"/>
      <c r="G520" s="258" t="s">
        <v>1147</v>
      </c>
    </row>
    <row r="521" spans="1:7" ht="12" customHeight="1" x14ac:dyDescent="0.2">
      <c r="A521" s="259"/>
      <c r="B521" s="259"/>
      <c r="C521" s="258" t="s">
        <v>1185</v>
      </c>
      <c r="D521" s="260">
        <v>1</v>
      </c>
      <c r="E521" s="262"/>
      <c r="F521" s="262"/>
      <c r="G521" s="258" t="s">
        <v>1147</v>
      </c>
    </row>
    <row r="522" spans="1:7" ht="12" customHeight="1" x14ac:dyDescent="0.2">
      <c r="A522" s="259"/>
      <c r="B522" s="259"/>
      <c r="C522" s="258" t="s">
        <v>1243</v>
      </c>
      <c r="D522" s="260">
        <v>1</v>
      </c>
      <c r="E522" s="262"/>
      <c r="F522" s="262"/>
      <c r="G522" s="258" t="s">
        <v>1147</v>
      </c>
    </row>
    <row r="523" spans="1:7" ht="12" customHeight="1" x14ac:dyDescent="0.2">
      <c r="A523" s="259"/>
      <c r="B523" s="259"/>
      <c r="C523" s="258" t="s">
        <v>1398</v>
      </c>
      <c r="D523" s="260">
        <v>1</v>
      </c>
      <c r="E523" s="262"/>
      <c r="F523" s="262"/>
      <c r="G523" s="258" t="s">
        <v>1147</v>
      </c>
    </row>
    <row r="524" spans="1:7" ht="12" customHeight="1" x14ac:dyDescent="0.2">
      <c r="A524" s="259"/>
      <c r="B524" s="259"/>
      <c r="C524" s="258" t="s">
        <v>1247</v>
      </c>
      <c r="D524" s="260">
        <v>1</v>
      </c>
      <c r="E524" s="262"/>
      <c r="F524" s="262"/>
      <c r="G524" s="258" t="s">
        <v>1147</v>
      </c>
    </row>
    <row r="525" spans="1:7" ht="12" customHeight="1" x14ac:dyDescent="0.2">
      <c r="A525" s="259"/>
      <c r="B525" s="259"/>
      <c r="C525" s="258" t="s">
        <v>862</v>
      </c>
      <c r="D525" s="260">
        <v>1</v>
      </c>
      <c r="E525" s="263">
        <v>5810</v>
      </c>
      <c r="F525" s="263">
        <v>5810</v>
      </c>
      <c r="G525" s="258"/>
    </row>
    <row r="526" spans="1:7" ht="12" customHeight="1" x14ac:dyDescent="0.2">
      <c r="A526" s="259"/>
      <c r="B526" s="259"/>
      <c r="C526" s="258" t="s">
        <v>1280</v>
      </c>
      <c r="D526" s="260">
        <v>1</v>
      </c>
      <c r="E526" s="260">
        <v>930</v>
      </c>
      <c r="F526" s="260">
        <v>930</v>
      </c>
      <c r="G526" s="258"/>
    </row>
    <row r="527" spans="1:7" ht="12" customHeight="1" x14ac:dyDescent="0.2">
      <c r="A527" s="259"/>
      <c r="B527" s="259"/>
      <c r="C527" s="258" t="s">
        <v>426</v>
      </c>
      <c r="D527" s="260">
        <v>3</v>
      </c>
      <c r="E527" s="260">
        <v>500</v>
      </c>
      <c r="F527" s="263">
        <v>1500</v>
      </c>
      <c r="G527" s="258"/>
    </row>
    <row r="528" spans="1:7" ht="12" customHeight="1" x14ac:dyDescent="0.2">
      <c r="A528" s="259"/>
      <c r="B528" s="259"/>
      <c r="C528" s="258" t="s">
        <v>863</v>
      </c>
      <c r="D528" s="260">
        <v>2</v>
      </c>
      <c r="E528" s="261">
        <v>0.01</v>
      </c>
      <c r="F528" s="261">
        <v>0.02</v>
      </c>
      <c r="G528" s="258"/>
    </row>
    <row r="529" spans="1:7" ht="13.15" customHeight="1" x14ac:dyDescent="0.2">
      <c r="E529" s="265">
        <v>23826.12</v>
      </c>
      <c r="F529" s="265">
        <v>23826.12</v>
      </c>
    </row>
    <row r="530" spans="1:7" ht="12" customHeight="1" x14ac:dyDescent="0.2">
      <c r="A530" s="254">
        <v>30</v>
      </c>
      <c r="B530" s="255" t="s">
        <v>1318</v>
      </c>
      <c r="C530" s="256"/>
      <c r="D530" s="254">
        <v>1</v>
      </c>
      <c r="E530" s="267">
        <v>9655.2000000000007</v>
      </c>
      <c r="F530" s="267">
        <v>9655.2000000000007</v>
      </c>
      <c r="G530" s="258"/>
    </row>
    <row r="531" spans="1:7" ht="12" customHeight="1" x14ac:dyDescent="0.2">
      <c r="A531" s="259"/>
      <c r="B531" s="259"/>
      <c r="C531" s="258" t="s">
        <v>857</v>
      </c>
      <c r="D531" s="260">
        <v>4</v>
      </c>
      <c r="E531" s="261">
        <v>0.01</v>
      </c>
      <c r="F531" s="261">
        <v>0.04</v>
      </c>
      <c r="G531" s="258"/>
    </row>
    <row r="532" spans="1:7" ht="12" customHeight="1" x14ac:dyDescent="0.2">
      <c r="A532" s="259"/>
      <c r="B532" s="259"/>
      <c r="C532" s="258" t="s">
        <v>858</v>
      </c>
      <c r="D532" s="260">
        <v>4</v>
      </c>
      <c r="E532" s="261">
        <v>0.01</v>
      </c>
      <c r="F532" s="261">
        <v>0.04</v>
      </c>
      <c r="G532" s="258"/>
    </row>
    <row r="533" spans="1:7" ht="12" customHeight="1" x14ac:dyDescent="0.2">
      <c r="A533" s="259"/>
      <c r="B533" s="259"/>
      <c r="C533" s="258" t="s">
        <v>1282</v>
      </c>
      <c r="D533" s="260">
        <v>1</v>
      </c>
      <c r="E533" s="262"/>
      <c r="F533" s="262"/>
      <c r="G533" s="258" t="s">
        <v>1147</v>
      </c>
    </row>
    <row r="534" spans="1:7" ht="12" customHeight="1" x14ac:dyDescent="0.2">
      <c r="A534" s="259"/>
      <c r="B534" s="259"/>
      <c r="C534" s="258" t="s">
        <v>865</v>
      </c>
      <c r="D534" s="260">
        <v>3</v>
      </c>
      <c r="E534" s="262"/>
      <c r="F534" s="262"/>
      <c r="G534" s="258" t="s">
        <v>1147</v>
      </c>
    </row>
    <row r="535" spans="1:7" ht="12" customHeight="1" x14ac:dyDescent="0.2">
      <c r="A535" s="259"/>
      <c r="B535" s="259"/>
      <c r="C535" s="258" t="s">
        <v>1148</v>
      </c>
      <c r="D535" s="260">
        <v>1</v>
      </c>
      <c r="E535" s="262"/>
      <c r="F535" s="262"/>
      <c r="G535" s="258" t="s">
        <v>1147</v>
      </c>
    </row>
    <row r="536" spans="1:7" ht="12" customHeight="1" x14ac:dyDescent="0.2">
      <c r="A536" s="259"/>
      <c r="B536" s="259"/>
      <c r="C536" s="258" t="s">
        <v>1172</v>
      </c>
      <c r="D536" s="260">
        <v>2</v>
      </c>
      <c r="E536" s="262"/>
      <c r="F536" s="262"/>
      <c r="G536" s="258" t="s">
        <v>1147</v>
      </c>
    </row>
    <row r="537" spans="1:7" ht="12" customHeight="1" x14ac:dyDescent="0.2">
      <c r="A537" s="259"/>
      <c r="B537" s="259"/>
      <c r="C537" s="258" t="s">
        <v>1394</v>
      </c>
      <c r="D537" s="260">
        <v>1</v>
      </c>
      <c r="E537" s="262"/>
      <c r="F537" s="262"/>
      <c r="G537" s="258" t="s">
        <v>1147</v>
      </c>
    </row>
    <row r="538" spans="1:7" ht="12" customHeight="1" x14ac:dyDescent="0.2">
      <c r="A538" s="259"/>
      <c r="B538" s="259"/>
      <c r="C538" s="258" t="s">
        <v>1174</v>
      </c>
      <c r="D538" s="260">
        <v>2</v>
      </c>
      <c r="E538" s="262"/>
      <c r="F538" s="262"/>
      <c r="G538" s="258" t="s">
        <v>1147</v>
      </c>
    </row>
    <row r="539" spans="1:7" ht="12" customHeight="1" x14ac:dyDescent="0.2">
      <c r="A539" s="259"/>
      <c r="B539" s="259"/>
      <c r="C539" s="258" t="s">
        <v>862</v>
      </c>
      <c r="D539" s="260">
        <v>1</v>
      </c>
      <c r="E539" s="263">
        <v>5810</v>
      </c>
      <c r="F539" s="263">
        <v>5810</v>
      </c>
      <c r="G539" s="258"/>
    </row>
    <row r="540" spans="1:7" ht="12" customHeight="1" x14ac:dyDescent="0.2">
      <c r="A540" s="259"/>
      <c r="B540" s="259"/>
      <c r="C540" s="258" t="s">
        <v>657</v>
      </c>
      <c r="D540" s="260">
        <v>2</v>
      </c>
      <c r="E540" s="261">
        <v>0.01</v>
      </c>
      <c r="F540" s="261">
        <v>0.02</v>
      </c>
      <c r="G540" s="258"/>
    </row>
    <row r="541" spans="1:7" ht="12" customHeight="1" x14ac:dyDescent="0.2">
      <c r="A541" s="259"/>
      <c r="B541" s="259"/>
      <c r="C541" s="258" t="s">
        <v>391</v>
      </c>
      <c r="D541" s="260">
        <v>2</v>
      </c>
      <c r="E541" s="260">
        <v>270</v>
      </c>
      <c r="F541" s="260">
        <v>540</v>
      </c>
      <c r="G541" s="258"/>
    </row>
    <row r="542" spans="1:7" ht="12" customHeight="1" x14ac:dyDescent="0.2">
      <c r="A542" s="259"/>
      <c r="B542" s="259"/>
      <c r="C542" s="258" t="s">
        <v>1149</v>
      </c>
      <c r="D542" s="260">
        <v>2</v>
      </c>
      <c r="E542" s="261">
        <v>567.87</v>
      </c>
      <c r="F542" s="397">
        <v>1135.74</v>
      </c>
      <c r="G542" s="258"/>
    </row>
    <row r="543" spans="1:7" ht="12" customHeight="1" x14ac:dyDescent="0.2">
      <c r="A543" s="259"/>
      <c r="B543" s="259"/>
      <c r="C543" s="258" t="s">
        <v>861</v>
      </c>
      <c r="D543" s="260">
        <v>1</v>
      </c>
      <c r="E543" s="262"/>
      <c r="F543" s="262"/>
      <c r="G543" s="258" t="s">
        <v>1147</v>
      </c>
    </row>
    <row r="544" spans="1:7" ht="12" customHeight="1" x14ac:dyDescent="0.2">
      <c r="A544" s="259"/>
      <c r="B544" s="259"/>
      <c r="C544" s="258" t="s">
        <v>1185</v>
      </c>
      <c r="D544" s="260">
        <v>1</v>
      </c>
      <c r="E544" s="262"/>
      <c r="F544" s="262"/>
      <c r="G544" s="258" t="s">
        <v>1147</v>
      </c>
    </row>
    <row r="545" spans="1:7" ht="12" customHeight="1" x14ac:dyDescent="0.2">
      <c r="A545" s="259"/>
      <c r="B545" s="259"/>
      <c r="C545" s="258" t="s">
        <v>1283</v>
      </c>
      <c r="D545" s="260">
        <v>1</v>
      </c>
      <c r="E545" s="262"/>
      <c r="F545" s="262"/>
      <c r="G545" s="258" t="s">
        <v>1147</v>
      </c>
    </row>
    <row r="546" spans="1:7" ht="12" customHeight="1" x14ac:dyDescent="0.2">
      <c r="A546" s="259"/>
      <c r="B546" s="259"/>
      <c r="C546" s="258" t="s">
        <v>1398</v>
      </c>
      <c r="D546" s="260">
        <v>1</v>
      </c>
      <c r="E546" s="262"/>
      <c r="F546" s="262"/>
      <c r="G546" s="258" t="s">
        <v>1147</v>
      </c>
    </row>
    <row r="547" spans="1:7" ht="12" customHeight="1" x14ac:dyDescent="0.2">
      <c r="A547" s="259"/>
      <c r="B547" s="259"/>
      <c r="C547" s="258" t="s">
        <v>1358</v>
      </c>
      <c r="D547" s="260">
        <v>1</v>
      </c>
      <c r="E547" s="262"/>
      <c r="F547" s="262"/>
      <c r="G547" s="258" t="s">
        <v>1147</v>
      </c>
    </row>
    <row r="548" spans="1:7" ht="12" customHeight="1" x14ac:dyDescent="0.2">
      <c r="A548" s="259"/>
      <c r="B548" s="259"/>
      <c r="C548" s="258" t="s">
        <v>862</v>
      </c>
      <c r="D548" s="260">
        <v>1</v>
      </c>
      <c r="E548" s="263">
        <v>5810</v>
      </c>
      <c r="F548" s="263">
        <v>5810</v>
      </c>
      <c r="G548" s="258"/>
    </row>
    <row r="549" spans="1:7" ht="12" customHeight="1" x14ac:dyDescent="0.2">
      <c r="A549" s="259"/>
      <c r="B549" s="259"/>
      <c r="C549" s="258" t="s">
        <v>1280</v>
      </c>
      <c r="D549" s="260">
        <v>1</v>
      </c>
      <c r="E549" s="260">
        <v>930</v>
      </c>
      <c r="F549" s="260">
        <v>930</v>
      </c>
      <c r="G549" s="258"/>
    </row>
    <row r="550" spans="1:7" ht="12" customHeight="1" x14ac:dyDescent="0.2">
      <c r="A550" s="259"/>
      <c r="B550" s="259"/>
      <c r="C550" s="258" t="s">
        <v>426</v>
      </c>
      <c r="D550" s="260">
        <v>3</v>
      </c>
      <c r="E550" s="260">
        <v>500</v>
      </c>
      <c r="F550" s="263">
        <v>1500</v>
      </c>
      <c r="G550" s="258"/>
    </row>
    <row r="551" spans="1:7" ht="12" customHeight="1" x14ac:dyDescent="0.2">
      <c r="A551" s="259"/>
      <c r="B551" s="259"/>
      <c r="C551" s="258" t="s">
        <v>863</v>
      </c>
      <c r="D551" s="260">
        <v>2</v>
      </c>
      <c r="E551" s="261">
        <v>0.01</v>
      </c>
      <c r="F551" s="261">
        <v>0.02</v>
      </c>
      <c r="G551" s="258"/>
    </row>
    <row r="552" spans="1:7" ht="13.15" customHeight="1" x14ac:dyDescent="0.2">
      <c r="E552" s="265">
        <v>25381.32</v>
      </c>
      <c r="F552" s="265">
        <v>25381.32</v>
      </c>
    </row>
    <row r="553" spans="1:7" ht="12" customHeight="1" x14ac:dyDescent="0.2">
      <c r="A553" s="254">
        <v>31</v>
      </c>
      <c r="B553" s="255" t="s">
        <v>1334</v>
      </c>
      <c r="C553" s="256"/>
      <c r="D553" s="254">
        <v>1</v>
      </c>
      <c r="E553" s="266">
        <v>6800</v>
      </c>
      <c r="F553" s="266">
        <v>6800</v>
      </c>
      <c r="G553" s="258"/>
    </row>
    <row r="554" spans="1:7" ht="12" customHeight="1" x14ac:dyDescent="0.2">
      <c r="A554" s="259"/>
      <c r="B554" s="259"/>
      <c r="C554" s="258" t="s">
        <v>857</v>
      </c>
      <c r="D554" s="260">
        <v>4</v>
      </c>
      <c r="E554" s="261">
        <v>0.01</v>
      </c>
      <c r="F554" s="261">
        <v>0.04</v>
      </c>
      <c r="G554" s="258"/>
    </row>
    <row r="555" spans="1:7" ht="12" customHeight="1" x14ac:dyDescent="0.2">
      <c r="A555" s="259"/>
      <c r="B555" s="259"/>
      <c r="C555" s="258" t="s">
        <v>858</v>
      </c>
      <c r="D555" s="260">
        <v>4</v>
      </c>
      <c r="E555" s="261">
        <v>0.01</v>
      </c>
      <c r="F555" s="261">
        <v>0.04</v>
      </c>
      <c r="G555" s="258"/>
    </row>
    <row r="556" spans="1:7" ht="12" customHeight="1" x14ac:dyDescent="0.2">
      <c r="A556" s="259"/>
      <c r="B556" s="259"/>
      <c r="C556" s="258" t="s">
        <v>1241</v>
      </c>
      <c r="D556" s="260">
        <v>1</v>
      </c>
      <c r="E556" s="262"/>
      <c r="F556" s="262"/>
      <c r="G556" s="258" t="s">
        <v>1147</v>
      </c>
    </row>
    <row r="557" spans="1:7" ht="12" customHeight="1" x14ac:dyDescent="0.2">
      <c r="A557" s="259"/>
      <c r="B557" s="259"/>
      <c r="C557" s="258" t="s">
        <v>859</v>
      </c>
      <c r="D557" s="260">
        <v>3</v>
      </c>
      <c r="E557" s="262"/>
      <c r="F557" s="262"/>
      <c r="G557" s="258" t="s">
        <v>1147</v>
      </c>
    </row>
    <row r="558" spans="1:7" ht="12" customHeight="1" x14ac:dyDescent="0.2">
      <c r="A558" s="259"/>
      <c r="B558" s="259"/>
      <c r="C558" s="258" t="s">
        <v>860</v>
      </c>
      <c r="D558" s="260">
        <v>1</v>
      </c>
      <c r="E558" s="262"/>
      <c r="F558" s="262"/>
      <c r="G558" s="258" t="s">
        <v>1147</v>
      </c>
    </row>
    <row r="559" spans="1:7" ht="12" customHeight="1" x14ac:dyDescent="0.2">
      <c r="A559" s="259"/>
      <c r="B559" s="259"/>
      <c r="C559" s="258" t="s">
        <v>1278</v>
      </c>
      <c r="D559" s="260">
        <v>1</v>
      </c>
      <c r="E559" s="262"/>
      <c r="F559" s="262"/>
      <c r="G559" s="258" t="s">
        <v>1147</v>
      </c>
    </row>
    <row r="560" spans="1:7" ht="12" customHeight="1" x14ac:dyDescent="0.2">
      <c r="A560" s="259"/>
      <c r="B560" s="259"/>
      <c r="C560" s="258" t="s">
        <v>657</v>
      </c>
      <c r="D560" s="260">
        <v>2</v>
      </c>
      <c r="E560" s="261">
        <v>0.01</v>
      </c>
      <c r="F560" s="261">
        <v>0.02</v>
      </c>
      <c r="G560" s="258"/>
    </row>
    <row r="561" spans="1:7" ht="12" customHeight="1" x14ac:dyDescent="0.2">
      <c r="A561" s="259"/>
      <c r="B561" s="259"/>
      <c r="C561" s="258" t="s">
        <v>479</v>
      </c>
      <c r="D561" s="260">
        <v>1</v>
      </c>
      <c r="E561" s="260">
        <v>930</v>
      </c>
      <c r="F561" s="260">
        <v>930</v>
      </c>
      <c r="G561" s="258"/>
    </row>
    <row r="562" spans="1:7" ht="12" customHeight="1" x14ac:dyDescent="0.2">
      <c r="A562" s="259"/>
      <c r="B562" s="259"/>
      <c r="C562" s="258" t="s">
        <v>391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1275</v>
      </c>
      <c r="D563" s="260">
        <v>2</v>
      </c>
      <c r="E563" s="261">
        <v>530.71</v>
      </c>
      <c r="F563" s="397">
        <v>1061.42</v>
      </c>
      <c r="G563" s="258"/>
    </row>
    <row r="564" spans="1:7" ht="12" customHeight="1" x14ac:dyDescent="0.2">
      <c r="A564" s="259"/>
      <c r="B564" s="259"/>
      <c r="C564" s="258" t="s">
        <v>1247</v>
      </c>
      <c r="D564" s="260">
        <v>1</v>
      </c>
      <c r="E564" s="262"/>
      <c r="F564" s="262"/>
      <c r="G564" s="258" t="s">
        <v>1147</v>
      </c>
    </row>
    <row r="565" spans="1:7" ht="12" customHeight="1" x14ac:dyDescent="0.2">
      <c r="A565" s="259"/>
      <c r="B565" s="259"/>
      <c r="C565" s="258" t="s">
        <v>1279</v>
      </c>
      <c r="D565" s="260">
        <v>1</v>
      </c>
      <c r="E565" s="262"/>
      <c r="F565" s="262"/>
      <c r="G565" s="258" t="s">
        <v>1147</v>
      </c>
    </row>
    <row r="566" spans="1:7" ht="12" customHeight="1" x14ac:dyDescent="0.2">
      <c r="A566" s="259"/>
      <c r="B566" s="259"/>
      <c r="C566" s="258" t="s">
        <v>861</v>
      </c>
      <c r="D566" s="260">
        <v>1</v>
      </c>
      <c r="E566" s="262"/>
      <c r="F566" s="262"/>
      <c r="G566" s="258" t="s">
        <v>1147</v>
      </c>
    </row>
    <row r="567" spans="1:7" ht="12" customHeight="1" x14ac:dyDescent="0.2">
      <c r="A567" s="259"/>
      <c r="B567" s="259"/>
      <c r="C567" s="258" t="s">
        <v>1243</v>
      </c>
      <c r="D567" s="260">
        <v>1</v>
      </c>
      <c r="E567" s="262"/>
      <c r="F567" s="262"/>
      <c r="G567" s="258" t="s">
        <v>1147</v>
      </c>
    </row>
    <row r="568" spans="1:7" ht="12" customHeight="1" x14ac:dyDescent="0.2">
      <c r="A568" s="259"/>
      <c r="B568" s="259"/>
      <c r="C568" s="258" t="s">
        <v>1364</v>
      </c>
      <c r="D568" s="260">
        <v>1</v>
      </c>
      <c r="E568" s="262"/>
      <c r="F568" s="262"/>
      <c r="G568" s="258" t="s">
        <v>1147</v>
      </c>
    </row>
    <row r="569" spans="1:7" ht="12" customHeight="1" x14ac:dyDescent="0.2">
      <c r="A569" s="259"/>
      <c r="B569" s="259"/>
      <c r="C569" s="258" t="s">
        <v>426</v>
      </c>
      <c r="D569" s="260">
        <v>4</v>
      </c>
      <c r="E569" s="260">
        <v>500</v>
      </c>
      <c r="F569" s="263">
        <v>2000</v>
      </c>
      <c r="G569" s="258"/>
    </row>
    <row r="570" spans="1:7" ht="13.15" customHeight="1" x14ac:dyDescent="0.2">
      <c r="E570" s="268">
        <v>11331.1</v>
      </c>
      <c r="F570" s="268">
        <v>11331.1</v>
      </c>
    </row>
    <row r="571" spans="1:7" ht="12" customHeight="1" x14ac:dyDescent="0.2">
      <c r="A571" s="254">
        <v>32</v>
      </c>
      <c r="B571" s="255" t="s">
        <v>1276</v>
      </c>
      <c r="C571" s="256"/>
      <c r="D571" s="254">
        <v>1</v>
      </c>
      <c r="E571" s="266">
        <v>7344</v>
      </c>
      <c r="F571" s="266">
        <v>7344</v>
      </c>
      <c r="G571" s="258"/>
    </row>
    <row r="572" spans="1:7" ht="12" customHeight="1" x14ac:dyDescent="0.2">
      <c r="A572" s="259"/>
      <c r="B572" s="259"/>
      <c r="C572" s="258" t="s">
        <v>857</v>
      </c>
      <c r="D572" s="260">
        <v>4</v>
      </c>
      <c r="E572" s="261">
        <v>0.01</v>
      </c>
      <c r="F572" s="261">
        <v>0.04</v>
      </c>
      <c r="G572" s="258"/>
    </row>
    <row r="573" spans="1:7" ht="12" customHeight="1" x14ac:dyDescent="0.2">
      <c r="A573" s="259"/>
      <c r="B573" s="259"/>
      <c r="C573" s="258" t="s">
        <v>858</v>
      </c>
      <c r="D573" s="260">
        <v>3</v>
      </c>
      <c r="E573" s="261">
        <v>0.01</v>
      </c>
      <c r="F573" s="261">
        <v>0.03</v>
      </c>
      <c r="G573" s="258"/>
    </row>
    <row r="574" spans="1:7" ht="12" customHeight="1" x14ac:dyDescent="0.2">
      <c r="A574" s="259"/>
      <c r="B574" s="259"/>
      <c r="C574" s="258" t="s">
        <v>426</v>
      </c>
      <c r="D574" s="260">
        <v>4</v>
      </c>
      <c r="E574" s="260">
        <v>500</v>
      </c>
      <c r="F574" s="263">
        <v>2000</v>
      </c>
      <c r="G574" s="258"/>
    </row>
    <row r="575" spans="1:7" ht="12" customHeight="1" x14ac:dyDescent="0.2">
      <c r="A575" s="259"/>
      <c r="B575" s="259"/>
      <c r="C575" s="258" t="s">
        <v>1241</v>
      </c>
      <c r="D575" s="260">
        <v>1</v>
      </c>
      <c r="E575" s="262"/>
      <c r="F575" s="262"/>
      <c r="G575" s="258" t="s">
        <v>1147</v>
      </c>
    </row>
    <row r="576" spans="1:7" ht="12" customHeight="1" x14ac:dyDescent="0.2">
      <c r="A576" s="259"/>
      <c r="B576" s="259"/>
      <c r="C576" s="258" t="s">
        <v>859</v>
      </c>
      <c r="D576" s="260">
        <v>3</v>
      </c>
      <c r="E576" s="262"/>
      <c r="F576" s="262"/>
      <c r="G576" s="258" t="s">
        <v>1147</v>
      </c>
    </row>
    <row r="577" spans="1:7" ht="12" customHeight="1" x14ac:dyDescent="0.2">
      <c r="A577" s="259"/>
      <c r="B577" s="259"/>
      <c r="C577" s="258" t="s">
        <v>860</v>
      </c>
      <c r="D577" s="260">
        <v>1</v>
      </c>
      <c r="E577" s="262"/>
      <c r="F577" s="262"/>
      <c r="G577" s="258" t="s">
        <v>1147</v>
      </c>
    </row>
    <row r="578" spans="1:7" ht="12" customHeight="1" x14ac:dyDescent="0.2">
      <c r="A578" s="259"/>
      <c r="B578" s="259"/>
      <c r="C578" s="258" t="s">
        <v>1243</v>
      </c>
      <c r="D578" s="260">
        <v>1</v>
      </c>
      <c r="E578" s="262"/>
      <c r="F578" s="262"/>
      <c r="G578" s="258" t="s">
        <v>1147</v>
      </c>
    </row>
    <row r="579" spans="1:7" ht="12" customHeight="1" x14ac:dyDescent="0.2">
      <c r="A579" s="259"/>
      <c r="B579" s="259"/>
      <c r="C579" s="258" t="s">
        <v>1277</v>
      </c>
      <c r="D579" s="260">
        <v>1</v>
      </c>
      <c r="E579" s="262"/>
      <c r="F579" s="262"/>
      <c r="G579" s="258" t="s">
        <v>1147</v>
      </c>
    </row>
    <row r="580" spans="1:7" ht="12" customHeight="1" x14ac:dyDescent="0.2">
      <c r="A580" s="259"/>
      <c r="B580" s="259"/>
      <c r="C580" s="258" t="s">
        <v>861</v>
      </c>
      <c r="D580" s="260">
        <v>1</v>
      </c>
      <c r="E580" s="262"/>
      <c r="F580" s="262"/>
      <c r="G580" s="258" t="s">
        <v>1147</v>
      </c>
    </row>
    <row r="581" spans="1:7" ht="12" customHeight="1" x14ac:dyDescent="0.2">
      <c r="A581" s="259"/>
      <c r="B581" s="259"/>
      <c r="C581" s="258" t="s">
        <v>1278</v>
      </c>
      <c r="D581" s="260">
        <v>1</v>
      </c>
      <c r="E581" s="262"/>
      <c r="F581" s="262"/>
      <c r="G581" s="258" t="s">
        <v>1147</v>
      </c>
    </row>
    <row r="582" spans="1:7" ht="12" customHeight="1" x14ac:dyDescent="0.2">
      <c r="A582" s="259"/>
      <c r="B582" s="259"/>
      <c r="C582" s="258" t="s">
        <v>1279</v>
      </c>
      <c r="D582" s="260">
        <v>1</v>
      </c>
      <c r="E582" s="262"/>
      <c r="F582" s="262"/>
      <c r="G582" s="258" t="s">
        <v>1147</v>
      </c>
    </row>
    <row r="583" spans="1:7" ht="12" customHeight="1" x14ac:dyDescent="0.2">
      <c r="A583" s="259"/>
      <c r="B583" s="259"/>
      <c r="C583" s="258" t="s">
        <v>657</v>
      </c>
      <c r="D583" s="260">
        <v>2</v>
      </c>
      <c r="E583" s="261">
        <v>0.01</v>
      </c>
      <c r="F583" s="261">
        <v>0.02</v>
      </c>
      <c r="G583" s="258"/>
    </row>
    <row r="584" spans="1:7" ht="12" customHeight="1" x14ac:dyDescent="0.2">
      <c r="A584" s="259"/>
      <c r="B584" s="259"/>
      <c r="C584" s="258" t="s">
        <v>1280</v>
      </c>
      <c r="D584" s="260">
        <v>1</v>
      </c>
      <c r="E584" s="260">
        <v>930</v>
      </c>
      <c r="F584" s="260">
        <v>930</v>
      </c>
      <c r="G584" s="258"/>
    </row>
    <row r="585" spans="1:7" ht="12" customHeight="1" x14ac:dyDescent="0.2">
      <c r="A585" s="259"/>
      <c r="B585" s="259"/>
      <c r="C585" s="258" t="s">
        <v>391</v>
      </c>
      <c r="D585" s="260">
        <v>2</v>
      </c>
      <c r="E585" s="260">
        <v>270</v>
      </c>
      <c r="F585" s="260">
        <v>540</v>
      </c>
      <c r="G585" s="258"/>
    </row>
    <row r="586" spans="1:7" ht="12" customHeight="1" x14ac:dyDescent="0.2">
      <c r="A586" s="259"/>
      <c r="B586" s="259"/>
      <c r="C586" s="258" t="s">
        <v>1275</v>
      </c>
      <c r="D586" s="260">
        <v>2</v>
      </c>
      <c r="E586" s="261">
        <v>530.71</v>
      </c>
      <c r="F586" s="397">
        <v>1061.42</v>
      </c>
      <c r="G586" s="258"/>
    </row>
    <row r="587" spans="1:7" ht="12" customHeight="1" x14ac:dyDescent="0.2">
      <c r="A587" s="259"/>
      <c r="B587" s="259"/>
      <c r="C587" s="258" t="s">
        <v>1242</v>
      </c>
      <c r="D587" s="260">
        <v>1</v>
      </c>
      <c r="E587" s="262"/>
      <c r="F587" s="262"/>
      <c r="G587" s="258" t="s">
        <v>1147</v>
      </c>
    </row>
    <row r="588" spans="1:7" ht="12" customHeight="1" x14ac:dyDescent="0.2">
      <c r="A588" s="259"/>
      <c r="B588" s="259"/>
      <c r="C588" s="258" t="s">
        <v>473</v>
      </c>
      <c r="D588" s="260">
        <v>4</v>
      </c>
      <c r="E588" s="260">
        <v>290</v>
      </c>
      <c r="F588" s="263">
        <v>1160</v>
      </c>
      <c r="G588" s="258"/>
    </row>
    <row r="589" spans="1:7" ht="13.15" customHeight="1" x14ac:dyDescent="0.2">
      <c r="E589" s="265">
        <v>13035.09</v>
      </c>
      <c r="F589" s="265">
        <v>13035.09</v>
      </c>
    </row>
    <row r="590" spans="1:7" ht="12" customHeight="1" x14ac:dyDescent="0.2">
      <c r="A590" s="254">
        <v>33</v>
      </c>
      <c r="B590" s="255" t="s">
        <v>1281</v>
      </c>
      <c r="C590" s="256"/>
      <c r="D590" s="254">
        <v>1</v>
      </c>
      <c r="E590" s="257">
        <v>8754.0499999999993</v>
      </c>
      <c r="F590" s="257">
        <v>8754.0499999999993</v>
      </c>
      <c r="G590" s="258"/>
    </row>
    <row r="591" spans="1:7" ht="12" customHeight="1" x14ac:dyDescent="0.2">
      <c r="A591" s="259"/>
      <c r="B591" s="259"/>
      <c r="C591" s="258" t="s">
        <v>857</v>
      </c>
      <c r="D591" s="260">
        <v>4</v>
      </c>
      <c r="E591" s="261">
        <v>0.01</v>
      </c>
      <c r="F591" s="261">
        <v>0.04</v>
      </c>
      <c r="G591" s="258"/>
    </row>
    <row r="592" spans="1:7" ht="12" customHeight="1" x14ac:dyDescent="0.2">
      <c r="A592" s="259"/>
      <c r="B592" s="259"/>
      <c r="C592" s="258" t="s">
        <v>858</v>
      </c>
      <c r="D592" s="260">
        <v>3</v>
      </c>
      <c r="E592" s="261">
        <v>0.01</v>
      </c>
      <c r="F592" s="261">
        <v>0.03</v>
      </c>
      <c r="G592" s="258"/>
    </row>
    <row r="593" spans="1:7" ht="12" customHeight="1" x14ac:dyDescent="0.2">
      <c r="A593" s="259"/>
      <c r="B593" s="259"/>
      <c r="C593" s="258" t="s">
        <v>426</v>
      </c>
      <c r="D593" s="260">
        <v>5</v>
      </c>
      <c r="E593" s="260">
        <v>500</v>
      </c>
      <c r="F593" s="263">
        <v>2500</v>
      </c>
      <c r="G593" s="258"/>
    </row>
    <row r="594" spans="1:7" ht="12" customHeight="1" x14ac:dyDescent="0.2">
      <c r="A594" s="259"/>
      <c r="B594" s="259"/>
      <c r="C594" s="258" t="s">
        <v>1282</v>
      </c>
      <c r="D594" s="260">
        <v>1</v>
      </c>
      <c r="E594" s="262"/>
      <c r="F594" s="262"/>
      <c r="G594" s="258" t="s">
        <v>1147</v>
      </c>
    </row>
    <row r="595" spans="1:7" ht="12" customHeight="1" x14ac:dyDescent="0.2">
      <c r="A595" s="259"/>
      <c r="B595" s="259"/>
      <c r="C595" s="258" t="s">
        <v>859</v>
      </c>
      <c r="D595" s="260">
        <v>3</v>
      </c>
      <c r="E595" s="262"/>
      <c r="F595" s="262"/>
      <c r="G595" s="258" t="s">
        <v>1147</v>
      </c>
    </row>
    <row r="596" spans="1:7" ht="12" customHeight="1" x14ac:dyDescent="0.2">
      <c r="A596" s="259"/>
      <c r="B596" s="259"/>
      <c r="C596" s="258" t="s">
        <v>860</v>
      </c>
      <c r="D596" s="260">
        <v>1</v>
      </c>
      <c r="E596" s="262"/>
      <c r="F596" s="262"/>
      <c r="G596" s="258" t="s">
        <v>1147</v>
      </c>
    </row>
    <row r="597" spans="1:7" ht="12" customHeight="1" x14ac:dyDescent="0.2">
      <c r="A597" s="259"/>
      <c r="B597" s="259"/>
      <c r="C597" s="258" t="s">
        <v>1283</v>
      </c>
      <c r="D597" s="260">
        <v>1</v>
      </c>
      <c r="E597" s="262"/>
      <c r="F597" s="262"/>
      <c r="G597" s="258" t="s">
        <v>1147</v>
      </c>
    </row>
    <row r="598" spans="1:7" ht="12" customHeight="1" x14ac:dyDescent="0.2">
      <c r="A598" s="259"/>
      <c r="B598" s="259"/>
      <c r="C598" s="258" t="s">
        <v>1277</v>
      </c>
      <c r="D598" s="260">
        <v>1</v>
      </c>
      <c r="E598" s="262"/>
      <c r="F598" s="262"/>
      <c r="G598" s="258" t="s">
        <v>1147</v>
      </c>
    </row>
    <row r="599" spans="1:7" ht="12" customHeight="1" x14ac:dyDescent="0.2">
      <c r="A599" s="259"/>
      <c r="B599" s="259"/>
      <c r="C599" s="258" t="s">
        <v>861</v>
      </c>
      <c r="D599" s="260">
        <v>1</v>
      </c>
      <c r="E599" s="262"/>
      <c r="F599" s="262"/>
      <c r="G599" s="258" t="s">
        <v>1147</v>
      </c>
    </row>
    <row r="600" spans="1:7" ht="12" customHeight="1" x14ac:dyDescent="0.2">
      <c r="A600" s="259"/>
      <c r="B600" s="259"/>
      <c r="C600" s="258" t="s">
        <v>1284</v>
      </c>
      <c r="D600" s="260">
        <v>1</v>
      </c>
      <c r="E600" s="262"/>
      <c r="F600" s="262"/>
      <c r="G600" s="258" t="s">
        <v>1147</v>
      </c>
    </row>
    <row r="601" spans="1:7" ht="12" customHeight="1" x14ac:dyDescent="0.2">
      <c r="A601" s="259"/>
      <c r="B601" s="259"/>
      <c r="C601" s="258" t="s">
        <v>1279</v>
      </c>
      <c r="D601" s="260">
        <v>1</v>
      </c>
      <c r="E601" s="262"/>
      <c r="F601" s="262"/>
      <c r="G601" s="258" t="s">
        <v>1147</v>
      </c>
    </row>
    <row r="602" spans="1:7" ht="12" customHeight="1" x14ac:dyDescent="0.2">
      <c r="A602" s="259"/>
      <c r="B602" s="259"/>
      <c r="C602" s="258" t="s">
        <v>657</v>
      </c>
      <c r="D602" s="260">
        <v>3</v>
      </c>
      <c r="E602" s="261">
        <v>0.01</v>
      </c>
      <c r="F602" s="261">
        <v>0.03</v>
      </c>
      <c r="G602" s="258"/>
    </row>
    <row r="603" spans="1:7" ht="12" customHeight="1" x14ac:dyDescent="0.2">
      <c r="A603" s="259"/>
      <c r="B603" s="259"/>
      <c r="C603" s="258" t="s">
        <v>1280</v>
      </c>
      <c r="D603" s="260">
        <v>1</v>
      </c>
      <c r="E603" s="260">
        <v>930</v>
      </c>
      <c r="F603" s="260">
        <v>930</v>
      </c>
      <c r="G603" s="258"/>
    </row>
    <row r="604" spans="1:7" ht="12" customHeight="1" x14ac:dyDescent="0.2">
      <c r="A604" s="259"/>
      <c r="B604" s="259"/>
      <c r="C604" s="258" t="s">
        <v>391</v>
      </c>
      <c r="D604" s="260">
        <v>2</v>
      </c>
      <c r="E604" s="260">
        <v>270</v>
      </c>
      <c r="F604" s="260">
        <v>540</v>
      </c>
      <c r="G604" s="258"/>
    </row>
    <row r="605" spans="1:7" ht="12" customHeight="1" x14ac:dyDescent="0.2">
      <c r="A605" s="259"/>
      <c r="B605" s="259"/>
      <c r="C605" s="258" t="s">
        <v>1275</v>
      </c>
      <c r="D605" s="260">
        <v>3</v>
      </c>
      <c r="E605" s="261">
        <v>530.71</v>
      </c>
      <c r="F605" s="397">
        <v>1592.13</v>
      </c>
      <c r="G605" s="258"/>
    </row>
    <row r="606" spans="1:7" ht="12" customHeight="1" x14ac:dyDescent="0.2">
      <c r="A606" s="259"/>
      <c r="B606" s="259"/>
      <c r="C606" s="258" t="s">
        <v>1285</v>
      </c>
      <c r="D606" s="260">
        <v>1</v>
      </c>
      <c r="E606" s="262"/>
      <c r="F606" s="262"/>
      <c r="G606" s="258" t="s">
        <v>1147</v>
      </c>
    </row>
    <row r="607" spans="1:7" ht="12" customHeight="1" x14ac:dyDescent="0.2">
      <c r="A607" s="259"/>
      <c r="B607" s="259"/>
      <c r="C607" s="258" t="s">
        <v>473</v>
      </c>
      <c r="D607" s="260">
        <v>4</v>
      </c>
      <c r="E607" s="260">
        <v>290</v>
      </c>
      <c r="F607" s="263">
        <v>1160</v>
      </c>
      <c r="G607" s="258"/>
    </row>
    <row r="608" spans="1:7" ht="13.15" customHeight="1" x14ac:dyDescent="0.2">
      <c r="E608" s="265">
        <v>15476.15</v>
      </c>
      <c r="F608" s="265">
        <v>15476.15</v>
      </c>
    </row>
    <row r="609" spans="1:7" ht="12" customHeight="1" x14ac:dyDescent="0.2">
      <c r="A609" s="254">
        <v>34</v>
      </c>
      <c r="B609" s="255" t="s">
        <v>1164</v>
      </c>
      <c r="C609" s="256"/>
      <c r="D609" s="254">
        <v>34</v>
      </c>
      <c r="E609" s="254">
        <v>625</v>
      </c>
      <c r="F609" s="266">
        <v>21250</v>
      </c>
      <c r="G609" s="258"/>
    </row>
    <row r="610" spans="1:7" ht="13.15" customHeight="1" x14ac:dyDescent="0.2">
      <c r="E610" s="269"/>
      <c r="F610" s="269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V87"/>
  <sheetViews>
    <sheetView zoomScale="115" zoomScaleNormal="115" workbookViewId="0">
      <pane xSplit="1" topLeftCell="B1" activePane="topRight" state="frozen"/>
      <selection pane="topRight" activeCell="E12" sqref="E12"/>
    </sheetView>
  </sheetViews>
  <sheetFormatPr defaultRowHeight="15" x14ac:dyDescent="0.25"/>
  <cols>
    <col min="1" max="1" width="18.28515625" bestFit="1" customWidth="1"/>
    <col min="3" max="3" width="24.85546875" bestFit="1" customWidth="1"/>
    <col min="4" max="8" width="24.85546875" customWidth="1"/>
    <col min="11" max="11" width="31.7109375" bestFit="1" customWidth="1"/>
    <col min="13" max="13" width="14.85546875" bestFit="1" customWidth="1"/>
  </cols>
  <sheetData>
    <row r="1" spans="1:22" ht="45" x14ac:dyDescent="0.25">
      <c r="A1" s="1" t="s">
        <v>850</v>
      </c>
      <c r="B1" s="1" t="s">
        <v>851</v>
      </c>
      <c r="C1" s="1" t="s">
        <v>1135</v>
      </c>
      <c r="D1" s="1" t="s">
        <v>1134</v>
      </c>
      <c r="E1" s="1" t="s">
        <v>1137</v>
      </c>
      <c r="F1" s="1" t="s">
        <v>1136</v>
      </c>
      <c r="G1" s="1" t="s">
        <v>1144</v>
      </c>
      <c r="H1" s="1" t="s">
        <v>1143</v>
      </c>
      <c r="I1" s="1" t="s">
        <v>1127</v>
      </c>
      <c r="K1" t="s">
        <v>1139</v>
      </c>
      <c r="M1" s="1" t="s">
        <v>1138</v>
      </c>
      <c r="N1" s="382" t="s">
        <v>61</v>
      </c>
      <c r="O1" s="382" t="s">
        <v>62</v>
      </c>
      <c r="P1" s="382" t="s">
        <v>63</v>
      </c>
      <c r="Q1" s="382" t="s">
        <v>64</v>
      </c>
      <c r="R1" s="382" t="s">
        <v>65</v>
      </c>
      <c r="S1" s="382" t="s">
        <v>66</v>
      </c>
      <c r="T1" s="382" t="s">
        <v>668</v>
      </c>
      <c r="U1" s="382" t="s">
        <v>194</v>
      </c>
      <c r="V1" s="382" t="s">
        <v>669</v>
      </c>
    </row>
    <row r="2" spans="1:22" x14ac:dyDescent="0.25">
      <c r="A2" s="362" t="s">
        <v>3</v>
      </c>
      <c r="B2" s="1">
        <v>1</v>
      </c>
      <c r="C2" s="360">
        <v>4579.42</v>
      </c>
      <c r="D2" s="366">
        <v>4579.2418399999997</v>
      </c>
      <c r="E2" s="366">
        <v>0</v>
      </c>
      <c r="F2" s="366">
        <v>0</v>
      </c>
      <c r="G2" s="366"/>
      <c r="H2" s="366"/>
      <c r="I2" s="28">
        <f>Таблица21[[#This Row],[Моя цена Компл 2]]-Таблица21[[#This Row],[Цена БЗ компл 2]]</f>
        <v>-0.17816000000038912</v>
      </c>
      <c r="M2" s="372" t="s">
        <v>3</v>
      </c>
      <c r="N2" s="383">
        <v>420</v>
      </c>
      <c r="O2" s="383">
        <v>2500</v>
      </c>
      <c r="P2" s="383">
        <v>150</v>
      </c>
      <c r="Q2" s="383">
        <v>900</v>
      </c>
      <c r="R2" s="383">
        <v>180</v>
      </c>
      <c r="S2" s="383">
        <v>640</v>
      </c>
      <c r="T2" s="391">
        <f>SUM(Прайс[[#This Row],[ KFPr-SB-StK ]:[Корзина с держателем для бутылок 414*500*520 мм]])</f>
        <v>0</v>
      </c>
      <c r="U2" s="391">
        <f>SUM(Прайс[[#This Row],[ KFPr-SB-StK ]:[Корзина с держателем для бутылок 414*500*520 мм]])</f>
        <v>0</v>
      </c>
      <c r="V2" s="391">
        <f>SUM(Прайс[[#This Row],[ KFPr-SB-StK ]:[Корзина с держателем для бутылок 414*500*520 мм]])</f>
        <v>0</v>
      </c>
    </row>
    <row r="3" spans="1:22" x14ac:dyDescent="0.25">
      <c r="A3" s="363" t="s">
        <v>0</v>
      </c>
      <c r="B3" s="1">
        <v>1</v>
      </c>
      <c r="C3" s="360">
        <v>6073.28</v>
      </c>
      <c r="D3" s="366">
        <v>6072.9436800000012</v>
      </c>
      <c r="E3" s="366"/>
      <c r="F3" s="366"/>
      <c r="G3" s="366"/>
      <c r="H3" s="366"/>
      <c r="I3" s="28">
        <f>Таблица21[[#This Row],[Моя цена Компл 2]]-Таблица21[[#This Row],[Цена БЗ компл 2]]</f>
        <v>-0.33631999999852269</v>
      </c>
      <c r="M3" s="373" t="s">
        <v>0</v>
      </c>
      <c r="N3" s="383">
        <v>480</v>
      </c>
      <c r="O3" s="383">
        <v>960</v>
      </c>
      <c r="P3" s="383">
        <v>150</v>
      </c>
      <c r="Q3" s="383">
        <v>650</v>
      </c>
      <c r="R3" s="383">
        <v>180</v>
      </c>
      <c r="S3" s="383">
        <v>640</v>
      </c>
      <c r="T3" s="392">
        <f>Прайс[[#This Row],[КФ петли SENS накл.110 гр. с крестообр. Планкой]]*2</f>
        <v>1240</v>
      </c>
      <c r="U3" s="392">
        <f>Прайс[[#This Row],[KFP-SB-N110]]*2</f>
        <v>260</v>
      </c>
      <c r="V3" s="392">
        <f>Прайс[[#This Row],[KFP-SB-N110]]*2</f>
        <v>260</v>
      </c>
    </row>
    <row r="4" spans="1:22" x14ac:dyDescent="0.25">
      <c r="A4" s="363" t="s">
        <v>11</v>
      </c>
      <c r="B4" s="1">
        <v>1</v>
      </c>
      <c r="C4" s="360">
        <v>6109.74</v>
      </c>
      <c r="D4" s="366">
        <v>6109.5618400000003</v>
      </c>
      <c r="E4" s="366"/>
      <c r="F4" s="366"/>
      <c r="G4" s="366"/>
      <c r="H4" s="366"/>
      <c r="I4" s="28">
        <f>Таблица21[[#This Row],[Моя цена Компл 2]]-Таблица21[[#This Row],[Цена БЗ компл 2]]</f>
        <v>-0.17815999999947962</v>
      </c>
      <c r="M4" s="373" t="s">
        <v>11</v>
      </c>
      <c r="N4" s="383">
        <v>720</v>
      </c>
      <c r="O4" s="383">
        <v>720</v>
      </c>
      <c r="P4" s="383">
        <v>400</v>
      </c>
      <c r="Q4" s="383">
        <v>900</v>
      </c>
      <c r="R4" s="383">
        <v>180</v>
      </c>
      <c r="S4" s="383">
        <v>640</v>
      </c>
      <c r="T4" s="391">
        <f>Прайс[[#This Row],[КФ петли SENS накл.110 гр. с крестообр. Планкой]]*4</f>
        <v>2480</v>
      </c>
      <c r="U4" s="391">
        <f>Прайс[[#This Row],[KFP-SB-N110]]*4</f>
        <v>520</v>
      </c>
      <c r="V4" s="391">
        <f>Прайс[[#This Row],[KFP-SB-N110]]*4</f>
        <v>520</v>
      </c>
    </row>
    <row r="5" spans="1:22" x14ac:dyDescent="0.25">
      <c r="A5" s="363" t="s">
        <v>670</v>
      </c>
      <c r="B5" s="1">
        <v>1</v>
      </c>
      <c r="C5" s="360">
        <v>14229.16</v>
      </c>
      <c r="D5" s="366">
        <v>14229.15</v>
      </c>
      <c r="E5" s="366"/>
      <c r="F5" s="366"/>
      <c r="G5" s="366"/>
      <c r="H5" s="366"/>
      <c r="I5" s="28">
        <f>Таблица21[[#This Row],[Моя цена Компл 2]]-Таблица21[[#This Row],[Цена БЗ компл 2]]</f>
        <v>-1.0000000000218279E-2</v>
      </c>
      <c r="M5" s="373" t="s">
        <v>670</v>
      </c>
      <c r="N5" s="383">
        <v>720</v>
      </c>
      <c r="O5" s="383">
        <v>720</v>
      </c>
      <c r="P5" s="383">
        <v>150</v>
      </c>
      <c r="Q5" s="383">
        <v>150</v>
      </c>
      <c r="R5" s="383">
        <v>500</v>
      </c>
      <c r="S5" s="383">
        <v>640</v>
      </c>
      <c r="T5" s="392">
        <f>Прайс[[#This Row],[KFS-SB-BYT]]</f>
        <v>11560</v>
      </c>
      <c r="U5" s="392">
        <v>0</v>
      </c>
      <c r="V5" s="392">
        <v>0</v>
      </c>
    </row>
    <row r="6" spans="1:22" x14ac:dyDescent="0.25">
      <c r="A6" s="363" t="s">
        <v>671</v>
      </c>
      <c r="B6" s="1">
        <v>1</v>
      </c>
      <c r="C6" s="360">
        <v>13860.86</v>
      </c>
      <c r="D6" s="366">
        <v>13880.85</v>
      </c>
      <c r="E6" s="366"/>
      <c r="F6" s="366"/>
      <c r="G6" s="366"/>
      <c r="H6" s="366"/>
      <c r="I6" s="28">
        <f>Таблица21[[#This Row],[Моя цена Компл 2]]-Таблица21[[#This Row],[Цена БЗ компл 2]]</f>
        <v>19.989999999999782</v>
      </c>
      <c r="M6" s="373" t="s">
        <v>671</v>
      </c>
      <c r="N6" s="383">
        <v>720</v>
      </c>
      <c r="O6" s="383">
        <v>720</v>
      </c>
      <c r="P6" s="383">
        <v>450</v>
      </c>
      <c r="Q6" s="383">
        <v>450</v>
      </c>
      <c r="R6" s="383">
        <v>500</v>
      </c>
      <c r="S6" s="383">
        <v>640</v>
      </c>
      <c r="T6" s="391">
        <f>Прайс[[#This Row],[Корзина с держателем для бутылок 414*500*520 мм]]+Прайс[[#This Row],[КФ евровинт]]*2</f>
        <v>10540</v>
      </c>
      <c r="U6" s="391">
        <v>0</v>
      </c>
      <c r="V6" s="391">
        <v>0</v>
      </c>
    </row>
    <row r="7" spans="1:22" x14ac:dyDescent="0.25">
      <c r="A7" s="363" t="s">
        <v>13</v>
      </c>
      <c r="B7" s="1">
        <v>1</v>
      </c>
      <c r="C7" s="360">
        <v>4304.7700000000004</v>
      </c>
      <c r="D7" s="366">
        <v>4304.75</v>
      </c>
      <c r="E7" s="366"/>
      <c r="F7" s="366"/>
      <c r="G7" s="366"/>
      <c r="H7" s="366"/>
      <c r="I7" s="28">
        <f>Таблица21[[#This Row],[Моя цена Компл 2]]-Таблица21[[#This Row],[Цена БЗ компл 2]]</f>
        <v>-2.0000000000436557E-2</v>
      </c>
      <c r="M7" s="373" t="s">
        <v>13</v>
      </c>
      <c r="N7" s="383">
        <v>600</v>
      </c>
      <c r="O7" s="383">
        <v>750</v>
      </c>
      <c r="P7" s="383">
        <v>300</v>
      </c>
      <c r="Q7" s="383">
        <v>600</v>
      </c>
      <c r="R7" s="383">
        <v>250</v>
      </c>
      <c r="S7" s="383">
        <v>640</v>
      </c>
      <c r="T7" s="392">
        <f>Прайс[[#This Row],[КФ петли SENS накл.110 гр. с крестообр. Планкой]]*2</f>
        <v>1240</v>
      </c>
      <c r="U7" s="392">
        <f>Прайс[[#This Row],[KFP-SB-N110]]*2</f>
        <v>260</v>
      </c>
      <c r="V7" s="392">
        <f>Прайс[[#This Row],[KFP-SB-N110]]*2</f>
        <v>260</v>
      </c>
    </row>
    <row r="8" spans="1:22" x14ac:dyDescent="0.25">
      <c r="A8" s="363" t="s">
        <v>14</v>
      </c>
      <c r="B8" s="1"/>
      <c r="C8" s="360">
        <v>5304.77</v>
      </c>
      <c r="D8" s="366">
        <v>5304.75</v>
      </c>
      <c r="E8" s="366"/>
      <c r="F8" s="366"/>
      <c r="G8" s="366"/>
      <c r="H8" s="366"/>
      <c r="I8" s="28">
        <f>Таблица21[[#This Row],[Моя цена Компл 2]]-Таблица21[[#This Row],[Цена БЗ компл 2]]</f>
        <v>-2.0000000000436557E-2</v>
      </c>
      <c r="M8" s="373" t="s">
        <v>14</v>
      </c>
      <c r="N8" s="383">
        <v>600</v>
      </c>
      <c r="O8" s="383">
        <v>750</v>
      </c>
      <c r="P8" s="383">
        <v>400</v>
      </c>
      <c r="Q8" s="383">
        <v>900</v>
      </c>
      <c r="R8" s="383">
        <v>250</v>
      </c>
      <c r="S8" s="383">
        <v>640</v>
      </c>
      <c r="T8" s="391">
        <f>Прайс[[#This Row],[КФ петли SENS накл.110 гр. с крестообр. Планкой]]*4</f>
        <v>2480</v>
      </c>
      <c r="U8" s="391">
        <f>Прайс[[#This Row],[KFP-SB-N110]]*4</f>
        <v>520</v>
      </c>
      <c r="V8" s="391">
        <f>Прайс[[#This Row],[KFP-SB-N110]]*4</f>
        <v>520</v>
      </c>
    </row>
    <row r="9" spans="1:22" x14ac:dyDescent="0.25">
      <c r="A9" s="363" t="s">
        <v>187</v>
      </c>
      <c r="B9" s="1">
        <v>1</v>
      </c>
      <c r="C9" s="360">
        <v>8067.6</v>
      </c>
      <c r="D9" s="366">
        <v>8087.791839999999</v>
      </c>
      <c r="E9" s="366"/>
      <c r="F9" s="366"/>
      <c r="G9" s="366"/>
      <c r="H9" s="366"/>
      <c r="I9" s="28">
        <f>Таблица21[[#This Row],[Моя цена Компл 2]]-Таблица21[[#This Row],[Цена БЗ компл 2]]</f>
        <v>20.191839999998592</v>
      </c>
      <c r="M9" s="373" t="s">
        <v>187</v>
      </c>
      <c r="N9" s="383">
        <v>720</v>
      </c>
      <c r="O9" s="383">
        <v>720</v>
      </c>
      <c r="P9" s="383">
        <v>710</v>
      </c>
      <c r="Q9" s="383">
        <v>950</v>
      </c>
      <c r="R9" s="383">
        <v>360</v>
      </c>
      <c r="S9" s="383">
        <v>560</v>
      </c>
      <c r="T9" s="392">
        <f>Прайс[[#This Row],[KFPr-SB-SPL]]+Прайс[[#This Row],[КФ петли вклад. 95 гр. с крестообр. планкой]]*2+Прайс[[#This Row],[KFPr-SB-SMRZ_16мм]]</f>
        <v>2650</v>
      </c>
      <c r="U9" s="392">
        <f>Прайс[[#This Row],[KFPr-SB-SPL]]+Прайс[[#This Row],[KFP-SB-PY94]]*2</f>
        <v>990</v>
      </c>
      <c r="V9" s="392">
        <f>Прайс[[#This Row],[KFPr-SB-SPL]]+Прайс[[#This Row],[KFP-SB-PY94]]*2</f>
        <v>990</v>
      </c>
    </row>
    <row r="10" spans="1:22" x14ac:dyDescent="0.25">
      <c r="A10" s="362" t="s">
        <v>186</v>
      </c>
      <c r="B10" s="1">
        <v>1</v>
      </c>
      <c r="C10" s="360">
        <v>8087.62</v>
      </c>
      <c r="D10" s="366">
        <v>8087.791839999999</v>
      </c>
      <c r="E10" s="366"/>
      <c r="F10" s="366"/>
      <c r="G10" s="366"/>
      <c r="H10" s="366"/>
      <c r="I10" s="28">
        <f>Таблица21[[#This Row],[Моя цена Компл 2]]-Таблица21[[#This Row],[Цена БЗ компл 2]]</f>
        <v>0.17183999999906518</v>
      </c>
      <c r="M10" s="372" t="s">
        <v>186</v>
      </c>
      <c r="N10" s="383">
        <v>720</v>
      </c>
      <c r="O10" s="383">
        <v>720</v>
      </c>
      <c r="P10" s="383">
        <v>710</v>
      </c>
      <c r="Q10" s="383">
        <v>950</v>
      </c>
      <c r="R10" s="383">
        <v>360</v>
      </c>
      <c r="S10" s="383">
        <v>560</v>
      </c>
      <c r="T10" s="391">
        <f>Прайс[[#This Row],[KFPr-SB-SPL]]+Прайс[[#This Row],[КФ петли вклад. 95 гр. с крестообр. планкой]]*2+Прайс[[#This Row],[KFPr-SB-SMRZ_16мм]]</f>
        <v>2650</v>
      </c>
      <c r="U10" s="391">
        <f>Прайс[[#This Row],[KFPr-SB-SPL]]+Прайс[[#This Row],[KFP-SB-PY94]]*2</f>
        <v>990</v>
      </c>
      <c r="V10" s="391">
        <f>Прайс[[#This Row],[KFPr-SB-SPL]]+Прайс[[#This Row],[KFP-SB-PY94]]*2</f>
        <v>990</v>
      </c>
    </row>
    <row r="11" spans="1:22" x14ac:dyDescent="0.25">
      <c r="A11" s="363" t="s">
        <v>189</v>
      </c>
      <c r="B11" s="1">
        <v>1</v>
      </c>
      <c r="C11" s="360">
        <v>6945.28</v>
      </c>
      <c r="D11" s="366">
        <v>6945.25</v>
      </c>
      <c r="E11" s="366"/>
      <c r="F11" s="366"/>
      <c r="G11" s="366"/>
      <c r="H11" s="366"/>
      <c r="I11" s="28">
        <f>Таблица21[[#This Row],[Моя цена Компл 2]]-Таблица21[[#This Row],[Цена БЗ компл 2]]</f>
        <v>-2.9999999999745341E-2</v>
      </c>
      <c r="M11" s="373" t="s">
        <v>189</v>
      </c>
      <c r="N11" s="383">
        <v>710</v>
      </c>
      <c r="O11" s="383">
        <v>950</v>
      </c>
      <c r="P11" s="383">
        <v>710</v>
      </c>
      <c r="Q11" s="383">
        <v>950</v>
      </c>
      <c r="R11" s="383">
        <v>360</v>
      </c>
      <c r="S11" s="383">
        <v>560</v>
      </c>
      <c r="T11" s="392">
        <f>Прайс[[#This Row],[KFPr-SB-SPL]]+Прайс[[#This Row],[КФ петли вклад. 95 гр. с крестообр. планкой]]*2</f>
        <v>2630</v>
      </c>
      <c r="U11" s="392">
        <f>Прайс[[#This Row],[KFPr-SB-SPL]]+Прайс[[#This Row],[KFP-SB-PY94]]*2</f>
        <v>990</v>
      </c>
      <c r="V11" s="392">
        <f>Прайс[[#This Row],[KFPr-SB-SPL]]+Прайс[[#This Row],[KFP-SB-PY94]]*2</f>
        <v>990</v>
      </c>
    </row>
    <row r="12" spans="1:22" x14ac:dyDescent="0.25">
      <c r="A12" s="362" t="s">
        <v>188</v>
      </c>
      <c r="B12" s="1">
        <v>1</v>
      </c>
      <c r="C12" s="360">
        <v>6965.3</v>
      </c>
      <c r="D12" s="366">
        <v>6945.25</v>
      </c>
      <c r="E12" s="366"/>
      <c r="F12" s="366"/>
      <c r="G12" s="366"/>
      <c r="H12" s="366"/>
      <c r="I12" s="28">
        <f>Таблица21[[#This Row],[Моя цена Компл 2]]-Таблица21[[#This Row],[Цена БЗ компл 2]]</f>
        <v>-20.050000000000182</v>
      </c>
      <c r="M12" s="372" t="s">
        <v>188</v>
      </c>
      <c r="N12" s="383">
        <v>720</v>
      </c>
      <c r="O12" s="383">
        <v>720</v>
      </c>
      <c r="P12" s="383">
        <v>810</v>
      </c>
      <c r="Q12" s="383">
        <v>1050</v>
      </c>
      <c r="R12" s="383">
        <v>360</v>
      </c>
      <c r="S12" s="383">
        <v>560</v>
      </c>
      <c r="T12" s="391">
        <f>Прайс[[#This Row],[KFPr-SB-SPL]]+Прайс[[#This Row],[КФ петли вклад. 95 гр. с крестообр. планкой]]*2</f>
        <v>2630</v>
      </c>
      <c r="U12" s="391">
        <f>Прайс[[#This Row],[KFPr-SB-SPL]]+Прайс[[#This Row],[KFP-SB-PY94]]*2</f>
        <v>990</v>
      </c>
      <c r="V12" s="391">
        <f>Прайс[[#This Row],[KFPr-SB-SPL]]+Прайс[[#This Row],[KFP-SB-PY94]]*2</f>
        <v>990</v>
      </c>
    </row>
    <row r="13" spans="1:22" x14ac:dyDescent="0.25">
      <c r="A13" s="363" t="s">
        <v>17</v>
      </c>
      <c r="B13" s="1">
        <v>1</v>
      </c>
      <c r="C13" s="360">
        <v>10146.549999999999</v>
      </c>
      <c r="D13" s="366">
        <v>10146.36184</v>
      </c>
      <c r="E13" s="366"/>
      <c r="F13" s="366"/>
      <c r="G13" s="366"/>
      <c r="H13" s="366"/>
      <c r="I13" s="28">
        <f>Таблица21[[#This Row],[Моя цена Компл 2]]-Таблица21[[#This Row],[Цена БЗ компл 2]]</f>
        <v>-0.1881599999996979</v>
      </c>
      <c r="M13" s="373" t="s">
        <v>17</v>
      </c>
      <c r="N13" s="383">
        <v>720</v>
      </c>
      <c r="O13" s="383">
        <v>720</v>
      </c>
      <c r="P13" s="383">
        <v>300</v>
      </c>
      <c r="Q13" s="383">
        <v>600</v>
      </c>
      <c r="R13" s="383">
        <v>525</v>
      </c>
      <c r="S13" s="383">
        <v>560</v>
      </c>
      <c r="T13" s="392">
        <f>Прайс[[#This Row],[КФ петли SENS накл.110 гр. с крестообр. Планкой]]*2+Прайс[[#This Row],[Комплект для ящика Hettich ATIRA Серый, NL-470, H-70]]</f>
        <v>6340</v>
      </c>
      <c r="U13" s="392">
        <f>Прайс[[#This Row],[KFP-SB-N110]]*2+Прайс[[#This Row],[KFN-SB-M86]]+Прайс[[#This Row],[KFN-SB-MD]]</f>
        <v>800</v>
      </c>
      <c r="V13" s="392">
        <f>Прайс[[#This Row],[KFP-SB-N110]]*2+Прайс[[#This Row],[КФ ящика Matrix (H=89 мм)_450_GR]]</f>
        <v>4390</v>
      </c>
    </row>
    <row r="14" spans="1:22" x14ac:dyDescent="0.25">
      <c r="A14" s="363" t="s">
        <v>140</v>
      </c>
      <c r="B14" s="1">
        <v>1</v>
      </c>
      <c r="C14" s="360">
        <v>5456.54</v>
      </c>
      <c r="D14" s="366">
        <v>5456.3618399999996</v>
      </c>
      <c r="E14" s="366"/>
      <c r="F14" s="366"/>
      <c r="G14" s="366"/>
      <c r="H14" s="366"/>
      <c r="I14" s="28">
        <f>Таблица21[[#This Row],[Моя цена Компл 2]]-Таблица21[[#This Row],[Цена БЗ компл 2]]</f>
        <v>-0.17816000000038912</v>
      </c>
      <c r="M14" s="373" t="s">
        <v>140</v>
      </c>
      <c r="N14" s="383">
        <v>720</v>
      </c>
      <c r="O14" s="383">
        <v>720</v>
      </c>
      <c r="P14" s="383">
        <v>500</v>
      </c>
      <c r="Q14" s="383">
        <v>900</v>
      </c>
      <c r="R14" s="383">
        <v>525</v>
      </c>
      <c r="S14" s="383">
        <v>560</v>
      </c>
      <c r="T14" s="391">
        <f>Прайс[[#This Row],[КФ петли SENS накл.110 гр. с крестообр. Планкой]]*4+Прайс[[#This Row],[Комплект для ящика Hettich ATIRA Серый, NL-470, H-70]]</f>
        <v>7580</v>
      </c>
      <c r="U14" s="391">
        <f>Прайс[[#This Row],[KFP-SB-N110]]*4+Прайс[[#This Row],[KFN-SB-M86]]+Прайс[[#This Row],[KFN-SB-MD]]</f>
        <v>1060</v>
      </c>
      <c r="V14" s="391">
        <f>Прайс[[#This Row],[KFP-SB-N110]]*4+Прайс[[#This Row],[КФ ящика Matrix (H=89 мм)_450_GR]]</f>
        <v>4650</v>
      </c>
    </row>
    <row r="15" spans="1:22" x14ac:dyDescent="0.25">
      <c r="A15" s="362" t="s">
        <v>18</v>
      </c>
      <c r="B15" s="1">
        <v>1</v>
      </c>
      <c r="C15" s="360">
        <v>23700.9</v>
      </c>
      <c r="D15" s="366">
        <v>23700.85</v>
      </c>
      <c r="E15" s="366"/>
      <c r="F15" s="366"/>
      <c r="G15" s="366"/>
      <c r="H15" s="366"/>
      <c r="I15" s="28">
        <f>Таблица21[[#This Row],[Моя цена Компл 2]]-Таблица21[[#This Row],[Цена БЗ компл 2]]</f>
        <v>-5.0000000002910383E-2</v>
      </c>
      <c r="M15" s="372" t="s">
        <v>18</v>
      </c>
      <c r="N15" s="383">
        <v>720</v>
      </c>
      <c r="O15" s="383">
        <v>720</v>
      </c>
      <c r="P15" s="383">
        <v>300</v>
      </c>
      <c r="Q15" s="383">
        <v>900</v>
      </c>
      <c r="R15" s="383">
        <v>525</v>
      </c>
      <c r="S15" s="383">
        <v>560</v>
      </c>
      <c r="T15" s="392">
        <f>4*C16</f>
        <v>78466.16</v>
      </c>
      <c r="U15" s="392">
        <f>E16*4+I16*4</f>
        <v>-0.16000000000349246</v>
      </c>
      <c r="V15" s="392">
        <f>Прайс[[#This Row],[Комплект ящика INNOTECH ATIRA полного выдв. с  PUSH TO OPEN , Н70,NL470,цвет серебристый]]*4</f>
        <v>25760</v>
      </c>
    </row>
    <row r="16" spans="1:22" x14ac:dyDescent="0.25">
      <c r="A16" s="362" t="s">
        <v>1</v>
      </c>
      <c r="B16" s="1">
        <v>1</v>
      </c>
      <c r="C16" s="360">
        <v>19616.54</v>
      </c>
      <c r="D16" s="366">
        <v>19616.5</v>
      </c>
      <c r="E16" s="366"/>
      <c r="F16" s="366"/>
      <c r="G16" s="366"/>
      <c r="H16" s="366"/>
      <c r="I16" s="28">
        <f>Таблица21[[#This Row],[Моя цена Компл 2]]-Таблица21[[#This Row],[Цена БЗ компл 2]]</f>
        <v>-4.0000000000873115E-2</v>
      </c>
      <c r="M16" s="372" t="s">
        <v>1</v>
      </c>
      <c r="N16" s="383">
        <v>720</v>
      </c>
      <c r="O16" s="383">
        <v>720</v>
      </c>
      <c r="P16" s="383">
        <v>300</v>
      </c>
      <c r="Q16" s="383">
        <v>600</v>
      </c>
      <c r="R16" s="383">
        <v>525</v>
      </c>
      <c r="S16" s="383">
        <v>560</v>
      </c>
      <c r="T16" s="391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U16" s="391">
        <f>Прайс[[#This Row],[KFN-SB-M86]]*2+Прайс[[#This Row],[KFN-SB-M15]]+Прайс[[#This Row],[KFN-SB-MD]]*3</f>
        <v>2190</v>
      </c>
      <c r="V16" s="391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22" x14ac:dyDescent="0.25">
      <c r="A17" s="362" t="s">
        <v>19</v>
      </c>
      <c r="B17" s="1">
        <v>1</v>
      </c>
      <c r="C17" s="360">
        <v>17483.13</v>
      </c>
      <c r="D17" s="366">
        <v>17483.099999999999</v>
      </c>
      <c r="E17" s="366"/>
      <c r="F17" s="366"/>
      <c r="G17" s="360">
        <v>20103.13</v>
      </c>
      <c r="H17" s="1">
        <v>20103.099999999999</v>
      </c>
      <c r="I17" s="28">
        <f>Таблица21[[#This Row],[Моя цена Компл 2]]-Таблица21[[#This Row],[Цена БЗ компл 2]]</f>
        <v>-3.0000000002473826E-2</v>
      </c>
      <c r="K17" t="s">
        <v>1140</v>
      </c>
      <c r="M17" s="372" t="s">
        <v>19</v>
      </c>
      <c r="N17" s="383">
        <v>720</v>
      </c>
      <c r="O17" s="383">
        <v>720</v>
      </c>
      <c r="P17" s="383">
        <v>300</v>
      </c>
      <c r="Q17" s="383">
        <v>950</v>
      </c>
      <c r="R17" s="383">
        <v>525</v>
      </c>
      <c r="S17" s="383">
        <v>560</v>
      </c>
      <c r="T17" s="392">
        <f>Прайс[[#This Row],[Комплект для ящика Hettich ATIRA Серый с реллингом, NL-470, H-176]]*2</f>
        <v>13320</v>
      </c>
      <c r="U17" s="392">
        <f>Прайс[[#This Row],[KFN-SB-M15]]*2+Прайс[[#This Row],[KFN-SB-MD]]*2</f>
        <v>2220</v>
      </c>
      <c r="V17" s="392">
        <f>Прайс[[#This Row],[Комплект короба INNOTECH ATIRA полного выдв. с Push to open, Н176,NL470,рейлинги, цвет серебристый]]</f>
        <v>7970</v>
      </c>
    </row>
    <row r="18" spans="1:22" x14ac:dyDescent="0.25">
      <c r="A18" s="362" t="s">
        <v>20</v>
      </c>
      <c r="B18" s="1">
        <v>1</v>
      </c>
      <c r="C18" s="360">
        <v>4404.74</v>
      </c>
      <c r="D18" s="366">
        <v>4404.7250000000004</v>
      </c>
      <c r="E18" s="366"/>
      <c r="F18" s="366"/>
      <c r="G18" s="366"/>
      <c r="H18" s="366"/>
      <c r="I18" s="28">
        <f>Таблица21[[#This Row],[Моя цена Компл 2]]-Таблица21[[#This Row],[Цена БЗ компл 2]]</f>
        <v>-1.4999999999417923E-2</v>
      </c>
      <c r="M18" s="372" t="s">
        <v>20</v>
      </c>
      <c r="N18" s="383">
        <v>720</v>
      </c>
      <c r="O18" s="383">
        <v>720</v>
      </c>
      <c r="P18" s="383">
        <v>450</v>
      </c>
      <c r="Q18" s="383">
        <v>600</v>
      </c>
      <c r="R18" s="383">
        <v>525</v>
      </c>
      <c r="S18" s="383">
        <v>600</v>
      </c>
      <c r="T18" s="391">
        <v>0</v>
      </c>
      <c r="U18" s="391">
        <f>Прайс[[#This Row],[KFN-SB-M54]]+Прайс[[#This Row],[KFN-SB-MD]]</f>
        <v>650</v>
      </c>
      <c r="V18" s="391">
        <v>0</v>
      </c>
    </row>
    <row r="19" spans="1:22" x14ac:dyDescent="0.25">
      <c r="A19" s="362" t="s">
        <v>21</v>
      </c>
      <c r="B19" s="1">
        <v>1</v>
      </c>
      <c r="C19" s="360">
        <v>4551.03</v>
      </c>
      <c r="D19" s="366">
        <v>4551</v>
      </c>
      <c r="E19" s="366"/>
      <c r="F19" s="366"/>
      <c r="G19" s="366"/>
      <c r="H19" s="366"/>
      <c r="I19" s="28">
        <f>Таблица21[[#This Row],[Моя цена Компл 2]]-Таблица21[[#This Row],[Цена БЗ компл 2]]</f>
        <v>-2.9999999999745341E-2</v>
      </c>
      <c r="M19" s="372" t="s">
        <v>21</v>
      </c>
      <c r="N19" s="383">
        <v>720</v>
      </c>
      <c r="O19" s="383">
        <v>720</v>
      </c>
      <c r="P19" s="383">
        <v>230</v>
      </c>
      <c r="Q19" s="383">
        <v>230</v>
      </c>
      <c r="R19" s="383">
        <v>330</v>
      </c>
      <c r="S19" s="383">
        <v>600</v>
      </c>
      <c r="T19" s="392">
        <f>Прайс[[#This Row],[КKFP-SB-GT45]]*2</f>
        <v>3120</v>
      </c>
      <c r="U19" s="392">
        <f>Прайс[[#This Row],[KFP-SB-N45]]*2</f>
        <v>380</v>
      </c>
      <c r="V19" s="392">
        <f>Прайс[[#This Row],[KFP-SB-N45]]*2</f>
        <v>380</v>
      </c>
    </row>
    <row r="20" spans="1:22" x14ac:dyDescent="0.25">
      <c r="A20" s="363" t="s">
        <v>22</v>
      </c>
      <c r="B20" s="1">
        <v>1</v>
      </c>
      <c r="C20" s="360">
        <v>3430.03</v>
      </c>
      <c r="D20" s="366">
        <v>3430</v>
      </c>
      <c r="E20" s="366"/>
      <c r="F20" s="366"/>
      <c r="G20" s="366"/>
      <c r="H20" s="366"/>
      <c r="I20" s="28">
        <f>Таблица21[[#This Row],[Моя цена Компл 2]]-Таблица21[[#This Row],[Цена БЗ компл 2]]</f>
        <v>-3.0000000000200089E-2</v>
      </c>
      <c r="M20" s="373" t="s">
        <v>22</v>
      </c>
      <c r="N20" s="383">
        <v>720</v>
      </c>
      <c r="O20" s="383">
        <v>720</v>
      </c>
      <c r="P20" s="383">
        <v>315</v>
      </c>
      <c r="Q20" s="383">
        <v>315</v>
      </c>
      <c r="R20" s="383">
        <v>315</v>
      </c>
      <c r="S20" s="383">
        <v>600</v>
      </c>
      <c r="T20" s="391">
        <v>0</v>
      </c>
      <c r="U20" s="391">
        <v>0</v>
      </c>
      <c r="V20" s="391">
        <v>0</v>
      </c>
    </row>
    <row r="21" spans="1:22" x14ac:dyDescent="0.25">
      <c r="A21" s="363" t="s">
        <v>23</v>
      </c>
      <c r="B21" s="1">
        <v>1</v>
      </c>
      <c r="C21" s="360">
        <v>6320.05</v>
      </c>
      <c r="D21" s="366">
        <v>6320</v>
      </c>
      <c r="E21" s="366"/>
      <c r="F21" s="366"/>
      <c r="G21" s="366"/>
      <c r="H21" s="366"/>
      <c r="I21" s="28">
        <f>Таблица21[[#This Row],[Моя цена Компл 2]]-Таблица21[[#This Row],[Цена БЗ компл 2]]</f>
        <v>-5.0000000000181899E-2</v>
      </c>
      <c r="M21" s="373" t="s">
        <v>23</v>
      </c>
      <c r="N21" s="383">
        <v>720</v>
      </c>
      <c r="O21" s="383">
        <v>720</v>
      </c>
      <c r="P21" s="383">
        <v>315</v>
      </c>
      <c r="Q21" s="383">
        <v>315</v>
      </c>
      <c r="R21" s="383">
        <v>415</v>
      </c>
      <c r="S21" s="383">
        <v>600</v>
      </c>
      <c r="T21" s="392">
        <f>Прайс[[#This Row],[КФ петли вклад. 95 гр. с крестообр. планкой]]*2</f>
        <v>2600</v>
      </c>
      <c r="U21" s="392">
        <f>Прайс[[#This Row],[KFP-SB-PY94]]*2</f>
        <v>960</v>
      </c>
      <c r="V21" s="392">
        <v>0</v>
      </c>
    </row>
    <row r="22" spans="1:22" x14ac:dyDescent="0.25">
      <c r="A22" s="363" t="s">
        <v>24</v>
      </c>
      <c r="B22" s="1">
        <v>1</v>
      </c>
      <c r="C22" s="360">
        <v>6114.93</v>
      </c>
      <c r="D22" s="366">
        <v>6114.74784</v>
      </c>
      <c r="E22" s="366"/>
      <c r="F22" s="366"/>
      <c r="G22" s="366"/>
      <c r="H22" s="366"/>
      <c r="I22" s="28">
        <f>Таблица21[[#This Row],[Моя цена Компл 2]]-Таблица21[[#This Row],[Цена БЗ компл 2]]</f>
        <v>-0.18216000000029453</v>
      </c>
      <c r="M22" s="373" t="s">
        <v>24</v>
      </c>
      <c r="N22" s="383">
        <v>720</v>
      </c>
      <c r="O22" s="383">
        <v>720</v>
      </c>
      <c r="P22" s="383">
        <v>150</v>
      </c>
      <c r="Q22" s="383">
        <v>600</v>
      </c>
      <c r="R22" s="383">
        <v>300</v>
      </c>
      <c r="S22" s="383">
        <v>640</v>
      </c>
      <c r="T22" s="391">
        <f>Прайс[[#This Row],[КФ петли SENS накл.110 гр. с крестообр. Планкой]]*2+Прайс[[#This Row],[КФ  крепления профиля Gola]]</f>
        <v>1630</v>
      </c>
      <c r="U22" s="391">
        <v>0</v>
      </c>
      <c r="V22" s="391">
        <v>0</v>
      </c>
    </row>
    <row r="23" spans="1:22" x14ac:dyDescent="0.25">
      <c r="A23" s="363" t="s">
        <v>25</v>
      </c>
      <c r="B23" s="1">
        <v>1</v>
      </c>
      <c r="C23" s="366">
        <v>6696.68</v>
      </c>
      <c r="D23" s="366">
        <v>6696.49784</v>
      </c>
      <c r="E23" s="366"/>
      <c r="F23" s="366"/>
      <c r="G23" s="366"/>
      <c r="H23" s="366"/>
      <c r="I23" s="28">
        <f>Таблица21[[#This Row],[Моя цена Компл 2]]-Таблица21[[#This Row],[Цена БЗ компл 2]]</f>
        <v>-0.18216000000029453</v>
      </c>
      <c r="M23" s="373" t="s">
        <v>25</v>
      </c>
      <c r="N23" s="383">
        <v>720</v>
      </c>
      <c r="O23" s="383">
        <v>720</v>
      </c>
      <c r="P23" s="383">
        <v>600</v>
      </c>
      <c r="Q23" s="383">
        <v>900</v>
      </c>
      <c r="R23" s="383">
        <v>300</v>
      </c>
      <c r="S23" s="383">
        <v>640</v>
      </c>
      <c r="T23" s="392">
        <f>Прайс[[#This Row],[КФ петли SENS накл.110 гр. с крестообр. Планкой]]*4+Прайс[[#This Row],[КФ  крепления профиля Gola]]</f>
        <v>2870</v>
      </c>
      <c r="U23" s="392">
        <v>0</v>
      </c>
      <c r="V23" s="392">
        <v>0</v>
      </c>
    </row>
    <row r="24" spans="1:22" x14ac:dyDescent="0.25">
      <c r="A24" s="363" t="s">
        <v>26</v>
      </c>
      <c r="B24" s="1">
        <v>1</v>
      </c>
      <c r="C24" s="360">
        <v>17825.53</v>
      </c>
      <c r="D24" s="366">
        <v>17825.498</v>
      </c>
      <c r="E24" s="366"/>
      <c r="F24" s="366"/>
      <c r="G24" s="366"/>
      <c r="H24" s="366"/>
      <c r="I24" s="28">
        <f>Таблица21[[#This Row],[Моя цена Компл 2]]-Таблица21[[#This Row],[Цена БЗ компл 2]]</f>
        <v>-3.19999999992433E-2</v>
      </c>
      <c r="M24" s="373" t="s">
        <v>26</v>
      </c>
      <c r="N24" s="383">
        <v>720</v>
      </c>
      <c r="O24" s="383">
        <v>720</v>
      </c>
      <c r="P24" s="383">
        <v>300</v>
      </c>
      <c r="Q24" s="383">
        <v>900</v>
      </c>
      <c r="R24" s="383">
        <v>525</v>
      </c>
      <c r="S24" s="383">
        <v>560</v>
      </c>
      <c r="T24" s="391">
        <f>Прайс[[#This Row],[Комплект для ящика Hettich ATIRA Серый с реллингом, NL-470, H-176]]*2+Прайс[[#This Row],[КФ  крепления профиля Gola]]*2</f>
        <v>14100</v>
      </c>
      <c r="U24" s="391">
        <v>0</v>
      </c>
      <c r="V24" s="391">
        <v>0</v>
      </c>
    </row>
    <row r="25" spans="1:22" x14ac:dyDescent="0.25">
      <c r="A25" s="363" t="s">
        <v>27</v>
      </c>
      <c r="B25" s="1">
        <v>1</v>
      </c>
      <c r="C25" s="360">
        <v>20654.66</v>
      </c>
      <c r="D25" s="366">
        <v>20654.62</v>
      </c>
      <c r="E25" s="366"/>
      <c r="F25" s="366"/>
      <c r="G25" s="366"/>
      <c r="H25" s="366"/>
      <c r="I25" s="28">
        <f>Таблица21[[#This Row],[Моя цена Компл 2]]-Таблица21[[#This Row],[Цена БЗ компл 2]]</f>
        <v>-4.0000000000873115E-2</v>
      </c>
      <c r="M25" s="373" t="s">
        <v>27</v>
      </c>
      <c r="N25" s="383">
        <v>720</v>
      </c>
      <c r="O25" s="383">
        <v>720</v>
      </c>
      <c r="P25" s="383">
        <v>300</v>
      </c>
      <c r="Q25" s="383">
        <v>900</v>
      </c>
      <c r="R25" s="383">
        <v>525</v>
      </c>
      <c r="S25" s="383">
        <v>560</v>
      </c>
      <c r="T25" s="39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U25" s="392">
        <v>0</v>
      </c>
      <c r="V25" s="392">
        <v>0</v>
      </c>
    </row>
    <row r="26" spans="1:22" x14ac:dyDescent="0.25">
      <c r="A26" s="361" t="s">
        <v>674</v>
      </c>
      <c r="B26" s="1">
        <v>0</v>
      </c>
      <c r="C26" s="366"/>
      <c r="D26" s="366"/>
      <c r="E26" s="366"/>
      <c r="F26" s="366"/>
      <c r="G26" s="366"/>
      <c r="H26" s="366"/>
      <c r="I26" s="28">
        <f>Таблица21[[#This Row],[Моя цена Компл 2]]-Таблица21[[#This Row],[Цена БЗ компл 2]]</f>
        <v>0</v>
      </c>
      <c r="M26" s="373" t="s">
        <v>674</v>
      </c>
      <c r="N26" s="383">
        <v>720</v>
      </c>
      <c r="O26" s="383">
        <v>720</v>
      </c>
      <c r="P26" s="383">
        <v>150</v>
      </c>
      <c r="Q26" s="383">
        <v>150</v>
      </c>
      <c r="R26" s="383">
        <v>515</v>
      </c>
      <c r="S26" s="383">
        <v>640</v>
      </c>
      <c r="T26" s="391">
        <f>Прайс[[#This Row],[KFS-SB-BYT]]+Прайс[[#This Row],[КФ евровинт]]*2+Прайс[[#This Row],[КФ  крепления профиля Gola]]</f>
        <v>11950</v>
      </c>
      <c r="U26" s="391">
        <v>0</v>
      </c>
      <c r="V26" s="391">
        <v>0</v>
      </c>
    </row>
    <row r="27" spans="1:22" x14ac:dyDescent="0.25">
      <c r="A27" s="361" t="s">
        <v>675</v>
      </c>
      <c r="B27" s="1">
        <v>0</v>
      </c>
      <c r="C27" s="360">
        <v>14431.73</v>
      </c>
      <c r="D27" s="366">
        <v>15301.718000000001</v>
      </c>
      <c r="E27" s="366"/>
      <c r="F27" s="366"/>
      <c r="G27" s="366"/>
      <c r="H27" s="366"/>
      <c r="I27" s="28">
        <f>Таблица21[[#This Row],[Моя цена Компл 2]]-Таблица21[[#This Row],[Цена БЗ компл 2]]</f>
        <v>869.98800000000119</v>
      </c>
      <c r="M27" s="373" t="s">
        <v>675</v>
      </c>
      <c r="N27" s="383">
        <v>720</v>
      </c>
      <c r="O27" s="383">
        <v>720</v>
      </c>
      <c r="P27" s="383">
        <v>450</v>
      </c>
      <c r="Q27" s="383">
        <v>450</v>
      </c>
      <c r="R27" s="383">
        <v>515</v>
      </c>
      <c r="S27" s="383">
        <v>640</v>
      </c>
      <c r="T27" s="392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U27" s="392">
        <v>0</v>
      </c>
      <c r="V27" s="392">
        <v>0</v>
      </c>
    </row>
    <row r="28" spans="1:22" x14ac:dyDescent="0.25">
      <c r="A28" s="362" t="s">
        <v>29</v>
      </c>
      <c r="B28" s="1">
        <v>1</v>
      </c>
      <c r="C28" s="360">
        <v>5128.67</v>
      </c>
      <c r="D28" s="366">
        <v>5128.6360000000004</v>
      </c>
      <c r="E28" s="366"/>
      <c r="F28" s="366"/>
      <c r="G28" s="366"/>
      <c r="H28" s="366"/>
      <c r="I28" s="28">
        <f>Таблица21[[#This Row],[Моя цена Компл 2]]-Таблица21[[#This Row],[Цена БЗ компл 2]]</f>
        <v>-3.3999999999650754E-2</v>
      </c>
      <c r="M28" s="372" t="s">
        <v>29</v>
      </c>
      <c r="N28" s="383">
        <v>720</v>
      </c>
      <c r="O28" s="383">
        <v>720</v>
      </c>
      <c r="P28" s="383">
        <v>300</v>
      </c>
      <c r="Q28" s="383">
        <v>600</v>
      </c>
      <c r="R28" s="383">
        <v>300</v>
      </c>
      <c r="S28" s="383">
        <v>640</v>
      </c>
      <c r="T28" s="391">
        <f>Прайс[[#This Row],[КФ петли SENS накл.110 гр. с крестообр. Планкой]]*2+Прайс[[#This Row],[КФ  крепления профиля Gola]]</f>
        <v>1630</v>
      </c>
      <c r="U28" s="391">
        <v>0</v>
      </c>
      <c r="V28" s="391">
        <v>0</v>
      </c>
    </row>
    <row r="29" spans="1:22" x14ac:dyDescent="0.25">
      <c r="A29" s="362" t="s">
        <v>30</v>
      </c>
      <c r="B29" s="1">
        <v>1</v>
      </c>
      <c r="C29" s="360">
        <v>6128.65</v>
      </c>
      <c r="D29" s="366">
        <v>6128.6360000000004</v>
      </c>
      <c r="E29" s="366"/>
      <c r="F29" s="366"/>
      <c r="G29" s="366"/>
      <c r="H29" s="366"/>
      <c r="I29" s="28">
        <f>Таблица21[[#This Row],[Моя цена Компл 2]]-Таблица21[[#This Row],[Цена БЗ компл 2]]</f>
        <v>-1.3999999999214197E-2</v>
      </c>
      <c r="M29" s="372" t="s">
        <v>30</v>
      </c>
      <c r="N29" s="383">
        <v>720</v>
      </c>
      <c r="O29" s="383">
        <v>720</v>
      </c>
      <c r="P29" s="383">
        <v>600</v>
      </c>
      <c r="Q29" s="383">
        <v>900</v>
      </c>
      <c r="R29" s="383">
        <v>300</v>
      </c>
      <c r="S29" s="383">
        <v>640</v>
      </c>
      <c r="T29" s="392">
        <f>Прайс[[#This Row],[КФ петли SENS накл.110 гр. с крестообр. Планкой]]*4+Прайс[[#This Row],[КФ  крепления профиля Gola]]</f>
        <v>2870</v>
      </c>
      <c r="U29" s="392">
        <v>0</v>
      </c>
      <c r="V29" s="392">
        <v>0</v>
      </c>
    </row>
    <row r="30" spans="1:22" x14ac:dyDescent="0.25">
      <c r="A30" s="364" t="s">
        <v>192</v>
      </c>
      <c r="B30" s="1">
        <v>1</v>
      </c>
      <c r="C30" s="360">
        <v>12175.68</v>
      </c>
      <c r="D30" s="366">
        <v>12126.134839999999</v>
      </c>
      <c r="E30" s="366"/>
      <c r="F30" s="366"/>
      <c r="G30" s="366"/>
      <c r="H30" s="366"/>
      <c r="I30" s="28">
        <f>Таблица21[[#This Row],[Моя цена Компл 2]]-Таблица21[[#This Row],[Цена БЗ компл 2]]</f>
        <v>-49.545160000001488</v>
      </c>
      <c r="M30" s="372" t="s">
        <v>192</v>
      </c>
      <c r="N30" s="383">
        <v>720</v>
      </c>
      <c r="O30" s="383">
        <v>720</v>
      </c>
      <c r="P30" s="383">
        <v>710</v>
      </c>
      <c r="Q30" s="383">
        <v>950</v>
      </c>
      <c r="R30" s="383">
        <v>360</v>
      </c>
      <c r="S30" s="383">
        <v>560</v>
      </c>
      <c r="T30" s="391">
        <f>Прайс[[#This Row],[КФ  крепления профиля Gola]]+Прайс[[#This Row],[КФ петли вклад. 95 гр. с крестообр. планкой]]*2+Прайс[[#This Row],[KFPr-SB-SPL]]</f>
        <v>3020</v>
      </c>
      <c r="U30" s="391">
        <v>0</v>
      </c>
      <c r="V30" s="391">
        <v>0</v>
      </c>
    </row>
    <row r="31" spans="1:22" x14ac:dyDescent="0.25">
      <c r="A31" s="364" t="s">
        <v>191</v>
      </c>
      <c r="B31" s="1">
        <v>1</v>
      </c>
      <c r="C31" s="360">
        <v>12195.68</v>
      </c>
      <c r="D31" s="366">
        <v>12126.134839999999</v>
      </c>
      <c r="E31" s="366"/>
      <c r="F31" s="366"/>
      <c r="G31" s="366"/>
      <c r="H31" s="366"/>
      <c r="I31" s="28">
        <f>Таблица21[[#This Row],[Моя цена Компл 2]]-Таблица21[[#This Row],[Цена БЗ компл 2]]</f>
        <v>-69.545160000001488</v>
      </c>
      <c r="M31" s="372" t="s">
        <v>191</v>
      </c>
      <c r="N31" s="383">
        <v>720</v>
      </c>
      <c r="O31" s="383">
        <v>720</v>
      </c>
      <c r="P31" s="383">
        <v>810</v>
      </c>
      <c r="Q31" s="383">
        <v>1050</v>
      </c>
      <c r="R31" s="383">
        <v>360</v>
      </c>
      <c r="S31" s="383">
        <v>560</v>
      </c>
      <c r="T31" s="392">
        <f>Прайс[[#This Row],[КФ  крепления профиля Gola]]+Прайс[[#This Row],[КФ петли вклад. 95 гр. с крестообр. планкой]]*2+Прайс[[#This Row],[KFPr-SB-SPL]]</f>
        <v>3020</v>
      </c>
      <c r="U31" s="392">
        <v>0</v>
      </c>
      <c r="V31" s="392">
        <v>0</v>
      </c>
    </row>
    <row r="32" spans="1:22" x14ac:dyDescent="0.25">
      <c r="A32" s="369" t="s">
        <v>2</v>
      </c>
      <c r="B32" s="1">
        <v>1</v>
      </c>
      <c r="C32" s="360">
        <v>3172.39</v>
      </c>
      <c r="D32" s="366">
        <v>3172.1829600000001</v>
      </c>
      <c r="E32" s="366"/>
      <c r="F32" s="366"/>
      <c r="G32" s="366"/>
      <c r="H32" s="366"/>
      <c r="I32" s="28">
        <f>Таблица21[[#This Row],[Моя цена Компл 2]]-Таблица21[[#This Row],[Цена БЗ компл 2]]</f>
        <v>-0.20703999999977896</v>
      </c>
      <c r="M32" s="374" t="s">
        <v>2</v>
      </c>
      <c r="N32" s="384">
        <v>240</v>
      </c>
      <c r="O32" s="384">
        <v>1250</v>
      </c>
      <c r="P32" s="384">
        <v>150</v>
      </c>
      <c r="Q32" s="384">
        <v>900</v>
      </c>
      <c r="R32" s="384">
        <v>250</v>
      </c>
      <c r="S32" s="384">
        <v>560</v>
      </c>
      <c r="T32" s="393">
        <v>0</v>
      </c>
      <c r="U32" s="393">
        <v>0</v>
      </c>
      <c r="V32" s="393">
        <v>0</v>
      </c>
    </row>
    <row r="33" spans="1:22" x14ac:dyDescent="0.25">
      <c r="A33" s="369" t="s">
        <v>131</v>
      </c>
      <c r="B33" s="1">
        <v>1</v>
      </c>
      <c r="C33" s="360">
        <v>3882.49</v>
      </c>
      <c r="D33" s="366">
        <v>3882.26296</v>
      </c>
      <c r="E33" s="366"/>
      <c r="F33" s="366"/>
      <c r="G33" s="366"/>
      <c r="H33" s="366"/>
      <c r="I33" s="28">
        <f>Таблица21[[#This Row],[Моя цена Компл 2]]-Таблица21[[#This Row],[Цена БЗ компл 2]]</f>
        <v>-0.22703999999976077</v>
      </c>
      <c r="M33" s="374" t="s">
        <v>131</v>
      </c>
      <c r="N33" s="383">
        <v>360</v>
      </c>
      <c r="O33" s="383">
        <v>1250</v>
      </c>
      <c r="P33" s="383">
        <v>150</v>
      </c>
      <c r="Q33" s="383">
        <v>600</v>
      </c>
      <c r="R33" s="383">
        <v>250</v>
      </c>
      <c r="S33" s="383">
        <v>560</v>
      </c>
      <c r="T33" s="392">
        <f>Прайс[[#This Row],[КФ петли SENS накл.110 гр. с крестообр. Планкой]]*2</f>
        <v>1240</v>
      </c>
      <c r="U33" s="392">
        <f>Прайс[[#This Row],[KFP-SB-N110]]*2</f>
        <v>260</v>
      </c>
      <c r="V33" s="392">
        <f>Прайс[[#This Row],[KFP-SB-N110]]*2</f>
        <v>260</v>
      </c>
    </row>
    <row r="34" spans="1:22" x14ac:dyDescent="0.25">
      <c r="A34" s="369" t="s">
        <v>132</v>
      </c>
      <c r="B34" s="1">
        <v>1</v>
      </c>
      <c r="C34" s="360">
        <v>4234.2700000000004</v>
      </c>
      <c r="D34" s="366">
        <v>4231.9078</v>
      </c>
      <c r="E34" s="366"/>
      <c r="F34" s="366"/>
      <c r="G34" s="366"/>
      <c r="H34" s="366"/>
      <c r="I34" s="28">
        <f>Таблица21[[#This Row],[Моя цена Компл 2]]-Таблица21[[#This Row],[Цена БЗ компл 2]]</f>
        <v>-2.3622000000004846</v>
      </c>
      <c r="J34" t="s">
        <v>1130</v>
      </c>
      <c r="M34" s="374" t="s">
        <v>132</v>
      </c>
      <c r="N34" s="383">
        <v>800</v>
      </c>
      <c r="O34" s="383">
        <v>960</v>
      </c>
      <c r="P34" s="383">
        <v>450</v>
      </c>
      <c r="Q34" s="383">
        <v>600</v>
      </c>
      <c r="R34" s="383">
        <v>350</v>
      </c>
      <c r="S34" s="383">
        <v>500</v>
      </c>
      <c r="T34" s="391">
        <f>Прайс[[#This Row],[КФ петли SENS накл.110 гр. с крестообр. Планкой]]*2</f>
        <v>1240</v>
      </c>
      <c r="U34" s="391">
        <f>Прайс[[#This Row],[KFP-SB-N110]]*2</f>
        <v>260</v>
      </c>
      <c r="V34" s="391">
        <f>Прайс[[#This Row],[KFP-SB-N110]]*2</f>
        <v>260</v>
      </c>
    </row>
    <row r="35" spans="1:22" x14ac:dyDescent="0.25">
      <c r="A35" s="369" t="s">
        <v>133</v>
      </c>
      <c r="B35" s="1">
        <v>1</v>
      </c>
      <c r="C35" s="360">
        <v>9369.52</v>
      </c>
      <c r="D35" s="366">
        <v>9369.49</v>
      </c>
      <c r="E35" s="366"/>
      <c r="F35" s="366"/>
      <c r="G35" s="366"/>
      <c r="H35" s="366"/>
      <c r="I35" s="28">
        <f>Таблица21[[#This Row],[Моя цена Компл 2]]-Таблица21[[#This Row],[Цена БЗ компл 2]]</f>
        <v>-3.0000000000654836E-2</v>
      </c>
      <c r="M35" s="374" t="s">
        <v>133</v>
      </c>
      <c r="N35" s="383">
        <v>240</v>
      </c>
      <c r="O35" s="383">
        <v>600</v>
      </c>
      <c r="P35" s="383">
        <v>350</v>
      </c>
      <c r="Q35" s="383">
        <v>700</v>
      </c>
      <c r="R35" s="383">
        <v>315</v>
      </c>
      <c r="S35" s="383">
        <v>560</v>
      </c>
      <c r="T35" s="392">
        <f>Прайс[[#This Row],[KFP-SP-PPGK]]</f>
        <v>6080</v>
      </c>
      <c r="U35" s="392">
        <f>Прайс[[#This Row],[KFP-SP-PPA]]+Прайс[[#This Row],[KFP-SB-N110]]*2</f>
        <v>2550</v>
      </c>
      <c r="V35" s="392">
        <v>0</v>
      </c>
    </row>
    <row r="36" spans="1:22" x14ac:dyDescent="0.25">
      <c r="A36" s="369" t="s">
        <v>134</v>
      </c>
      <c r="B36" s="1">
        <v>1</v>
      </c>
      <c r="C36" s="360">
        <v>8966.51</v>
      </c>
      <c r="D36" s="366">
        <v>8966.48</v>
      </c>
      <c r="E36" s="366"/>
      <c r="F36" s="366"/>
      <c r="G36" s="366"/>
      <c r="H36" s="366"/>
      <c r="I36" s="28">
        <f>Таблица21[[#This Row],[Моя цена Компл 2]]-Таблица21[[#This Row],[Цена БЗ компл 2]]</f>
        <v>-3.0000000000654836E-2</v>
      </c>
      <c r="M36" s="374" t="s">
        <v>134</v>
      </c>
      <c r="N36" s="385">
        <v>600</v>
      </c>
      <c r="O36" s="385">
        <v>800</v>
      </c>
      <c r="P36" s="385">
        <v>450</v>
      </c>
      <c r="Q36" s="385">
        <v>600</v>
      </c>
      <c r="R36" s="385">
        <v>350</v>
      </c>
      <c r="S36" s="385">
        <v>500</v>
      </c>
      <c r="T36" s="301">
        <f>Прайс[[#This Row],[KFP-SP-PPGK]]</f>
        <v>6080</v>
      </c>
      <c r="U36" s="301">
        <f>Прайс[[#This Row],[KFP-SP-PPA]]+Прайс[[#This Row],[KFP-SB-N110]]*2</f>
        <v>2550</v>
      </c>
      <c r="V36" s="301">
        <v>0</v>
      </c>
    </row>
    <row r="37" spans="1:22" x14ac:dyDescent="0.25">
      <c r="A37" s="369" t="s">
        <v>135</v>
      </c>
      <c r="B37" s="1">
        <v>1</v>
      </c>
      <c r="C37" s="360">
        <v>5172.41</v>
      </c>
      <c r="D37" s="366">
        <v>5172.1829600000001</v>
      </c>
      <c r="E37" s="366"/>
      <c r="F37" s="366"/>
      <c r="G37" s="366"/>
      <c r="H37" s="366"/>
      <c r="I37" s="28">
        <f>Таблица21[[#This Row],[Моя цена Компл 2]]-Таблица21[[#This Row],[Цена БЗ компл 2]]</f>
        <v>-0.22703999999976077</v>
      </c>
      <c r="M37" s="374" t="s">
        <v>135</v>
      </c>
      <c r="N37" s="383">
        <v>360</v>
      </c>
      <c r="O37" s="383">
        <v>1250</v>
      </c>
      <c r="P37" s="383">
        <v>400</v>
      </c>
      <c r="Q37" s="383">
        <v>900</v>
      </c>
      <c r="R37" s="383">
        <v>250</v>
      </c>
      <c r="S37" s="383">
        <v>560</v>
      </c>
      <c r="T37" s="392">
        <f>Прайс[[#This Row],[КФ петли SENS накл.110 гр. с крестообр. Планкой]]*4</f>
        <v>2480</v>
      </c>
      <c r="U37" s="392">
        <f>Прайс[[#This Row],[KFP-SB-N110]]*4</f>
        <v>520</v>
      </c>
      <c r="V37" s="392">
        <f>Прайс[[#This Row],[KFP-SB-N110]]*4</f>
        <v>520</v>
      </c>
    </row>
    <row r="38" spans="1:22" x14ac:dyDescent="0.25">
      <c r="A38" s="369" t="s">
        <v>32</v>
      </c>
      <c r="B38" s="1">
        <v>1</v>
      </c>
      <c r="C38" s="360">
        <v>16843.509999999998</v>
      </c>
      <c r="D38" s="366">
        <v>16843.604512000002</v>
      </c>
      <c r="E38" s="366"/>
      <c r="F38" s="366"/>
      <c r="G38" s="366"/>
      <c r="H38" s="366"/>
      <c r="I38" s="28">
        <f>Таблица21[[#This Row],[Моя цена Компл 2]]-Таблица21[[#This Row],[Цена БЗ компл 2]]</f>
        <v>9.4512000003305729E-2</v>
      </c>
      <c r="M38" s="374" t="s">
        <v>32</v>
      </c>
      <c r="N38" s="383">
        <v>720</v>
      </c>
      <c r="O38" s="383">
        <v>720</v>
      </c>
      <c r="P38" s="383">
        <v>400</v>
      </c>
      <c r="Q38" s="383">
        <v>900</v>
      </c>
      <c r="R38" s="383">
        <v>300</v>
      </c>
      <c r="S38" s="383">
        <v>400</v>
      </c>
      <c r="T38" s="391">
        <f>Прайс[[#This Row],[KFP-SB-PPHF_W]]</f>
        <v>13990</v>
      </c>
      <c r="U38" s="391">
        <v>0</v>
      </c>
      <c r="V38" s="391">
        <v>0</v>
      </c>
    </row>
    <row r="39" spans="1:22" x14ac:dyDescent="0.25">
      <c r="A39" s="369" t="s">
        <v>777</v>
      </c>
      <c r="B39" s="1">
        <v>1</v>
      </c>
      <c r="C39" s="360">
        <v>7009.31</v>
      </c>
      <c r="D39" s="366">
        <v>7009.25</v>
      </c>
      <c r="E39" s="366"/>
      <c r="F39" s="366"/>
      <c r="G39" s="366"/>
      <c r="H39" s="366"/>
      <c r="I39" s="28">
        <f>Таблица21[[#This Row],[Моя цена Компл 2]]-Таблица21[[#This Row],[Цена БЗ компл 2]]</f>
        <v>-6.0000000000400178E-2</v>
      </c>
      <c r="M39" s="374" t="s">
        <v>777</v>
      </c>
      <c r="N39" s="383">
        <v>360</v>
      </c>
      <c r="O39" s="383">
        <v>1250</v>
      </c>
      <c r="P39" s="383">
        <v>595</v>
      </c>
      <c r="Q39" s="383">
        <v>1000</v>
      </c>
      <c r="R39" s="383">
        <v>315</v>
      </c>
      <c r="S39" s="383">
        <v>560</v>
      </c>
      <c r="T39" s="392">
        <f>Прайс[[#This Row],[KFPr-SB-SPL]]+Прайс[[#This Row],[KFPr-SB-SMRZ_16мм]]+Прайс[[#This Row],[КФ петли вклад. 95 гр. с крестообр. планкой]]*2</f>
        <v>2650</v>
      </c>
      <c r="U39" s="392">
        <f>Прайс[[#This Row],[KFPr-SB-SPL]]+Прайс[[#This Row],[KFPr-SB-SMRZ_16мм]]+Прайс[[#This Row],[KFP-SB-PY94]]*2</f>
        <v>1010</v>
      </c>
      <c r="V39" s="392">
        <f>Прайс[[#This Row],[KFPr-SB-SPL]]+Прайс[[#This Row],[KFPr-SB-SMRZ_16мм]]+Прайс[[#This Row],[KFP-SB-PY94]]*2</f>
        <v>1010</v>
      </c>
    </row>
    <row r="40" spans="1:22" x14ac:dyDescent="0.25">
      <c r="A40" s="370" t="s">
        <v>34</v>
      </c>
      <c r="B40" s="1">
        <v>1</v>
      </c>
      <c r="C40" s="360">
        <v>6228.83</v>
      </c>
      <c r="D40" s="366">
        <v>6228.4307519999993</v>
      </c>
      <c r="E40" s="366"/>
      <c r="F40" s="366"/>
      <c r="G40" s="366"/>
      <c r="H40" s="366"/>
      <c r="I40" s="28">
        <f>Таблица21[[#This Row],[Моя цена Компл 2]]-Таблица21[[#This Row],[Цена БЗ компл 2]]</f>
        <v>-0.39924800000062532</v>
      </c>
      <c r="L40" t="s">
        <v>1131</v>
      </c>
      <c r="M40" s="375" t="s">
        <v>34</v>
      </c>
      <c r="N40" s="383">
        <v>440</v>
      </c>
      <c r="O40" s="383">
        <v>1210</v>
      </c>
      <c r="P40" s="383">
        <v>500</v>
      </c>
      <c r="Q40" s="383">
        <v>600</v>
      </c>
      <c r="R40" s="383">
        <v>300</v>
      </c>
      <c r="S40" s="383">
        <v>400</v>
      </c>
      <c r="T40" s="391">
        <f>Прайс[[#This Row],[КФ петли SENS накл.110 гр. с крестообр. Планкой]]*2</f>
        <v>1240</v>
      </c>
      <c r="U40" s="391">
        <f>Прайс[[#This Row],[KFP-SB-N110]]*2</f>
        <v>260</v>
      </c>
      <c r="V40" s="391">
        <f>Прайс[[#This Row],[KFP-SB-N110]]*2</f>
        <v>260</v>
      </c>
    </row>
    <row r="41" spans="1:22" x14ac:dyDescent="0.25">
      <c r="A41" s="370" t="s">
        <v>35</v>
      </c>
      <c r="B41" s="1">
        <v>1</v>
      </c>
      <c r="C41" s="360">
        <v>7728.83</v>
      </c>
      <c r="D41" s="366">
        <v>7728.4307519999993</v>
      </c>
      <c r="E41" s="366"/>
      <c r="F41" s="366"/>
      <c r="G41" s="366"/>
      <c r="H41" s="366"/>
      <c r="I41" s="28">
        <f>Таблица21[[#This Row],[Моя цена Компл 2]]-Таблица21[[#This Row],[Цена БЗ компл 2]]</f>
        <v>-0.39924800000062532</v>
      </c>
      <c r="M41" s="375" t="s">
        <v>35</v>
      </c>
      <c r="N41" s="383">
        <v>440</v>
      </c>
      <c r="O41" s="383">
        <v>1210</v>
      </c>
      <c r="P41" s="383">
        <v>600</v>
      </c>
      <c r="Q41" s="383">
        <v>900</v>
      </c>
      <c r="R41" s="383">
        <v>300</v>
      </c>
      <c r="S41" s="383">
        <v>400</v>
      </c>
      <c r="T41" s="392">
        <f>Прайс[[#This Row],[КФ петли SENS накл.110 гр. с крестообр. Планкой]]*4</f>
        <v>2480</v>
      </c>
      <c r="U41" s="392">
        <f>Прайс[[#This Row],[KFP-SB-N110]]*4</f>
        <v>520</v>
      </c>
      <c r="V41" s="392">
        <f>Прайс[[#This Row],[KFP-SB-N110]]*4</f>
        <v>520</v>
      </c>
    </row>
    <row r="42" spans="1:22" x14ac:dyDescent="0.25">
      <c r="A42" s="369" t="s">
        <v>36</v>
      </c>
      <c r="B42" s="1">
        <v>1</v>
      </c>
      <c r="C42" s="360">
        <v>6139.85</v>
      </c>
      <c r="D42" s="366">
        <v>6139.5399040000002</v>
      </c>
      <c r="E42" s="366"/>
      <c r="F42" s="366"/>
      <c r="G42" s="366"/>
      <c r="H42" s="366"/>
      <c r="I42" s="28">
        <f>Таблица21[[#This Row],[Моя цена Компл 2]]-Таблица21[[#This Row],[Цена БЗ компл 2]]</f>
        <v>-0.3100960000001578</v>
      </c>
      <c r="M42" s="374" t="s">
        <v>36</v>
      </c>
      <c r="N42" s="383">
        <v>360</v>
      </c>
      <c r="O42" s="383">
        <v>960</v>
      </c>
      <c r="P42" s="383">
        <v>600</v>
      </c>
      <c r="Q42" s="383">
        <v>600</v>
      </c>
      <c r="R42" s="383">
        <v>600</v>
      </c>
      <c r="S42" s="383">
        <v>600</v>
      </c>
      <c r="T42" s="391">
        <f>Прайс[[#This Row],[КKFP-SB-GT45]]*2</f>
        <v>3120</v>
      </c>
      <c r="U42" s="391">
        <f>Прайс[[#This Row],[KFP-SB-N45]]*2</f>
        <v>380</v>
      </c>
      <c r="V42" s="391">
        <f>Прайс[[#This Row],[KFP-SB-N45]]*2</f>
        <v>380</v>
      </c>
    </row>
    <row r="43" spans="1:22" x14ac:dyDescent="0.25">
      <c r="A43" s="369" t="s">
        <v>676</v>
      </c>
      <c r="B43" s="1">
        <v>1</v>
      </c>
      <c r="C43" s="360">
        <v>5178.92</v>
      </c>
      <c r="D43" s="366">
        <v>5179.2609600000005</v>
      </c>
      <c r="E43" s="366"/>
      <c r="F43" s="366"/>
      <c r="G43" s="366"/>
      <c r="H43" s="366"/>
      <c r="I43" s="28">
        <f>Таблица21[[#This Row],[Моя цена Компл 2]]-Таблица21[[#This Row],[Цена БЗ компл 2]]</f>
        <v>0.34096000000045024</v>
      </c>
      <c r="M43" s="374" t="s">
        <v>676</v>
      </c>
      <c r="N43" s="383">
        <v>601</v>
      </c>
      <c r="O43" s="383">
        <v>1250</v>
      </c>
      <c r="P43" s="383">
        <v>450</v>
      </c>
      <c r="Q43" s="383">
        <v>450</v>
      </c>
      <c r="R43" s="383">
        <v>315</v>
      </c>
      <c r="S43" s="383">
        <v>360</v>
      </c>
      <c r="T43" s="392">
        <f>Прайс[[#This Row],[КФ петли SENS накл.110 гр. с крестообр. Планкой]]*2+Прайс[[#This Row],[KFS-SB-45 (посудосушители)]]</f>
        <v>2830</v>
      </c>
      <c r="U43" s="392">
        <f>Прайс[[#This Row],[KFP-SB-N110]]*2+Прайс[[#This Row],[KFS-SB-45 (посудосушители)]]</f>
        <v>1850</v>
      </c>
      <c r="V43" s="392">
        <f>Прайс[[#This Row],[KFP-SB-N110]]*2+Прайс[[#This Row],[KFS-SB-45 (посудосушители)]]</f>
        <v>1850</v>
      </c>
    </row>
    <row r="44" spans="1:22" x14ac:dyDescent="0.25">
      <c r="A44" s="369" t="s">
        <v>677</v>
      </c>
      <c r="B44" s="1">
        <v>1</v>
      </c>
      <c r="C44" s="366">
        <v>8092.38</v>
      </c>
      <c r="D44" s="366">
        <v>8088.5540000000001</v>
      </c>
      <c r="E44" s="366"/>
      <c r="F44" s="366"/>
      <c r="G44" s="366"/>
      <c r="H44" s="366"/>
      <c r="I44" s="28">
        <f>Таблица21[[#This Row],[Моя цена Компл 2]]-Таблица21[[#This Row],[Цена БЗ компл 2]]</f>
        <v>-3.8260000000000218</v>
      </c>
      <c r="M44" s="374" t="s">
        <v>677</v>
      </c>
      <c r="N44" s="383">
        <v>601</v>
      </c>
      <c r="O44" s="383">
        <v>1250</v>
      </c>
      <c r="P44" s="383">
        <v>596</v>
      </c>
      <c r="Q44" s="383">
        <v>596</v>
      </c>
      <c r="R44" s="383">
        <v>315</v>
      </c>
      <c r="S44" s="383">
        <v>360</v>
      </c>
      <c r="T44" s="391">
        <f>Прайс[[#This Row],[КФ петли SENS накл.110 гр. с крестообр. Планкой]]*2+Прайс[[#This Row],[КФ Сушка AFF 600]]</f>
        <v>6160</v>
      </c>
      <c r="U44" s="391">
        <f>Прайс[[#This Row],[KFP-SB-N110]]*2+Прайс[[#This Row],[КФ Сушка AFF 600]]</f>
        <v>5180</v>
      </c>
      <c r="V44" s="391">
        <f>Прайс[[#This Row],[KFP-SB-N110]]*2+Прайс[[#This Row],[КФ Сушка AFF 600]]</f>
        <v>5180</v>
      </c>
    </row>
    <row r="45" spans="1:22" x14ac:dyDescent="0.25">
      <c r="A45" s="247" t="s">
        <v>678</v>
      </c>
      <c r="B45" s="1">
        <v>1</v>
      </c>
      <c r="C45" s="360">
        <v>8412.11</v>
      </c>
      <c r="D45" s="1">
        <v>8395.34</v>
      </c>
      <c r="E45" s="366"/>
      <c r="F45" s="366"/>
      <c r="G45" s="366"/>
      <c r="H45" s="366"/>
      <c r="I45" s="28">
        <f>Таблица21[[#This Row],[Моя цена Компл 2]]-Таблица21[[#This Row],[Цена БЗ компл 2]]</f>
        <v>-16.770000000000437</v>
      </c>
      <c r="M45" s="374" t="s">
        <v>678</v>
      </c>
      <c r="N45" s="383">
        <v>601</v>
      </c>
      <c r="O45" s="383">
        <v>1250</v>
      </c>
      <c r="P45" s="383">
        <v>596</v>
      </c>
      <c r="Q45" s="383">
        <v>596</v>
      </c>
      <c r="R45" s="383">
        <v>315</v>
      </c>
      <c r="S45" s="383">
        <v>360</v>
      </c>
      <c r="T45" s="392">
        <f>Прайс[[#This Row],[КФ петли SENS накл.110 гр. с крестообр. Планкой]]*4+Прайс[[#This Row],[КФ Сушка AFF 600]]</f>
        <v>7400</v>
      </c>
      <c r="U45" s="392">
        <f>Прайс[[#This Row],[KFP-SB-N110]]*4+Прайс[[#This Row],[КФ Сушка AFF 600]]</f>
        <v>5440</v>
      </c>
      <c r="V45" s="392">
        <f>Прайс[[#This Row],[KFP-SB-N110]]*4+Прайс[[#This Row],[КФ Сушка AFF 600]]</f>
        <v>5440</v>
      </c>
    </row>
    <row r="46" spans="1:22" x14ac:dyDescent="0.25">
      <c r="A46" s="247" t="s">
        <v>679</v>
      </c>
      <c r="B46" s="1">
        <v>1</v>
      </c>
      <c r="C46" s="360">
        <v>10627.85</v>
      </c>
      <c r="D46" s="1">
        <v>10611.01</v>
      </c>
      <c r="E46" s="366"/>
      <c r="F46" s="366"/>
      <c r="G46" s="366"/>
      <c r="H46" s="366"/>
      <c r="I46" s="28">
        <f>Таблица21[[#This Row],[Моя цена Компл 2]]-Таблица21[[#This Row],[Цена БЗ компл 2]]</f>
        <v>-16.840000000000146</v>
      </c>
      <c r="M46" s="374" t="s">
        <v>679</v>
      </c>
      <c r="N46" s="383">
        <v>601</v>
      </c>
      <c r="O46" s="383">
        <v>1250</v>
      </c>
      <c r="P46" s="383">
        <v>796</v>
      </c>
      <c r="Q46" s="383">
        <v>796</v>
      </c>
      <c r="R46" s="383">
        <v>315</v>
      </c>
      <c r="S46" s="383">
        <v>360</v>
      </c>
      <c r="T46" s="391">
        <f>Прайс[[#This Row],[КФ петли SENS накл.110 гр. с крестообр. Планкой]]*4+Прайс[[#This Row],[КФ Сушка AFF 800]]</f>
        <v>8010</v>
      </c>
      <c r="U46" s="391">
        <f>Прайс[[#This Row],[KFP-SB-N110]]*4+Прайс[[#This Row],[КФ Сушка AFF 800]]</f>
        <v>6050</v>
      </c>
      <c r="V46" s="391">
        <f>Прайс[[#This Row],[KFP-SB-N110]]*4+Прайс[[#This Row],[КФ Сушка AFF 800]]</f>
        <v>6050</v>
      </c>
    </row>
    <row r="47" spans="1:22" x14ac:dyDescent="0.25">
      <c r="A47" s="247" t="s">
        <v>680</v>
      </c>
      <c r="B47" s="1"/>
      <c r="C47" s="366"/>
      <c r="D47" s="366"/>
      <c r="E47" s="366"/>
      <c r="F47" s="366"/>
      <c r="G47" s="366"/>
      <c r="H47" s="366"/>
      <c r="I47" s="28">
        <f>Таблица21[[#This Row],[Моя цена Компл 2]]-Таблица21[[#This Row],[Цена БЗ компл 2]]</f>
        <v>0</v>
      </c>
      <c r="M47" s="374" t="s">
        <v>680</v>
      </c>
      <c r="N47" s="383">
        <v>601</v>
      </c>
      <c r="O47" s="383">
        <v>1250</v>
      </c>
      <c r="P47" s="383">
        <v>896</v>
      </c>
      <c r="Q47" s="383">
        <v>896</v>
      </c>
      <c r="R47" s="383">
        <v>315</v>
      </c>
      <c r="S47" s="383">
        <v>360</v>
      </c>
      <c r="T47" s="392">
        <f>Прайс[[#This Row],[КФ петли SENS накл.110 гр. с крестообр. Планкой]]*4+Прайс[[#This Row],[КФ Сушка AFF 900]]</f>
        <v>8610</v>
      </c>
      <c r="U47" s="392">
        <f>Прайс[[#This Row],[KFP-SB-N110]]*4+Прайс[[#This Row],[КФ Сушка AFF 900]]</f>
        <v>6650</v>
      </c>
      <c r="V47" s="392">
        <f>Прайс[[#This Row],[KFP-SB-N110]]*4+Прайс[[#This Row],[КФ Сушка AFF 900]]</f>
        <v>6650</v>
      </c>
    </row>
    <row r="48" spans="1:22" x14ac:dyDescent="0.25">
      <c r="A48" s="369" t="s">
        <v>681</v>
      </c>
      <c r="B48" s="1">
        <v>1</v>
      </c>
      <c r="C48" s="360">
        <v>17610.009999999998</v>
      </c>
      <c r="D48" s="366">
        <v>17610</v>
      </c>
      <c r="E48" s="366"/>
      <c r="F48" s="366"/>
      <c r="G48" s="366"/>
      <c r="H48" s="366"/>
      <c r="I48" s="28">
        <f>Таблица21[[#This Row],[Моя цена Компл 2]]-Таблица21[[#This Row],[Цена БЗ компл 2]]</f>
        <v>-9.9999999983992893E-3</v>
      </c>
      <c r="L48" s="217">
        <v>85</v>
      </c>
      <c r="M48" s="376" t="s">
        <v>681</v>
      </c>
      <c r="N48" s="383">
        <v>720</v>
      </c>
      <c r="O48" s="383">
        <v>720</v>
      </c>
      <c r="P48" s="383">
        <v>450</v>
      </c>
      <c r="Q48" s="383">
        <v>450</v>
      </c>
      <c r="R48" s="383">
        <v>315</v>
      </c>
      <c r="S48" s="383">
        <v>315</v>
      </c>
      <c r="T48" s="391">
        <f>Прайс[[#This Row],[KFS-SB-45 (посудосушители)]]+Прайс[[#This Row],[KFP-SB-PPHF_W]]</f>
        <v>15580</v>
      </c>
      <c r="U48" s="391">
        <v>0</v>
      </c>
      <c r="V48" s="391">
        <v>0</v>
      </c>
    </row>
    <row r="49" spans="1:22" ht="23.25" x14ac:dyDescent="0.35">
      <c r="A49" s="249" t="s">
        <v>682</v>
      </c>
      <c r="B49" s="1">
        <v>1</v>
      </c>
      <c r="C49" s="360">
        <v>10022.280000000001</v>
      </c>
      <c r="D49" s="366">
        <v>10022.264999999999</v>
      </c>
      <c r="E49" s="366"/>
      <c r="F49" s="366"/>
      <c r="G49" s="366"/>
      <c r="H49" s="366"/>
      <c r="I49" s="28">
        <f>Таблица21[[#This Row],[Моя цена Компл 2]]-Таблица21[[#This Row],[Цена БЗ компл 2]]</f>
        <v>-1.5000000001236913E-2</v>
      </c>
      <c r="L49" s="365">
        <f>Таблица21[[#Totals],[Тест]]/L48</f>
        <v>0.78823529411764703</v>
      </c>
      <c r="M49" s="245" t="s">
        <v>682</v>
      </c>
      <c r="N49" s="386">
        <v>240</v>
      </c>
      <c r="O49" s="386">
        <v>600</v>
      </c>
      <c r="P49" s="386">
        <v>450</v>
      </c>
      <c r="Q49" s="386">
        <v>450</v>
      </c>
      <c r="R49" s="386">
        <v>315</v>
      </c>
      <c r="S49" s="386">
        <v>360</v>
      </c>
      <c r="T49" s="392">
        <f>Прайс[[#This Row],[KFP-SP-PPGK]]+Прайс[[#This Row],[KFS-SB-45 (посудосушители)]]</f>
        <v>7080</v>
      </c>
      <c r="U49" s="392">
        <v>0</v>
      </c>
      <c r="V49" s="392">
        <v>0</v>
      </c>
    </row>
    <row r="50" spans="1:22" x14ac:dyDescent="0.25">
      <c r="A50" s="249" t="s">
        <v>683</v>
      </c>
      <c r="B50" s="1"/>
      <c r="C50" s="268">
        <v>10169.5</v>
      </c>
      <c r="D50" s="1">
        <v>10165.56</v>
      </c>
      <c r="E50" s="366"/>
      <c r="F50" s="366"/>
      <c r="G50" s="366"/>
      <c r="H50" s="366"/>
      <c r="I50" s="28">
        <f>Таблица21[[#This Row],[Моя цена Компл 2]]-Таблица21[[#This Row],[Цена БЗ компл 2]]</f>
        <v>-3.9400000000005093</v>
      </c>
      <c r="M50" s="245" t="s">
        <v>683</v>
      </c>
      <c r="N50" s="386">
        <v>240</v>
      </c>
      <c r="O50" s="386">
        <v>600</v>
      </c>
      <c r="P50" s="386">
        <v>596</v>
      </c>
      <c r="Q50" s="386">
        <v>596</v>
      </c>
      <c r="R50" s="386">
        <v>315</v>
      </c>
      <c r="S50" s="386">
        <v>360</v>
      </c>
      <c r="T50" s="391">
        <f>Прайс[[#This Row],[KFP-SP-PPGK]]+Прайс[[#This Row],[КФ Сушка AFF 600]]</f>
        <v>7080</v>
      </c>
      <c r="U50" s="391">
        <v>0</v>
      </c>
      <c r="V50" s="391">
        <v>0</v>
      </c>
    </row>
    <row r="51" spans="1:22" x14ac:dyDescent="0.25">
      <c r="A51" s="249" t="s">
        <v>830</v>
      </c>
      <c r="B51" s="1">
        <v>1</v>
      </c>
      <c r="C51" s="360">
        <v>9458.99</v>
      </c>
      <c r="D51" s="366">
        <v>9455.0539999999983</v>
      </c>
      <c r="E51" s="366"/>
      <c r="F51" s="366"/>
      <c r="G51" s="366"/>
      <c r="H51" s="366"/>
      <c r="I51" s="28">
        <f>Таблица21[[#This Row],[Моя цена Компл 2]]-Таблица21[[#This Row],[Цена БЗ компл 2]]</f>
        <v>-3.9360000000015134</v>
      </c>
      <c r="M51" s="245" t="s">
        <v>830</v>
      </c>
      <c r="N51" s="386">
        <v>240</v>
      </c>
      <c r="O51" s="386">
        <v>600</v>
      </c>
      <c r="P51" s="386">
        <v>896</v>
      </c>
      <c r="Q51" s="386">
        <v>896</v>
      </c>
      <c r="R51" s="386">
        <v>315</v>
      </c>
      <c r="S51" s="386">
        <v>360</v>
      </c>
      <c r="T51" s="392">
        <f>Прайс[[#This Row],[KFP-SP-PPGK]]+Прайс[[#This Row],[КФ Сушка AFF 600]]</f>
        <v>7080</v>
      </c>
      <c r="U51" s="392">
        <v>0</v>
      </c>
      <c r="V51" s="392">
        <v>0</v>
      </c>
    </row>
    <row r="52" spans="1:22" x14ac:dyDescent="0.25">
      <c r="A52" s="247" t="s">
        <v>833</v>
      </c>
      <c r="B52" s="1"/>
      <c r="C52" s="366"/>
      <c r="D52" s="366"/>
      <c r="E52" s="366"/>
      <c r="F52" s="366"/>
      <c r="G52" s="366"/>
      <c r="H52" s="366"/>
      <c r="I52" s="28">
        <f>Таблица21[[#This Row],[Моя цена Компл 2]]-Таблица21[[#This Row],[Цена БЗ компл 2]]</f>
        <v>0</v>
      </c>
      <c r="K52" t="s">
        <v>1141</v>
      </c>
      <c r="M52" s="377" t="s">
        <v>40</v>
      </c>
      <c r="N52" s="386">
        <v>480</v>
      </c>
      <c r="O52" s="386">
        <v>960</v>
      </c>
      <c r="P52" s="386">
        <v>315</v>
      </c>
      <c r="Q52" s="386">
        <v>315</v>
      </c>
      <c r="R52" s="386">
        <v>315</v>
      </c>
      <c r="S52" s="386">
        <v>315</v>
      </c>
      <c r="T52" s="391">
        <f>Прайс[[#This Row],[ KFPr-SB-StK ]]*2+Прайс[[#This Row],[КФ петли SENS накл.110 гр. с крестообр. Планкой]]*2</f>
        <v>1320</v>
      </c>
      <c r="U52" s="391">
        <f>Прайс[[#This Row],[ KFPr-SB-StK ]]*2+Прайс[[#This Row],[KFP-SB-N110]]*2</f>
        <v>340</v>
      </c>
      <c r="V52" s="391">
        <v>0</v>
      </c>
    </row>
    <row r="53" spans="1:22" x14ac:dyDescent="0.25">
      <c r="A53" s="247" t="s">
        <v>834</v>
      </c>
      <c r="B53" s="1"/>
      <c r="C53" s="366"/>
      <c r="D53" s="366"/>
      <c r="E53" s="366"/>
      <c r="F53" s="366"/>
      <c r="G53" s="366"/>
      <c r="H53" s="366"/>
      <c r="I53" s="28">
        <f>Таблица21[[#This Row],[Моя цена Компл 2]]-Таблица21[[#This Row],[Цена БЗ компл 2]]</f>
        <v>0</v>
      </c>
      <c r="M53" s="377" t="s">
        <v>138</v>
      </c>
      <c r="N53" s="386">
        <v>360</v>
      </c>
      <c r="O53" s="387">
        <v>1250</v>
      </c>
      <c r="P53" s="386">
        <v>150</v>
      </c>
      <c r="Q53" s="386">
        <v>600</v>
      </c>
      <c r="R53" s="386">
        <v>250</v>
      </c>
      <c r="S53" s="386">
        <v>560</v>
      </c>
      <c r="T53" s="392">
        <f>Прайс[[#This Row],[ KFPr-SB-StK ]]*2+Прайс[[#This Row],[КФ петли SENS накл.110 гр. с крестообр. Планкой]]*2</f>
        <v>1240</v>
      </c>
      <c r="U53" s="392">
        <f>Прайс[[#This Row],[ KFPr-SB-StK ]]*2+Прайс[[#This Row],[KFP-SB-N110]]*2</f>
        <v>260</v>
      </c>
      <c r="V53" s="392">
        <v>0</v>
      </c>
    </row>
    <row r="54" spans="1:22" x14ac:dyDescent="0.25">
      <c r="A54" s="247" t="s">
        <v>835</v>
      </c>
      <c r="B54" s="1">
        <v>1</v>
      </c>
      <c r="C54" s="360">
        <v>3690.04</v>
      </c>
      <c r="D54" s="366">
        <v>3690</v>
      </c>
      <c r="E54" s="366"/>
      <c r="F54" s="366"/>
      <c r="G54" s="366"/>
      <c r="H54" s="366"/>
      <c r="I54" s="28">
        <f>Таблица21[[#This Row],[Моя цена Компл 2]]-Таблица21[[#This Row],[Цена БЗ компл 2]]</f>
        <v>-3.999999999996362E-2</v>
      </c>
      <c r="M54" s="377" t="s">
        <v>41</v>
      </c>
      <c r="N54" s="386">
        <v>360</v>
      </c>
      <c r="O54" s="387">
        <v>1250</v>
      </c>
      <c r="P54" s="386">
        <v>400</v>
      </c>
      <c r="Q54" s="386">
        <v>900</v>
      </c>
      <c r="R54" s="386">
        <v>250</v>
      </c>
      <c r="S54" s="386">
        <v>560</v>
      </c>
      <c r="T54" s="391">
        <f>Прайс[[#This Row],[ KFPr-SB-StK ]]*2+Прайс[[#This Row],[КФ петли SENS накл.110 гр. с крестообр. Планкой]]*4</f>
        <v>2480</v>
      </c>
      <c r="U54" s="391">
        <f>Прайс[[#This Row],[ KFPr-SB-StK ]]*2+Прайс[[#This Row],[KFP-SB-N110]]*4</f>
        <v>520</v>
      </c>
      <c r="V54" s="391">
        <v>0</v>
      </c>
    </row>
    <row r="55" spans="1:22" x14ac:dyDescent="0.25">
      <c r="A55" s="247" t="s">
        <v>836</v>
      </c>
      <c r="B55" s="1"/>
      <c r="C55" s="366"/>
      <c r="D55" s="366"/>
      <c r="E55" s="366"/>
      <c r="F55" s="366"/>
      <c r="G55" s="366"/>
      <c r="H55" s="366"/>
      <c r="I55" s="28">
        <f>Таблица21[[#This Row],[Моя цена Компл 2]]-Таблица21[[#This Row],[Цена БЗ компл 2]]</f>
        <v>0</v>
      </c>
      <c r="M55" s="374" t="s">
        <v>42</v>
      </c>
      <c r="N55" s="386">
        <v>720</v>
      </c>
      <c r="O55" s="386">
        <v>720</v>
      </c>
      <c r="P55" s="386">
        <v>400</v>
      </c>
      <c r="Q55" s="386">
        <v>900</v>
      </c>
      <c r="R55" s="386">
        <v>300</v>
      </c>
      <c r="S55" s="386">
        <v>400</v>
      </c>
      <c r="T55" s="392">
        <f>Прайс[[#This Row],[KFP-SB-PPHF_W]]</f>
        <v>13990</v>
      </c>
      <c r="U55" s="392">
        <v>0</v>
      </c>
      <c r="V55" s="392">
        <v>0</v>
      </c>
    </row>
    <row r="56" spans="1:22" x14ac:dyDescent="0.25">
      <c r="A56" s="247" t="s">
        <v>138</v>
      </c>
      <c r="B56" s="1"/>
      <c r="C56" s="366"/>
      <c r="D56" s="366"/>
      <c r="E56" s="366"/>
      <c r="F56" s="366"/>
      <c r="G56" s="366"/>
      <c r="H56" s="366"/>
      <c r="I56" s="28">
        <f>Таблица21[[#This Row],[Моя цена Компл 2]]-Таблица21[[#This Row],[Цена БЗ компл 2]]</f>
        <v>0</v>
      </c>
      <c r="M56" s="377" t="s">
        <v>43</v>
      </c>
      <c r="N56" s="386">
        <v>360</v>
      </c>
      <c r="O56" s="387">
        <v>1250</v>
      </c>
      <c r="P56" s="386">
        <v>595</v>
      </c>
      <c r="Q56" s="386">
        <v>1000</v>
      </c>
      <c r="R56" s="386">
        <v>315</v>
      </c>
      <c r="S56" s="386">
        <v>560</v>
      </c>
      <c r="T56" s="391">
        <f>Прайс[[#This Row],[KFPr-SB-SPL]]+Прайс[[#This Row],[КФ петли вклад. 95 гр. с крестообр. планкой]]*2</f>
        <v>2630</v>
      </c>
      <c r="U56" s="391">
        <f>Прайс[[#This Row],[KFP-SB-PY94]]*2</f>
        <v>960</v>
      </c>
      <c r="V56" s="391">
        <v>0</v>
      </c>
    </row>
    <row r="57" spans="1:22" x14ac:dyDescent="0.25">
      <c r="A57" s="247" t="s">
        <v>41</v>
      </c>
      <c r="B57" s="1"/>
      <c r="C57" s="366"/>
      <c r="D57" s="366"/>
      <c r="E57" s="366"/>
      <c r="F57" s="366"/>
      <c r="G57" s="366"/>
      <c r="H57" s="366"/>
      <c r="I57" s="28">
        <f>Таблица21[[#This Row],[Моя цена Компл 2]]-Таблица21[[#This Row],[Цена БЗ компл 2]]</f>
        <v>0</v>
      </c>
      <c r="M57" s="377" t="s">
        <v>31</v>
      </c>
      <c r="N57" s="386">
        <v>240</v>
      </c>
      <c r="O57" s="386">
        <v>2400</v>
      </c>
      <c r="P57" s="386">
        <v>50</v>
      </c>
      <c r="Q57" s="386">
        <v>100</v>
      </c>
      <c r="R57" s="386">
        <v>315</v>
      </c>
      <c r="S57" s="386">
        <v>700</v>
      </c>
      <c r="T57" s="392">
        <v>0</v>
      </c>
      <c r="U57" s="392">
        <v>0</v>
      </c>
      <c r="V57" s="392">
        <v>0</v>
      </c>
    </row>
    <row r="58" spans="1:22" x14ac:dyDescent="0.25">
      <c r="A58" s="247" t="s">
        <v>42</v>
      </c>
      <c r="B58" s="1"/>
      <c r="C58" s="366"/>
      <c r="D58" s="366"/>
      <c r="E58" s="366"/>
      <c r="F58" s="366"/>
      <c r="G58" s="366"/>
      <c r="H58" s="366"/>
      <c r="I58" s="28">
        <f>Таблица21[[#This Row],[Моя цена Компл 2]]-Таблица21[[#This Row],[Цена БЗ компл 2]]</f>
        <v>0</v>
      </c>
      <c r="M58" s="378" t="s">
        <v>841</v>
      </c>
      <c r="N58" s="386">
        <v>720</v>
      </c>
      <c r="O58" s="386">
        <v>720</v>
      </c>
      <c r="P58" s="386">
        <v>210</v>
      </c>
      <c r="Q58" s="386">
        <v>210</v>
      </c>
      <c r="R58" s="386">
        <v>300</v>
      </c>
      <c r="S58" s="386">
        <v>500</v>
      </c>
      <c r="T58" s="391">
        <f>Прайс[[#This Row],[ KFPr-SB-StK ]]*2+Прайс[[#This Row],[КKFP-SB-GT45]]*2</f>
        <v>3200</v>
      </c>
      <c r="U58" s="391">
        <f>Прайс[[#This Row],[ KFPr-SB-StK ]]*2+Прайс[[#This Row],[KFP-SB-N45]]*2</f>
        <v>460</v>
      </c>
      <c r="V58" s="391">
        <v>0</v>
      </c>
    </row>
    <row r="59" spans="1:22" x14ac:dyDescent="0.25">
      <c r="A59" s="247" t="s">
        <v>43</v>
      </c>
      <c r="B59" s="1"/>
      <c r="C59" s="366"/>
      <c r="D59" s="366"/>
      <c r="E59" s="366"/>
      <c r="F59" s="366"/>
      <c r="G59" s="366"/>
      <c r="H59" s="366"/>
      <c r="I59" s="28">
        <f>Таблица21[[#This Row],[Моя цена Компл 2]]-Таблица21[[#This Row],[Цена БЗ компл 2]]</f>
        <v>0</v>
      </c>
      <c r="M59" s="378" t="s">
        <v>842</v>
      </c>
      <c r="N59" s="386">
        <v>960</v>
      </c>
      <c r="O59" s="386">
        <v>960</v>
      </c>
      <c r="P59" s="386">
        <v>210</v>
      </c>
      <c r="Q59" s="386">
        <v>210</v>
      </c>
      <c r="R59" s="386">
        <v>300</v>
      </c>
      <c r="S59" s="386">
        <v>500</v>
      </c>
      <c r="T59" s="392">
        <f>Прайс[[#This Row],[ KFPr-SB-StK ]]*2+Прайс[[#This Row],[КKFP-SB-GT45]]*2</f>
        <v>0</v>
      </c>
      <c r="U59" s="392">
        <f>Прайс[[#This Row],[ KFPr-SB-StK ]]*2+Прайс[[#This Row],[KFP-SB-N45]]*2</f>
        <v>0</v>
      </c>
      <c r="V59" s="392">
        <v>0</v>
      </c>
    </row>
    <row r="60" spans="1:22" x14ac:dyDescent="0.25">
      <c r="A60" s="247" t="s">
        <v>31</v>
      </c>
      <c r="B60" s="1"/>
      <c r="C60" s="366"/>
      <c r="D60" s="366"/>
      <c r="E60" s="366"/>
      <c r="F60" s="366"/>
      <c r="G60" s="366"/>
      <c r="H60" s="366"/>
      <c r="I60" s="28">
        <f>Таблица21[[#This Row],[Моя цена Компл 2]]-Таблица21[[#This Row],[Цена БЗ компл 2]]</f>
        <v>0</v>
      </c>
      <c r="M60" s="379" t="s">
        <v>45</v>
      </c>
      <c r="N60" s="388">
        <v>1220</v>
      </c>
      <c r="O60" s="388">
        <v>1500</v>
      </c>
      <c r="P60" s="388">
        <v>150</v>
      </c>
      <c r="Q60" s="388">
        <v>600</v>
      </c>
      <c r="R60" s="388">
        <v>300</v>
      </c>
      <c r="S60" s="388">
        <v>640</v>
      </c>
      <c r="T60" s="391">
        <f>Прайс[[#This Row],[КФ петли SENS накл.110 гр. с крестообр. Планкой]]*3</f>
        <v>1860</v>
      </c>
      <c r="U60" s="391">
        <f>Прайс[[#This Row],[KFP-SB-N110]]*3</f>
        <v>0</v>
      </c>
      <c r="V60" s="391">
        <f>Прайс[[#This Row],[KFP-SB-N110]]*3</f>
        <v>0</v>
      </c>
    </row>
    <row r="61" spans="1:22" x14ac:dyDescent="0.25">
      <c r="A61" s="250" t="s">
        <v>841</v>
      </c>
      <c r="B61" s="1"/>
      <c r="C61" s="366"/>
      <c r="D61" s="366"/>
      <c r="E61" s="366"/>
      <c r="F61" s="366"/>
      <c r="G61" s="366"/>
      <c r="H61" s="366"/>
      <c r="I61" s="28">
        <f>Таблица21[[#This Row],[Моя цена Компл 2]]-Таблица21[[#This Row],[Цена БЗ компл 2]]</f>
        <v>0</v>
      </c>
      <c r="M61" s="247" t="s">
        <v>46</v>
      </c>
      <c r="N61" s="389">
        <v>1220</v>
      </c>
      <c r="O61" s="389">
        <v>1500</v>
      </c>
      <c r="P61" s="389">
        <v>150</v>
      </c>
      <c r="Q61" s="389">
        <v>600</v>
      </c>
      <c r="R61" s="389">
        <v>300</v>
      </c>
      <c r="S61" s="389">
        <v>640</v>
      </c>
      <c r="T61" s="392">
        <f>Прайс[[#This Row],[КФ KEKU]]*4+Прайс[[#This Row],[КФ петли SENS накл.110 гр. с крестообр. Планкой]]*3</f>
        <v>1860</v>
      </c>
      <c r="U61" s="392">
        <v>0</v>
      </c>
      <c r="V61" s="392">
        <v>0</v>
      </c>
    </row>
    <row r="62" spans="1:22" x14ac:dyDescent="0.25">
      <c r="A62" s="250" t="s">
        <v>842</v>
      </c>
      <c r="B62" s="1"/>
      <c r="C62" s="366"/>
      <c r="D62" s="366"/>
      <c r="E62" s="366"/>
      <c r="F62" s="366"/>
      <c r="G62" s="366"/>
      <c r="H62" s="366"/>
      <c r="I62" s="28">
        <f>Таблица21[[#This Row],[Моя цена Компл 2]]-Таблица21[[#This Row],[Цена БЗ компл 2]]</f>
        <v>0</v>
      </c>
      <c r="M62" s="379" t="s">
        <v>817</v>
      </c>
      <c r="N62" s="388">
        <v>1187</v>
      </c>
      <c r="O62" s="388">
        <v>1187</v>
      </c>
      <c r="P62" s="388">
        <v>600</v>
      </c>
      <c r="Q62" s="388">
        <v>600</v>
      </c>
      <c r="R62" s="388">
        <v>560</v>
      </c>
      <c r="S62" s="388">
        <v>560</v>
      </c>
      <c r="T62" s="391">
        <f>Прайс[[#This Row],[КФ петли SENS накл.110 гр. с крестообр. Планкой]]*2</f>
        <v>1240</v>
      </c>
      <c r="U62" s="391">
        <f>Прайс[[#This Row],[KFP-SB-N110]]*2</f>
        <v>260</v>
      </c>
      <c r="V62" s="391">
        <f>Прайс[[#This Row],[KFP-SB-N110]]*2</f>
        <v>260</v>
      </c>
    </row>
    <row r="63" spans="1:22" x14ac:dyDescent="0.25">
      <c r="A63" s="247" t="s">
        <v>45</v>
      </c>
      <c r="B63" s="1">
        <v>1</v>
      </c>
      <c r="C63" s="366"/>
      <c r="D63" s="366"/>
      <c r="E63" s="366"/>
      <c r="F63" s="366"/>
      <c r="G63" s="366"/>
      <c r="H63" s="366"/>
      <c r="I63" s="28">
        <f>Таблица21[[#This Row],[Моя цена Компл 2]]-Таблица21[[#This Row],[Цена БЗ компл 2]]</f>
        <v>0</v>
      </c>
      <c r="M63" s="247" t="s">
        <v>818</v>
      </c>
      <c r="N63" s="389">
        <v>1320</v>
      </c>
      <c r="O63" s="389">
        <v>1320</v>
      </c>
      <c r="P63" s="389">
        <v>600</v>
      </c>
      <c r="Q63" s="389">
        <v>600</v>
      </c>
      <c r="R63" s="389">
        <v>560</v>
      </c>
      <c r="S63" s="389">
        <v>560</v>
      </c>
      <c r="T63" s="392">
        <f>Прайс[[#This Row],[КФ петли SENS накл.110 гр. с крестообр. Планкой]]*2</f>
        <v>0</v>
      </c>
      <c r="U63" s="392">
        <f>Прайс[[#This Row],[KFP-SB-N110]]*2</f>
        <v>0</v>
      </c>
      <c r="V63" s="392">
        <f>Прайс[[#This Row],[KFP-SB-N110]]*2</f>
        <v>0</v>
      </c>
    </row>
    <row r="64" spans="1:22" x14ac:dyDescent="0.25">
      <c r="A64" s="247" t="s">
        <v>46</v>
      </c>
      <c r="B64" s="1">
        <v>1</v>
      </c>
      <c r="C64" s="366"/>
      <c r="D64" s="366"/>
      <c r="E64" s="366"/>
      <c r="F64" s="366"/>
      <c r="G64" s="366"/>
      <c r="H64" s="366"/>
      <c r="I64" s="28">
        <f>Таблица21[[#This Row],[Моя цена Компл 2]]-Таблица21[[#This Row],[Цена БЗ компл 2]]</f>
        <v>0</v>
      </c>
      <c r="M64" s="380" t="s">
        <v>821</v>
      </c>
      <c r="N64" s="388">
        <v>760</v>
      </c>
      <c r="O64" s="388">
        <v>760</v>
      </c>
      <c r="P64" s="388">
        <v>600</v>
      </c>
      <c r="Q64" s="388">
        <v>600</v>
      </c>
      <c r="R64" s="388">
        <v>560</v>
      </c>
      <c r="S64" s="388">
        <v>560</v>
      </c>
      <c r="T64" s="391">
        <f>Прайс[[#This Row],[Комплект для ящика Hettich ATIRA Серый с реллингом, NL-470, H-176]]</f>
        <v>6660</v>
      </c>
      <c r="U64" s="391">
        <f>Прайс[[#This Row],[KFN-SB-M15]]+Прайс[[#This Row],[KFN-SB-MD]]</f>
        <v>1110</v>
      </c>
      <c r="V64" s="391">
        <f>Прайс[[#This Row],[Комплект ящика INNOTECH ATIRA полного выдв. с  PUSH TO OPEN , Н70,NL470,цвет серебристый]]</f>
        <v>6440</v>
      </c>
    </row>
    <row r="65" spans="1:22" x14ac:dyDescent="0.25">
      <c r="A65" s="247" t="s">
        <v>817</v>
      </c>
      <c r="B65" s="1">
        <v>1</v>
      </c>
      <c r="C65" s="366"/>
      <c r="D65" s="366"/>
      <c r="E65" s="366"/>
      <c r="F65" s="366"/>
      <c r="G65" s="366"/>
      <c r="H65" s="366"/>
      <c r="I65" s="28">
        <f>Таблица21[[#This Row],[Моя цена Компл 2]]-Таблица21[[#This Row],[Цена БЗ компл 2]]</f>
        <v>0</v>
      </c>
      <c r="M65" s="248" t="s">
        <v>822</v>
      </c>
      <c r="N65" s="389">
        <v>834</v>
      </c>
      <c r="O65" s="389">
        <v>834</v>
      </c>
      <c r="P65" s="389">
        <v>600</v>
      </c>
      <c r="Q65" s="389">
        <v>600</v>
      </c>
      <c r="R65" s="389">
        <v>560</v>
      </c>
      <c r="S65" s="389">
        <v>560</v>
      </c>
      <c r="T65" s="392">
        <f>Прайс[[#This Row],[Комплект для ящика Hettich ATIRA Серый с реллингом, NL-470, H-176]]</f>
        <v>6660</v>
      </c>
      <c r="U65" s="392">
        <f>Прайс[[#This Row],[KFN-SB-M15]]+Прайс[[#This Row],[KFN-SB-MD]]</f>
        <v>1110</v>
      </c>
      <c r="V65" s="392">
        <f>Прайс[[#This Row],[Комплект ящика INNOTECH ATIRA полного выдв. с  PUSH TO OPEN , Н70,NL470,цвет серебристый]]</f>
        <v>6440</v>
      </c>
    </row>
    <row r="66" spans="1:22" x14ac:dyDescent="0.25">
      <c r="A66" s="247" t="s">
        <v>818</v>
      </c>
      <c r="B66" s="1">
        <v>1</v>
      </c>
      <c r="C66" s="366"/>
      <c r="D66" s="366"/>
      <c r="E66" s="366"/>
      <c r="F66" s="366"/>
      <c r="G66" s="366"/>
      <c r="H66" s="366"/>
      <c r="I66" s="28">
        <f>Таблица21[[#This Row],[Моя цена Компл 2]]-Таблица21[[#This Row],[Цена БЗ компл 2]]</f>
        <v>0</v>
      </c>
      <c r="M66" s="380" t="s">
        <v>823</v>
      </c>
      <c r="N66" s="388">
        <v>963</v>
      </c>
      <c r="O66" s="388">
        <v>963</v>
      </c>
      <c r="P66" s="388">
        <v>600</v>
      </c>
      <c r="Q66" s="388">
        <v>600</v>
      </c>
      <c r="R66" s="388">
        <v>560</v>
      </c>
      <c r="S66" s="388">
        <v>560</v>
      </c>
      <c r="T66" s="391">
        <f>Прайс[[#This Row],[Комплект для ящика Hettich ATIRA Серый с реллингом, NL-470, H-176]]</f>
        <v>0</v>
      </c>
      <c r="U66" s="391">
        <f>Прайс[[#This Row],[KFN-SB-M15]]+Прайс[[#This Row],[KFN-SB-MD]]</f>
        <v>0</v>
      </c>
      <c r="V66" s="391">
        <f>Прайс[[#This Row],[Комплект ящика INNOTECH ATIRA полного выдв. с  PUSH TO OPEN , Н70,NL470,цвет серебристый]]</f>
        <v>0</v>
      </c>
    </row>
    <row r="67" spans="1:22" x14ac:dyDescent="0.25">
      <c r="A67" s="248" t="s">
        <v>821</v>
      </c>
      <c r="B67" s="1">
        <v>1</v>
      </c>
      <c r="C67" s="366"/>
      <c r="D67" s="366"/>
      <c r="E67" s="366"/>
      <c r="F67" s="366"/>
      <c r="G67" s="366"/>
      <c r="H67" s="366"/>
      <c r="I67" s="28">
        <f>Таблица21[[#This Row],[Моя цена Компл 2]]-Таблица21[[#This Row],[Цена БЗ компл 2]]</f>
        <v>0</v>
      </c>
      <c r="M67" s="247" t="s">
        <v>49</v>
      </c>
      <c r="N67" s="389">
        <v>2000</v>
      </c>
      <c r="O67" s="389">
        <v>2280</v>
      </c>
      <c r="P67" s="389">
        <v>150</v>
      </c>
      <c r="Q67" s="389">
        <v>600</v>
      </c>
      <c r="R67" s="389">
        <v>300</v>
      </c>
      <c r="S67" s="389">
        <v>640</v>
      </c>
      <c r="T67" s="392">
        <f>Прайс[[#This Row],[КФ петли SENS накл.110 гр. с крестообр. Планкой]]*5</f>
        <v>3100</v>
      </c>
      <c r="U67" s="392">
        <f>Прайс[[#This Row],[KFP-SB-N110]]*5</f>
        <v>0</v>
      </c>
      <c r="V67" s="392">
        <f>Прайс[[#This Row],[KFP-SB-N110]]*5</f>
        <v>0</v>
      </c>
    </row>
    <row r="68" spans="1:22" ht="28.5" x14ac:dyDescent="0.25">
      <c r="A68" s="248" t="s">
        <v>822</v>
      </c>
      <c r="B68" s="1">
        <v>1</v>
      </c>
      <c r="C68" s="366"/>
      <c r="D68" s="366"/>
      <c r="E68" s="366"/>
      <c r="F68" s="366"/>
      <c r="G68" s="366"/>
      <c r="H68" s="366"/>
      <c r="I68" s="28">
        <f>Таблица21[[#This Row],[Моя цена Компл 2]]-Таблица21[[#This Row],[Цена БЗ компл 2]]</f>
        <v>0</v>
      </c>
      <c r="M68" s="379" t="s">
        <v>139</v>
      </c>
      <c r="N68" s="388">
        <v>2000</v>
      </c>
      <c r="O68" s="388">
        <v>2280</v>
      </c>
      <c r="P68" s="388">
        <v>150</v>
      </c>
      <c r="Q68" s="388">
        <v>600</v>
      </c>
      <c r="R68" s="388">
        <v>300</v>
      </c>
      <c r="S68" s="388">
        <v>640</v>
      </c>
      <c r="T68" s="391">
        <f>Прайс[[#This Row],[КФ KEKU]]*4+Прайс[[#This Row],[КФ петли SENS накл.110 гр. с крестообр. Планкой]]*5</f>
        <v>3100</v>
      </c>
      <c r="U68" s="391">
        <v>0</v>
      </c>
      <c r="V68" s="391">
        <v>0</v>
      </c>
    </row>
    <row r="69" spans="1:22" x14ac:dyDescent="0.25">
      <c r="A69" s="248" t="s">
        <v>823</v>
      </c>
      <c r="B69" s="1">
        <v>1</v>
      </c>
      <c r="C69" s="366"/>
      <c r="D69" s="366"/>
      <c r="E69" s="366"/>
      <c r="F69" s="366"/>
      <c r="G69" s="366"/>
      <c r="H69" s="366"/>
      <c r="I69" s="28">
        <f>Таблица21[[#This Row],[Моя цена Компл 2]]-Таблица21[[#This Row],[Цена БЗ компл 2]]</f>
        <v>0</v>
      </c>
      <c r="M69" s="247" t="s">
        <v>50</v>
      </c>
      <c r="N69" s="389">
        <v>2000</v>
      </c>
      <c r="O69" s="389">
        <v>2280</v>
      </c>
      <c r="P69" s="389">
        <v>600</v>
      </c>
      <c r="Q69" s="389">
        <v>600</v>
      </c>
      <c r="R69" s="389">
        <v>560</v>
      </c>
      <c r="S69" s="389">
        <v>560</v>
      </c>
      <c r="T69" s="392">
        <f>Прайс[[#This Row],[КФ петли SENS накл.110 гр. с крестообр. Планкой]]*5</f>
        <v>3100</v>
      </c>
      <c r="U69" s="392">
        <f>Прайс[[#This Row],[KFP-SB-N110]]*5</f>
        <v>0</v>
      </c>
      <c r="V69" s="392">
        <v>0</v>
      </c>
    </row>
    <row r="70" spans="1:22" x14ac:dyDescent="0.25">
      <c r="A70" s="247" t="s">
        <v>49</v>
      </c>
      <c r="B70" s="1">
        <v>1</v>
      </c>
      <c r="C70" s="366"/>
      <c r="D70" s="366"/>
      <c r="E70" s="366"/>
      <c r="F70" s="366"/>
      <c r="G70" s="366"/>
      <c r="H70" s="366"/>
      <c r="I70" s="28">
        <f>Таблица21[[#This Row],[Моя цена Компл 2]]-Таблица21[[#This Row],[Цена БЗ компл 2]]</f>
        <v>0</v>
      </c>
      <c r="M70" s="379" t="s">
        <v>51</v>
      </c>
      <c r="N70" s="388">
        <v>2000</v>
      </c>
      <c r="O70" s="388">
        <v>2280</v>
      </c>
      <c r="P70" s="388">
        <v>600</v>
      </c>
      <c r="Q70" s="388">
        <v>600</v>
      </c>
      <c r="R70" s="388">
        <v>560</v>
      </c>
      <c r="S70" s="388">
        <v>560</v>
      </c>
      <c r="T70" s="391">
        <f>Прайс[[#This Row],[КФ KEKU]]*4+Прайс[[#This Row],[КФ петли SENS накл.110 гр. с крестообр. Планкой]]*5</f>
        <v>3100</v>
      </c>
      <c r="U70" s="391">
        <v>0</v>
      </c>
      <c r="V70" s="391">
        <v>0</v>
      </c>
    </row>
    <row r="71" spans="1:22" ht="28.5" x14ac:dyDescent="0.25">
      <c r="A71" s="247" t="s">
        <v>139</v>
      </c>
      <c r="B71" s="1">
        <v>1</v>
      </c>
      <c r="C71" s="371">
        <v>14187.9</v>
      </c>
      <c r="D71" s="366">
        <v>14188.247359999999</v>
      </c>
      <c r="E71" s="366"/>
      <c r="F71" s="366"/>
      <c r="G71" s="366"/>
      <c r="H71" s="366"/>
      <c r="I71" s="28">
        <f>Таблица21[[#This Row],[Моя цена Компл 2]]-Таблица21[[#This Row],[Цена БЗ компл 2]]</f>
        <v>0.3473599999997532</v>
      </c>
      <c r="M71" s="246" t="s">
        <v>52</v>
      </c>
      <c r="N71" s="389">
        <v>2000</v>
      </c>
      <c r="O71" s="389">
        <v>2280</v>
      </c>
      <c r="P71" s="389">
        <v>300</v>
      </c>
      <c r="Q71" s="389">
        <v>600</v>
      </c>
      <c r="R71" s="389">
        <v>560</v>
      </c>
      <c r="S71" s="389">
        <v>560</v>
      </c>
      <c r="T71" s="392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7670</v>
      </c>
      <c r="U71" s="392">
        <f>Прайс[[#This Row],[KFN-SB-M86]]*2+Прайс[[#This Row],[KFN-SB-M15]]+Прайс[[#This Row],[KFN-SB-MD]]*3+Прайс[[#This Row],[KFP-SB-N110]]*3</f>
        <v>1840</v>
      </c>
      <c r="V71" s="392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22" x14ac:dyDescent="0.25">
      <c r="A72" s="247" t="s">
        <v>50</v>
      </c>
      <c r="B72" s="1">
        <v>1</v>
      </c>
      <c r="C72" s="366"/>
      <c r="D72" s="366"/>
      <c r="E72" s="366"/>
      <c r="F72" s="366"/>
      <c r="G72" s="366"/>
      <c r="H72" s="366"/>
      <c r="I72" s="28">
        <f>Таблица21[[#This Row],[Моя цена Компл 2]]-Таблица21[[#This Row],[Цена БЗ компл 2]]</f>
        <v>0</v>
      </c>
      <c r="M72" s="379" t="s">
        <v>53</v>
      </c>
      <c r="N72" s="388">
        <v>2000</v>
      </c>
      <c r="O72" s="388">
        <v>2280</v>
      </c>
      <c r="P72" s="388">
        <v>300</v>
      </c>
      <c r="Q72" s="388">
        <v>600</v>
      </c>
      <c r="R72" s="388">
        <v>560</v>
      </c>
      <c r="S72" s="388">
        <v>560</v>
      </c>
      <c r="T72" s="391">
        <f>Прайс[[#This Row],[Комплект для ящика Hettich ATIRA Серый с реллингом, NL-470, H-176]]*2+Прайс[[#This Row],[КФ петли SENS накл.110 гр. с крестообр. Планкой]]*3</f>
        <v>1860</v>
      </c>
      <c r="U72" s="391">
        <f>Прайс[[#This Row],[KFN-SB-M15]]*2+Прайс[[#This Row],[KFN-SB-MD]]*3+Прайс[[#This Row],[KFP-SB-N110]]*3</f>
        <v>390</v>
      </c>
      <c r="V72" s="391">
        <f>Прайс[[#This Row],[Комплект ящика INNOTECH ATIRA полного выдв. с  PUSH TO OPEN , Н70,NL470,цвет серебристый]]*2+Прайс[[#This Row],[KFP-SB-N110]]*3</f>
        <v>390</v>
      </c>
    </row>
    <row r="73" spans="1:22" x14ac:dyDescent="0.25">
      <c r="A73" s="247" t="s">
        <v>51</v>
      </c>
      <c r="B73" s="1">
        <v>1</v>
      </c>
      <c r="C73" s="366"/>
      <c r="D73" s="366"/>
      <c r="E73" s="366"/>
      <c r="F73" s="366"/>
      <c r="G73" s="366"/>
      <c r="H73" s="366"/>
      <c r="I73" s="28">
        <f>Таблица21[[#This Row],[Моя цена Компл 2]]-Таблица21[[#This Row],[Цена БЗ компл 2]]</f>
        <v>0</v>
      </c>
      <c r="M73" s="247" t="s">
        <v>705</v>
      </c>
      <c r="N73" s="389">
        <v>2000</v>
      </c>
      <c r="O73" s="389">
        <v>2280</v>
      </c>
      <c r="P73" s="389">
        <v>600</v>
      </c>
      <c r="Q73" s="389">
        <v>600</v>
      </c>
      <c r="R73" s="389">
        <v>560</v>
      </c>
      <c r="S73" s="389">
        <v>560</v>
      </c>
      <c r="T73" s="392">
        <f>Прайс[[#This Row],[КФ петли SENS накл.110 гр. с крестообр. Планкой]]*4</f>
        <v>2480</v>
      </c>
      <c r="U73" s="392">
        <f>Прайс[[#This Row],[KFP-SB-N110]]*4</f>
        <v>520</v>
      </c>
      <c r="V73" s="392">
        <f>Прайс[[#This Row],[KFP-SB-N110]]*4</f>
        <v>520</v>
      </c>
    </row>
    <row r="74" spans="1:22" x14ac:dyDescent="0.25">
      <c r="A74" s="246" t="s">
        <v>52</v>
      </c>
      <c r="B74" s="1">
        <v>1</v>
      </c>
      <c r="C74" s="265">
        <v>28066.13</v>
      </c>
      <c r="D74" s="366">
        <v>28065.723679999999</v>
      </c>
      <c r="E74" s="366"/>
      <c r="F74" s="366"/>
      <c r="G74" s="366"/>
      <c r="H74" s="366"/>
      <c r="I74" s="28">
        <f>Таблица21[[#This Row],[Моя цена Компл 2]]-Таблица21[[#This Row],[Цена БЗ компл 2]]</f>
        <v>-0.40632000000186963</v>
      </c>
      <c r="M74" s="379" t="s">
        <v>706</v>
      </c>
      <c r="N74" s="388">
        <v>2000</v>
      </c>
      <c r="O74" s="388">
        <v>2280</v>
      </c>
      <c r="P74" s="388">
        <v>600</v>
      </c>
      <c r="Q74" s="388">
        <v>600</v>
      </c>
      <c r="R74" s="388">
        <v>560</v>
      </c>
      <c r="S74" s="388">
        <v>560</v>
      </c>
      <c r="T74" s="391">
        <f>Прайс[[#This Row],[КФ петли SENS накл.110 гр. с крестообр. Планкой]]*4</f>
        <v>2480</v>
      </c>
      <c r="U74" s="391">
        <f>Прайс[[#This Row],[KFP-SB-N110]]*4</f>
        <v>0</v>
      </c>
      <c r="V74" s="391">
        <f>Прайс[[#This Row],[KFP-SB-N110]]*4</f>
        <v>0</v>
      </c>
    </row>
    <row r="75" spans="1:22" x14ac:dyDescent="0.25">
      <c r="A75" s="247" t="s">
        <v>53</v>
      </c>
      <c r="B75" s="1">
        <v>1</v>
      </c>
      <c r="C75" s="265">
        <v>23826.12</v>
      </c>
      <c r="D75" s="366">
        <v>23825.723679999999</v>
      </c>
      <c r="E75" s="366"/>
      <c r="F75" s="366"/>
      <c r="G75" s="366"/>
      <c r="H75" s="366"/>
      <c r="I75" s="28">
        <f>Таблица21[[#This Row],[Моя цена Компл 2]]-Таблица21[[#This Row],[Цена БЗ компл 2]]</f>
        <v>-0.39631999999983236</v>
      </c>
      <c r="M75" s="381" t="s">
        <v>709</v>
      </c>
      <c r="N75" s="389">
        <v>2000</v>
      </c>
      <c r="O75" s="389">
        <v>2280</v>
      </c>
      <c r="P75" s="389">
        <v>600</v>
      </c>
      <c r="Q75" s="389">
        <v>600</v>
      </c>
      <c r="R75" s="389">
        <v>560</v>
      </c>
      <c r="S75" s="389">
        <v>560</v>
      </c>
      <c r="T75" s="392">
        <f>Прайс[[#This Row],[КФ KEKU]]*4+Прайс[[#This Row],[КФ петли SENS накл.110 гр. с крестообр. Планкой]]*4</f>
        <v>3640</v>
      </c>
      <c r="U75" s="392">
        <v>0</v>
      </c>
      <c r="V75" s="392">
        <v>0</v>
      </c>
    </row>
    <row r="76" spans="1:22" x14ac:dyDescent="0.25">
      <c r="A76" s="247" t="s">
        <v>705</v>
      </c>
      <c r="B76" s="1">
        <v>1</v>
      </c>
      <c r="C76" s="268">
        <v>11331.1</v>
      </c>
      <c r="D76" s="366">
        <v>11331.423999999999</v>
      </c>
      <c r="E76" s="366"/>
      <c r="F76" s="366"/>
      <c r="G76" s="366"/>
      <c r="H76" s="366"/>
      <c r="I76" s="28">
        <f>Таблица21[[#This Row],[Моя цена Компл 2]]-Таблица21[[#This Row],[Цена БЗ компл 2]]</f>
        <v>0.32399999999870488</v>
      </c>
      <c r="M76" s="381" t="s">
        <v>710</v>
      </c>
      <c r="N76" s="388">
        <v>2000</v>
      </c>
      <c r="O76" s="388">
        <v>2280</v>
      </c>
      <c r="P76" s="388">
        <v>600</v>
      </c>
      <c r="Q76" s="388">
        <v>600</v>
      </c>
      <c r="R76" s="388">
        <v>560</v>
      </c>
      <c r="S76" s="388">
        <v>560</v>
      </c>
      <c r="T76" s="391">
        <f>Прайс[[#This Row],[КФ KEKU]]*4+Прайс[[#This Row],[КФ петли SENS накл.110 гр. с крестообр. Планкой]]*4</f>
        <v>2480</v>
      </c>
      <c r="U76" s="391">
        <v>0</v>
      </c>
      <c r="V76" s="391">
        <v>0</v>
      </c>
    </row>
    <row r="77" spans="1:22" ht="28.5" x14ac:dyDescent="0.25">
      <c r="A77" s="247" t="s">
        <v>706</v>
      </c>
      <c r="B77" s="1"/>
      <c r="C77" s="366"/>
      <c r="D77" s="366"/>
      <c r="E77" s="366"/>
      <c r="F77" s="366"/>
      <c r="G77" s="366"/>
      <c r="H77" s="366"/>
      <c r="I77" s="28">
        <f>Таблица21[[#This Row],[Моя цена Компл 2]]-Таблица21[[#This Row],[Цена БЗ компл 2]]</f>
        <v>0</v>
      </c>
      <c r="M77" s="381" t="s">
        <v>713</v>
      </c>
      <c r="N77" s="389">
        <v>2000</v>
      </c>
      <c r="O77" s="389">
        <v>2280</v>
      </c>
      <c r="P77" s="389">
        <v>600</v>
      </c>
      <c r="Q77" s="389">
        <v>600</v>
      </c>
      <c r="R77" s="389">
        <v>560</v>
      </c>
      <c r="S77" s="389">
        <v>560</v>
      </c>
      <c r="T77" s="392">
        <f>Прайс[[#This Row],[КФ ящика Matrix (H=175 мм)_450_GR]]*2+Прайс[[#This Row],[КФ петли SENS накл.110 гр. с крестообр. Планкой]]*2</f>
        <v>11320</v>
      </c>
      <c r="U77" s="392">
        <f>Прайс[[#This Row],[KFN-SB-M15]]*2+Прайс[[#This Row],[KFN-SB-MD]]*2+Прайс[[#This Row],[KFP-SB-N110]]*2</f>
        <v>2480</v>
      </c>
      <c r="V77" s="392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22" ht="28.5" x14ac:dyDescent="0.25">
      <c r="A78" s="247" t="s">
        <v>709</v>
      </c>
      <c r="B78" s="1">
        <v>1</v>
      </c>
      <c r="C78" s="265">
        <v>15476.15</v>
      </c>
      <c r="D78" s="366">
        <v>15476.184000000001</v>
      </c>
      <c r="E78" s="366"/>
      <c r="F78" s="366"/>
      <c r="G78" s="366"/>
      <c r="H78" s="366"/>
      <c r="I78" s="28">
        <f>Таблица21[[#This Row],[Моя цена Компл 2]]-Таблица21[[#This Row],[Цена БЗ компл 2]]</f>
        <v>3.4000000001469743E-2</v>
      </c>
      <c r="M78" s="381" t="s">
        <v>714</v>
      </c>
      <c r="N78" s="388">
        <v>2000</v>
      </c>
      <c r="O78" s="388">
        <v>2280</v>
      </c>
      <c r="P78" s="388">
        <v>600</v>
      </c>
      <c r="Q78" s="388">
        <v>600</v>
      </c>
      <c r="R78" s="388">
        <v>560</v>
      </c>
      <c r="S78" s="388">
        <v>560</v>
      </c>
      <c r="T78" s="391">
        <f>Прайс[[#This Row],[КФ ящика Matrix (H=175 мм)_450_GR]]*2+Прайс[[#This Row],[КФ петли SENS накл.110 гр. с крестообр. Планкой]]*2</f>
        <v>11320</v>
      </c>
      <c r="U78" s="391">
        <f>Прайс[[#This Row],[KFN-SB-M15]]*2+Прайс[[#This Row],[KFN-SB-MD]]*2+Прайс[[#This Row],[KFP-SB-N110]]*2</f>
        <v>2480</v>
      </c>
      <c r="V78" s="391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22" ht="28.5" x14ac:dyDescent="0.25">
      <c r="A79" s="247" t="s">
        <v>710</v>
      </c>
      <c r="B79" s="1"/>
      <c r="C79" s="366"/>
      <c r="D79" s="366"/>
      <c r="E79" s="366"/>
      <c r="F79" s="366"/>
      <c r="G79" s="366"/>
      <c r="H79" s="366"/>
      <c r="I79" s="28">
        <f>Таблица21[[#This Row],[Моя цена Компл 2]]-Таблица21[[#This Row],[Цена БЗ компл 2]]</f>
        <v>0</v>
      </c>
      <c r="M79" s="381" t="s">
        <v>715</v>
      </c>
      <c r="N79" s="389">
        <v>2000</v>
      </c>
      <c r="O79" s="389">
        <v>2280</v>
      </c>
      <c r="P79" s="389">
        <v>600</v>
      </c>
      <c r="Q79" s="389">
        <v>600</v>
      </c>
      <c r="R79" s="389">
        <v>560</v>
      </c>
      <c r="S79" s="389">
        <v>560</v>
      </c>
      <c r="T79" s="392">
        <f>Прайс[[#This Row],[КФ ящика Matrix (H=175 мм)_450_GR]]*2+Прайс[[#This Row],[КФ петли SENS накл.110 гр. с крестообр. Планкой]]*2</f>
        <v>1240</v>
      </c>
      <c r="U79" s="392">
        <f>Прайс[[#This Row],[KFN-SB-M15]]*2+Прайс[[#This Row],[KFN-SB-MD]]*2+Прайс[[#This Row],[KFP-SB-N110]]*2</f>
        <v>260</v>
      </c>
      <c r="V79" s="392">
        <f>Прайс[[#This Row],[Комплект ящика INNOTECH ATIRA полного выдв. с  PUSH TO OPEN , Н70,NL470,цвет серебристый]]*2+Прайс[[#This Row],[KFP-SB-N110]]*2</f>
        <v>260</v>
      </c>
    </row>
    <row r="80" spans="1:22" x14ac:dyDescent="0.25">
      <c r="A80" s="247" t="s">
        <v>713</v>
      </c>
      <c r="B80" s="1"/>
      <c r="C80" s="366"/>
      <c r="D80" s="366"/>
      <c r="E80" s="366"/>
      <c r="F80" s="366"/>
      <c r="G80" s="366"/>
      <c r="H80" s="366"/>
      <c r="I80" s="28">
        <f>Таблица21[[#This Row],[Моя цена Компл 2]]-Таблица21[[#This Row],[Цена БЗ компл 2]]</f>
        <v>0</v>
      </c>
      <c r="M80" s="381" t="s">
        <v>57</v>
      </c>
      <c r="N80" s="388">
        <v>2000</v>
      </c>
      <c r="O80" s="388">
        <v>2280</v>
      </c>
      <c r="P80" s="388">
        <v>600</v>
      </c>
      <c r="Q80" s="388">
        <v>600</v>
      </c>
      <c r="R80" s="388">
        <v>560</v>
      </c>
      <c r="S80" s="388">
        <v>560</v>
      </c>
      <c r="T80" s="391">
        <f>Прайс[[#This Row],[KFP-SP-PPGK]]+Прайс[[#This Row],[КФ петли SENS накл.110 гр. с крестообр. Планкой]]*2</f>
        <v>1240</v>
      </c>
      <c r="U80" s="391">
        <f>Прайс[[#This Row],[KFP-SP-PPA]]+Прайс[[#This Row],[KFP-SB-N110]]*4</f>
        <v>520</v>
      </c>
      <c r="V80" s="391">
        <v>0</v>
      </c>
    </row>
    <row r="81" spans="1:22" x14ac:dyDescent="0.25">
      <c r="A81" s="247" t="s">
        <v>714</v>
      </c>
      <c r="B81" s="1">
        <v>1</v>
      </c>
      <c r="C81" s="366"/>
      <c r="D81" s="366"/>
      <c r="E81" s="366"/>
      <c r="F81" s="366"/>
      <c r="G81" s="366"/>
      <c r="H81" s="366"/>
      <c r="I81" s="28">
        <f>Таблица21[[#This Row],[Моя цена Компл 2]]-Таблица21[[#This Row],[Цена БЗ компл 2]]</f>
        <v>0</v>
      </c>
      <c r="M81" s="247" t="s">
        <v>58</v>
      </c>
      <c r="N81" s="389">
        <v>2000</v>
      </c>
      <c r="O81" s="389">
        <v>2280</v>
      </c>
      <c r="P81" s="389">
        <v>600</v>
      </c>
      <c r="Q81" s="389">
        <v>600</v>
      </c>
      <c r="R81" s="389">
        <v>560</v>
      </c>
      <c r="S81" s="389">
        <v>560</v>
      </c>
      <c r="T81" s="392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U81" s="392">
        <f>Прайс[[#This Row],[KFP-SB-N110]]*2+Прайс[[#This Row],[KFN-SB-M15]]+Прайс[[#This Row],[KFN-SB-MD]]</f>
        <v>0</v>
      </c>
      <c r="V81" s="392">
        <f>Прайс[[#This Row],[KFP-SB-N110]]*2+Прайс[[#This Row],[Комплект ящика INNOTECH ATIRA полного выдв. с  PUSH TO OPEN , Н70,NL470,цвет серебристый]]</f>
        <v>0</v>
      </c>
    </row>
    <row r="82" spans="1:22" x14ac:dyDescent="0.25">
      <c r="A82" s="247" t="s">
        <v>715</v>
      </c>
      <c r="B82" s="1">
        <v>1</v>
      </c>
      <c r="C82" s="366"/>
      <c r="D82" s="366"/>
      <c r="E82" s="366"/>
      <c r="F82" s="366"/>
      <c r="G82" s="366"/>
      <c r="H82" s="366"/>
      <c r="I82" s="28">
        <f>Таблица21[[#This Row],[Моя цена Компл 2]]-Таблица21[[#This Row],[Цена БЗ компл 2]]</f>
        <v>0</v>
      </c>
      <c r="M82" s="379" t="s">
        <v>59</v>
      </c>
      <c r="N82" s="388">
        <v>2000</v>
      </c>
      <c r="O82" s="388">
        <v>2280</v>
      </c>
      <c r="P82" s="388">
        <v>600</v>
      </c>
      <c r="Q82" s="388">
        <v>600</v>
      </c>
      <c r="R82" s="388">
        <v>560</v>
      </c>
      <c r="S82" s="388">
        <v>560</v>
      </c>
      <c r="T82" s="391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1240</v>
      </c>
      <c r="U82" s="391">
        <v>0</v>
      </c>
      <c r="V82" s="391">
        <v>0</v>
      </c>
    </row>
    <row r="83" spans="1:22" x14ac:dyDescent="0.25">
      <c r="A83" s="247" t="s">
        <v>57</v>
      </c>
      <c r="B83" s="1">
        <v>1</v>
      </c>
      <c r="C83" s="366"/>
      <c r="D83" s="366"/>
      <c r="E83" s="366"/>
      <c r="F83" s="366"/>
      <c r="G83" s="366"/>
      <c r="H83" s="366"/>
      <c r="I83" s="28">
        <f>Таблица21[[#This Row],[Моя цена Компл 2]]-Таблица21[[#This Row],[Цена БЗ компл 2]]</f>
        <v>0</v>
      </c>
      <c r="M83" s="251" t="s">
        <v>60</v>
      </c>
      <c r="N83" s="390">
        <v>2280</v>
      </c>
      <c r="O83" s="390">
        <v>2280</v>
      </c>
      <c r="P83" s="390">
        <v>600</v>
      </c>
      <c r="Q83" s="390">
        <v>600</v>
      </c>
      <c r="R83" s="390">
        <v>560</v>
      </c>
      <c r="S83" s="390">
        <v>560</v>
      </c>
      <c r="T83" s="394" t="e">
        <f>Прайс[[#This Row],[KFP-SP-PPGK]]+Прайс[[#This Row],[КФ петли SENS накл.110 гр. с крестообр. Планкой]]*5</f>
        <v>#VALUE!</v>
      </c>
      <c r="U83" s="394" t="e">
        <f>Прайс[[#This Row],[KFP-SP-PPA]]+Прайс[[#This Row],[KFP-SB-N110]]*7</f>
        <v>#VALUE!</v>
      </c>
      <c r="V83" s="394">
        <v>0</v>
      </c>
    </row>
    <row r="84" spans="1:22" x14ac:dyDescent="0.25">
      <c r="A84" s="247" t="s">
        <v>58</v>
      </c>
      <c r="B84" s="1">
        <v>1</v>
      </c>
      <c r="C84" s="366"/>
      <c r="D84" s="366"/>
      <c r="E84" s="366"/>
      <c r="F84" s="366"/>
      <c r="G84" s="366"/>
      <c r="H84" s="366"/>
      <c r="I84" s="28">
        <f>Таблица21[[#This Row],[Моя цена Компл 2]]-Таблица21[[#This Row],[Цена БЗ компл 2]]</f>
        <v>0</v>
      </c>
    </row>
    <row r="85" spans="1:22" x14ac:dyDescent="0.25">
      <c r="A85" s="247" t="s">
        <v>59</v>
      </c>
      <c r="B85" s="1">
        <v>1</v>
      </c>
      <c r="C85" s="366"/>
      <c r="D85" s="366"/>
      <c r="E85" s="366"/>
      <c r="F85" s="366"/>
      <c r="G85" s="366"/>
      <c r="H85" s="366"/>
      <c r="I85" s="28">
        <f>Таблица21[[#This Row],[Моя цена Компл 2]]-Таблица21[[#This Row],[Цена БЗ компл 2]]</f>
        <v>0</v>
      </c>
    </row>
    <row r="86" spans="1:22" x14ac:dyDescent="0.25">
      <c r="A86" s="251" t="s">
        <v>60</v>
      </c>
      <c r="B86" s="1">
        <v>1</v>
      </c>
      <c r="C86" s="366"/>
      <c r="D86" s="366"/>
      <c r="E86" s="366"/>
      <c r="F86" s="366"/>
      <c r="G86" s="366"/>
      <c r="H86" s="366"/>
      <c r="I86" s="28">
        <f>Таблица21[[#This Row],[Моя цена Компл 2]]-Таблица21[[#This Row],[Цена БЗ компл 2]]</f>
        <v>0</v>
      </c>
    </row>
    <row r="87" spans="1:22" x14ac:dyDescent="0.25">
      <c r="A87" s="252" t="s">
        <v>852</v>
      </c>
      <c r="B87" s="1">
        <f>SUBTOTAL(109,Таблица21[Тест])</f>
        <v>67</v>
      </c>
      <c r="C87" s="367"/>
      <c r="D87" s="367"/>
      <c r="E87" s="367"/>
      <c r="F87" s="367"/>
      <c r="G87" s="367"/>
      <c r="H87" s="367"/>
      <c r="I87" s="368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4"/>
  <sheetViews>
    <sheetView zoomScale="160" zoomScaleNormal="160" workbookViewId="0">
      <pane xSplit="2" ySplit="8" topLeftCell="C42" activePane="bottomRight" state="frozen"/>
      <selection activeCell="T36" sqref="T36"/>
      <selection pane="topRight" activeCell="T36" sqref="T36"/>
      <selection pane="bottomLeft" activeCell="T36" sqref="T36"/>
      <selection pane="bottomRight" activeCell="D48" sqref="D48"/>
    </sheetView>
  </sheetViews>
  <sheetFormatPr defaultColWidth="9.140625" defaultRowHeight="12" x14ac:dyDescent="0.2"/>
  <cols>
    <col min="1" max="1" width="15.5703125" style="148" bestFit="1" customWidth="1"/>
    <col min="2" max="2" width="42.5703125" style="148" customWidth="1"/>
    <col min="3" max="4" width="15" style="148" customWidth="1"/>
    <col min="5" max="16384" width="9.140625" style="148"/>
  </cols>
  <sheetData>
    <row r="2" spans="2:4" x14ac:dyDescent="0.2">
      <c r="C2" s="190">
        <f>SUM(C9:C26,C27:C37,C40:C49,C57:C74,C75:C91,C92:C94)</f>
        <v>198920.32000000001</v>
      </c>
      <c r="D2" s="189"/>
    </row>
    <row r="3" spans="2:4" ht="12.75" customHeight="1" x14ac:dyDescent="0.2">
      <c r="B3" s="191"/>
      <c r="C3" s="191"/>
      <c r="D3" s="191"/>
    </row>
    <row r="4" spans="2:4" ht="12.75" customHeight="1" x14ac:dyDescent="0.2">
      <c r="B4" s="191"/>
      <c r="C4" s="32">
        <v>1</v>
      </c>
      <c r="D4" s="141" t="s">
        <v>619</v>
      </c>
    </row>
    <row r="5" spans="2:4" ht="12.75" x14ac:dyDescent="0.2">
      <c r="C5" s="32">
        <v>1</v>
      </c>
      <c r="D5" s="141" t="s">
        <v>620</v>
      </c>
    </row>
    <row r="7" spans="2:4" ht="23.25" customHeight="1" x14ac:dyDescent="0.2">
      <c r="B7" s="459" t="s">
        <v>621</v>
      </c>
      <c r="C7" s="457" t="s">
        <v>622</v>
      </c>
      <c r="D7" s="457" t="s">
        <v>623</v>
      </c>
    </row>
    <row r="8" spans="2:4" ht="12" customHeight="1" x14ac:dyDescent="0.2">
      <c r="B8" s="459"/>
      <c r="C8" s="458"/>
      <c r="D8" s="458"/>
    </row>
    <row r="9" spans="2:4" x14ac:dyDescent="0.2">
      <c r="B9" s="192" t="s">
        <v>379</v>
      </c>
      <c r="C9" s="190">
        <v>540</v>
      </c>
      <c r="D9" s="190">
        <v>500</v>
      </c>
    </row>
    <row r="10" spans="2:4" x14ac:dyDescent="0.2">
      <c r="B10" s="192" t="s">
        <v>399</v>
      </c>
      <c r="C10" s="190">
        <v>460</v>
      </c>
      <c r="D10" s="190">
        <v>420</v>
      </c>
    </row>
    <row r="11" spans="2:4" x14ac:dyDescent="0.2">
      <c r="B11" s="192" t="s">
        <v>625</v>
      </c>
      <c r="C11" s="190">
        <v>550</v>
      </c>
      <c r="D11" s="190">
        <v>510</v>
      </c>
    </row>
    <row r="12" spans="2:4" x14ac:dyDescent="0.2">
      <c r="B12" s="192" t="s">
        <v>400</v>
      </c>
      <c r="C12" s="190">
        <v>810</v>
      </c>
      <c r="D12" s="190">
        <v>740</v>
      </c>
    </row>
    <row r="13" spans="2:4" x14ac:dyDescent="0.2">
      <c r="B13" s="192" t="s">
        <v>626</v>
      </c>
      <c r="C13" s="190">
        <v>700</v>
      </c>
      <c r="D13" s="190">
        <v>650</v>
      </c>
    </row>
    <row r="14" spans="2:4" x14ac:dyDescent="0.2">
      <c r="B14" s="192" t="s">
        <v>405</v>
      </c>
      <c r="C14" s="190">
        <v>740</v>
      </c>
      <c r="D14" s="190">
        <v>690</v>
      </c>
    </row>
    <row r="15" spans="2:4" x14ac:dyDescent="0.2">
      <c r="B15" s="192" t="s">
        <v>407</v>
      </c>
      <c r="C15" s="190">
        <v>940</v>
      </c>
      <c r="D15" s="190">
        <v>870</v>
      </c>
    </row>
    <row r="16" spans="2:4" x14ac:dyDescent="0.2">
      <c r="B16" s="192" t="s">
        <v>627</v>
      </c>
      <c r="C16" s="190">
        <v>750</v>
      </c>
      <c r="D16" s="190">
        <v>690</v>
      </c>
    </row>
    <row r="17" spans="1:8" x14ac:dyDescent="0.2">
      <c r="B17" s="192" t="s">
        <v>422</v>
      </c>
      <c r="C17" s="190">
        <v>650</v>
      </c>
      <c r="D17" s="190">
        <v>600</v>
      </c>
    </row>
    <row r="18" spans="1:8" x14ac:dyDescent="0.2">
      <c r="B18" s="192" t="s">
        <v>453</v>
      </c>
      <c r="C18" s="190">
        <v>840</v>
      </c>
      <c r="D18" s="190">
        <v>780</v>
      </c>
    </row>
    <row r="19" spans="1:8" x14ac:dyDescent="0.2">
      <c r="B19" s="192" t="s">
        <v>420</v>
      </c>
      <c r="C19" s="190">
        <v>740</v>
      </c>
      <c r="D19" s="190">
        <v>680</v>
      </c>
    </row>
    <row r="20" spans="1:8" x14ac:dyDescent="0.2">
      <c r="B20" s="192" t="s">
        <v>479</v>
      </c>
      <c r="C20" s="190">
        <v>930</v>
      </c>
      <c r="D20" s="190">
        <v>860</v>
      </c>
    </row>
    <row r="21" spans="1:8" x14ac:dyDescent="0.2">
      <c r="B21" s="192" t="s">
        <v>438</v>
      </c>
      <c r="C21" s="190">
        <v>1130</v>
      </c>
      <c r="D21" s="190">
        <v>1040</v>
      </c>
    </row>
    <row r="22" spans="1:8" x14ac:dyDescent="0.2">
      <c r="B22" s="192" t="s">
        <v>628</v>
      </c>
      <c r="C22" s="190">
        <v>340</v>
      </c>
      <c r="D22" s="190">
        <v>310</v>
      </c>
    </row>
    <row r="23" spans="1:8" x14ac:dyDescent="0.2">
      <c r="B23" s="192" t="s">
        <v>440</v>
      </c>
      <c r="C23" s="190">
        <v>750</v>
      </c>
      <c r="D23" s="190">
        <v>700</v>
      </c>
    </row>
    <row r="24" spans="1:8" x14ac:dyDescent="0.2">
      <c r="B24" s="192" t="s">
        <v>428</v>
      </c>
      <c r="C24" s="190">
        <v>590</v>
      </c>
      <c r="D24" s="190">
        <v>550</v>
      </c>
    </row>
    <row r="25" spans="1:8" x14ac:dyDescent="0.2">
      <c r="B25" s="192" t="s">
        <v>391</v>
      </c>
      <c r="C25" s="190">
        <v>270</v>
      </c>
      <c r="D25" s="190">
        <v>250</v>
      </c>
    </row>
    <row r="26" spans="1:8" x14ac:dyDescent="0.2">
      <c r="B26" s="192" t="s">
        <v>629</v>
      </c>
      <c r="C26" s="190">
        <v>270</v>
      </c>
      <c r="D26" s="190">
        <v>250</v>
      </c>
    </row>
    <row r="27" spans="1:8" ht="24" x14ac:dyDescent="0.2">
      <c r="A27" s="193" t="s">
        <v>630</v>
      </c>
      <c r="B27" s="192" t="s">
        <v>867</v>
      </c>
      <c r="C27" s="190">
        <v>5100</v>
      </c>
      <c r="D27" s="190">
        <v>4390</v>
      </c>
      <c r="F27" s="258" t="s">
        <v>867</v>
      </c>
      <c r="G27" s="260">
        <v>1</v>
      </c>
      <c r="H27" s="263">
        <v>4750</v>
      </c>
    </row>
    <row r="28" spans="1:8" ht="24" x14ac:dyDescent="0.2">
      <c r="B28" s="192" t="s">
        <v>862</v>
      </c>
      <c r="C28" s="190">
        <v>6660</v>
      </c>
      <c r="D28" s="190">
        <v>6660</v>
      </c>
    </row>
    <row r="29" spans="1:8" x14ac:dyDescent="0.2">
      <c r="A29" s="403" t="s">
        <v>1399</v>
      </c>
      <c r="B29" s="404" t="s">
        <v>867</v>
      </c>
      <c r="C29" s="405">
        <v>4750</v>
      </c>
      <c r="D29" s="406"/>
    </row>
    <row r="30" spans="1:8" x14ac:dyDescent="0.2">
      <c r="A30" s="403" t="s">
        <v>1399</v>
      </c>
      <c r="B30" s="404" t="s">
        <v>862</v>
      </c>
      <c r="C30" s="405">
        <v>5810</v>
      </c>
      <c r="D30" s="406"/>
    </row>
    <row r="31" spans="1:8" x14ac:dyDescent="0.2">
      <c r="B31" s="192" t="s">
        <v>631</v>
      </c>
      <c r="C31" s="190">
        <v>4750</v>
      </c>
      <c r="D31" s="190">
        <v>4390</v>
      </c>
    </row>
    <row r="32" spans="1:8" x14ac:dyDescent="0.2">
      <c r="B32" s="192" t="s">
        <v>419</v>
      </c>
      <c r="C32" s="190">
        <v>480</v>
      </c>
      <c r="D32" s="190">
        <v>440</v>
      </c>
    </row>
    <row r="33" spans="1:7" x14ac:dyDescent="0.2">
      <c r="A33" s="193" t="s">
        <v>632</v>
      </c>
      <c r="B33" s="192" t="s">
        <v>417</v>
      </c>
      <c r="C33" s="190">
        <v>940</v>
      </c>
      <c r="D33" s="190">
        <v>870</v>
      </c>
    </row>
    <row r="34" spans="1:7" x14ac:dyDescent="0.2">
      <c r="B34" s="192" t="s">
        <v>411</v>
      </c>
      <c r="C34" s="190">
        <v>370</v>
      </c>
      <c r="D34" s="190">
        <v>340</v>
      </c>
    </row>
    <row r="35" spans="1:7" x14ac:dyDescent="0.2">
      <c r="B35" s="192" t="s">
        <v>412</v>
      </c>
      <c r="C35" s="190">
        <v>170</v>
      </c>
      <c r="D35" s="190">
        <v>160</v>
      </c>
    </row>
    <row r="36" spans="1:7" x14ac:dyDescent="0.2">
      <c r="A36" s="193" t="s">
        <v>633</v>
      </c>
      <c r="B36" s="192" t="s">
        <v>477</v>
      </c>
      <c r="C36" s="190">
        <v>5040</v>
      </c>
      <c r="D36" s="190">
        <v>4660</v>
      </c>
    </row>
    <row r="37" spans="1:7" x14ac:dyDescent="0.2">
      <c r="B37" s="192" t="s">
        <v>413</v>
      </c>
      <c r="C37" s="190">
        <v>4130</v>
      </c>
      <c r="D37" s="190">
        <v>3820</v>
      </c>
    </row>
    <row r="38" spans="1:7" ht="12.75" x14ac:dyDescent="0.2">
      <c r="B38" s="194" t="s">
        <v>415</v>
      </c>
      <c r="C38" s="190">
        <v>6440</v>
      </c>
      <c r="D38" s="190"/>
    </row>
    <row r="39" spans="1:7" ht="12.75" x14ac:dyDescent="0.2">
      <c r="B39" s="194" t="s">
        <v>418</v>
      </c>
      <c r="C39" s="190">
        <v>7970</v>
      </c>
      <c r="D39" s="190"/>
    </row>
    <row r="40" spans="1:7" x14ac:dyDescent="0.2">
      <c r="B40" s="192" t="s">
        <v>445</v>
      </c>
      <c r="C40" s="190">
        <v>4920</v>
      </c>
      <c r="D40" s="190">
        <v>2820</v>
      </c>
    </row>
    <row r="41" spans="1:7" x14ac:dyDescent="0.2">
      <c r="B41" s="192" t="s">
        <v>447</v>
      </c>
      <c r="C41" s="190">
        <v>5530</v>
      </c>
      <c r="D41" s="190">
        <v>3170</v>
      </c>
    </row>
    <row r="42" spans="1:7" x14ac:dyDescent="0.2">
      <c r="B42" s="192" t="s">
        <v>448</v>
      </c>
      <c r="C42" s="190">
        <v>6130</v>
      </c>
      <c r="D42" s="190">
        <v>4780</v>
      </c>
    </row>
    <row r="43" spans="1:7" x14ac:dyDescent="0.2">
      <c r="B43" s="192" t="s">
        <v>634</v>
      </c>
      <c r="C43" s="190">
        <v>1590</v>
      </c>
      <c r="D43" s="190">
        <v>5280</v>
      </c>
    </row>
    <row r="44" spans="1:7" x14ac:dyDescent="0.2">
      <c r="B44" s="192" t="s">
        <v>635</v>
      </c>
      <c r="C44" s="190">
        <v>6330</v>
      </c>
      <c r="D44" s="190">
        <v>5850</v>
      </c>
    </row>
    <row r="45" spans="1:7" x14ac:dyDescent="0.2">
      <c r="B45" s="192" t="s">
        <v>636</v>
      </c>
      <c r="C45" s="190">
        <v>7270</v>
      </c>
      <c r="D45" s="190">
        <v>6720</v>
      </c>
    </row>
    <row r="46" spans="1:7" x14ac:dyDescent="0.2">
      <c r="B46" s="192" t="s">
        <v>637</v>
      </c>
      <c r="C46" s="190">
        <v>7810</v>
      </c>
      <c r="D46" s="190">
        <v>7220</v>
      </c>
    </row>
    <row r="47" spans="1:7" x14ac:dyDescent="0.2">
      <c r="B47" s="192" t="s">
        <v>638</v>
      </c>
      <c r="C47" s="190">
        <v>11560</v>
      </c>
      <c r="D47" s="190">
        <v>10690</v>
      </c>
      <c r="G47" s="263">
        <v>10520</v>
      </c>
    </row>
    <row r="48" spans="1:7" x14ac:dyDescent="0.2">
      <c r="B48" s="192" t="s">
        <v>395</v>
      </c>
      <c r="C48" s="190">
        <v>11370</v>
      </c>
      <c r="D48" s="190">
        <v>10520</v>
      </c>
    </row>
    <row r="49" spans="1:4" x14ac:dyDescent="0.2">
      <c r="B49" s="192" t="s">
        <v>396</v>
      </c>
      <c r="C49" s="263">
        <v>10520</v>
      </c>
      <c r="D49" s="190">
        <v>10520</v>
      </c>
    </row>
    <row r="50" spans="1:4" x14ac:dyDescent="0.2">
      <c r="B50" s="192" t="s">
        <v>450</v>
      </c>
      <c r="C50" s="190">
        <v>1000</v>
      </c>
      <c r="D50" s="190">
        <v>1000</v>
      </c>
    </row>
    <row r="51" spans="1:4" x14ac:dyDescent="0.2">
      <c r="B51" s="192" t="s">
        <v>451</v>
      </c>
      <c r="C51" s="190">
        <v>1220</v>
      </c>
      <c r="D51" s="190">
        <v>1000</v>
      </c>
    </row>
    <row r="52" spans="1:4" x14ac:dyDescent="0.2">
      <c r="B52" s="192" t="s">
        <v>639</v>
      </c>
      <c r="C52" s="190">
        <v>1780</v>
      </c>
      <c r="D52" s="190">
        <v>1000</v>
      </c>
    </row>
    <row r="53" spans="1:4" x14ac:dyDescent="0.2">
      <c r="B53" s="195" t="s">
        <v>640</v>
      </c>
      <c r="C53" s="196">
        <v>1320</v>
      </c>
      <c r="D53" s="454"/>
    </row>
    <row r="54" spans="1:4" x14ac:dyDescent="0.2">
      <c r="B54" s="195" t="s">
        <v>641</v>
      </c>
      <c r="C54" s="196">
        <v>1720</v>
      </c>
      <c r="D54" s="455"/>
    </row>
    <row r="55" spans="1:4" x14ac:dyDescent="0.2">
      <c r="B55" s="195" t="s">
        <v>642</v>
      </c>
      <c r="C55" s="196">
        <v>2140</v>
      </c>
      <c r="D55" s="455"/>
    </row>
    <row r="56" spans="1:4" ht="12.75" thickBot="1" x14ac:dyDescent="0.25">
      <c r="B56" s="195" t="s">
        <v>643</v>
      </c>
      <c r="C56" s="196">
        <v>2410</v>
      </c>
      <c r="D56" s="456"/>
    </row>
    <row r="57" spans="1:4" ht="24" x14ac:dyDescent="0.2">
      <c r="A57" s="193" t="s">
        <v>644</v>
      </c>
      <c r="B57" s="197" t="s">
        <v>645</v>
      </c>
      <c r="C57" s="198">
        <v>820</v>
      </c>
      <c r="D57" s="198">
        <v>760</v>
      </c>
    </row>
    <row r="58" spans="1:4" x14ac:dyDescent="0.2">
      <c r="A58" s="193" t="s">
        <v>630</v>
      </c>
      <c r="B58" s="199" t="s">
        <v>421</v>
      </c>
      <c r="C58" s="200">
        <v>1560</v>
      </c>
      <c r="D58" s="200">
        <v>1440</v>
      </c>
    </row>
    <row r="59" spans="1:4" ht="12.75" thickBot="1" x14ac:dyDescent="0.25">
      <c r="A59" s="193" t="s">
        <v>646</v>
      </c>
      <c r="B59" s="201" t="s">
        <v>409</v>
      </c>
      <c r="C59" s="202">
        <v>190</v>
      </c>
      <c r="D59" s="202">
        <v>180</v>
      </c>
    </row>
    <row r="60" spans="1:4" x14ac:dyDescent="0.2">
      <c r="A60" s="193" t="s">
        <v>644</v>
      </c>
      <c r="B60" s="197" t="s">
        <v>424</v>
      </c>
      <c r="C60" s="198">
        <v>1300</v>
      </c>
      <c r="D60" s="198">
        <v>1200</v>
      </c>
    </row>
    <row r="61" spans="1:4" x14ac:dyDescent="0.2">
      <c r="A61" s="193" t="s">
        <v>630</v>
      </c>
      <c r="B61" s="199" t="s">
        <v>647</v>
      </c>
      <c r="C61" s="200">
        <v>1300</v>
      </c>
      <c r="D61" s="200">
        <v>1410</v>
      </c>
    </row>
    <row r="62" spans="1:4" ht="12" customHeight="1" x14ac:dyDescent="0.2">
      <c r="A62" s="193" t="s">
        <v>646</v>
      </c>
      <c r="B62" s="199" t="s">
        <v>402</v>
      </c>
      <c r="C62" s="200">
        <v>480</v>
      </c>
      <c r="D62" s="200">
        <v>440</v>
      </c>
    </row>
    <row r="63" spans="1:4" ht="12.75" thickBot="1" x14ac:dyDescent="0.25">
      <c r="A63" s="193" t="s">
        <v>646</v>
      </c>
      <c r="B63" s="201" t="s">
        <v>423</v>
      </c>
      <c r="C63" s="202">
        <v>200</v>
      </c>
      <c r="D63" s="202">
        <v>180</v>
      </c>
    </row>
    <row r="64" spans="1:4" x14ac:dyDescent="0.2">
      <c r="A64" s="193" t="s">
        <v>644</v>
      </c>
      <c r="B64" s="197" t="s">
        <v>648</v>
      </c>
      <c r="C64" s="198">
        <v>450</v>
      </c>
      <c r="D64" s="198">
        <v>420</v>
      </c>
    </row>
    <row r="65" spans="1:4" x14ac:dyDescent="0.2">
      <c r="A65" s="193" t="s">
        <v>630</v>
      </c>
      <c r="B65" s="199" t="s">
        <v>649</v>
      </c>
      <c r="C65" s="203">
        <v>660</v>
      </c>
      <c r="D65" s="203">
        <v>610</v>
      </c>
    </row>
    <row r="66" spans="1:4" x14ac:dyDescent="0.2">
      <c r="A66" s="193" t="s">
        <v>630</v>
      </c>
      <c r="B66" s="199" t="s">
        <v>650</v>
      </c>
      <c r="C66" s="204">
        <v>620</v>
      </c>
      <c r="D66" s="203">
        <v>340</v>
      </c>
    </row>
    <row r="67" spans="1:4" ht="12" customHeight="1" thickBot="1" x14ac:dyDescent="0.25">
      <c r="A67" s="193" t="s">
        <v>646</v>
      </c>
      <c r="B67" s="201" t="s">
        <v>393</v>
      </c>
      <c r="C67" s="202">
        <v>130</v>
      </c>
      <c r="D67" s="202">
        <v>120</v>
      </c>
    </row>
    <row r="68" spans="1:4" x14ac:dyDescent="0.2">
      <c r="A68" s="193" t="s">
        <v>644</v>
      </c>
      <c r="B68" s="197" t="s">
        <v>651</v>
      </c>
      <c r="C68" s="205">
        <v>6080</v>
      </c>
      <c r="D68" s="198">
        <v>3470</v>
      </c>
    </row>
    <row r="69" spans="1:4" x14ac:dyDescent="0.2">
      <c r="A69" s="193" t="s">
        <v>644</v>
      </c>
      <c r="B69" s="199" t="s">
        <v>652</v>
      </c>
      <c r="C69" s="206">
        <v>6080</v>
      </c>
      <c r="D69" s="200">
        <v>3540</v>
      </c>
    </row>
    <row r="70" spans="1:4" x14ac:dyDescent="0.2">
      <c r="A70" s="193" t="s">
        <v>644</v>
      </c>
      <c r="B70" s="199" t="s">
        <v>653</v>
      </c>
      <c r="C70" s="200">
        <v>5160</v>
      </c>
      <c r="D70" s="200">
        <v>4770</v>
      </c>
    </row>
    <row r="71" spans="1:4" x14ac:dyDescent="0.2">
      <c r="A71" s="193" t="s">
        <v>630</v>
      </c>
      <c r="B71" s="199" t="s">
        <v>485</v>
      </c>
      <c r="C71" s="200">
        <v>6080</v>
      </c>
      <c r="D71" s="200">
        <v>3460</v>
      </c>
    </row>
    <row r="72" spans="1:4" ht="12" customHeight="1" x14ac:dyDescent="0.2">
      <c r="A72" s="193" t="s">
        <v>630</v>
      </c>
      <c r="B72" s="199" t="s">
        <v>654</v>
      </c>
      <c r="C72" s="200">
        <v>6940</v>
      </c>
      <c r="D72" s="200">
        <v>6410</v>
      </c>
    </row>
    <row r="73" spans="1:4" ht="12" customHeight="1" x14ac:dyDescent="0.2">
      <c r="A73" s="193" t="s">
        <v>646</v>
      </c>
      <c r="B73" s="199" t="s">
        <v>655</v>
      </c>
      <c r="C73" s="200">
        <v>13990</v>
      </c>
      <c r="D73" s="200">
        <v>12930</v>
      </c>
    </row>
    <row r="74" spans="1:4" ht="12.75" thickBot="1" x14ac:dyDescent="0.25">
      <c r="A74" s="193" t="s">
        <v>646</v>
      </c>
      <c r="B74" s="201" t="s">
        <v>435</v>
      </c>
      <c r="C74" s="202">
        <v>2290</v>
      </c>
      <c r="D74" s="202">
        <v>2120</v>
      </c>
    </row>
    <row r="75" spans="1:4" x14ac:dyDescent="0.2">
      <c r="B75" s="192" t="s">
        <v>656</v>
      </c>
      <c r="C75" s="190">
        <v>590</v>
      </c>
      <c r="D75" s="190">
        <v>550</v>
      </c>
    </row>
    <row r="76" spans="1:4" x14ac:dyDescent="0.2">
      <c r="B76" s="192" t="s">
        <v>429</v>
      </c>
      <c r="C76" s="190">
        <v>210</v>
      </c>
      <c r="D76" s="190">
        <v>190</v>
      </c>
    </row>
    <row r="77" spans="1:4" x14ac:dyDescent="0.2">
      <c r="B77" s="192" t="s">
        <v>430</v>
      </c>
      <c r="C77" s="190">
        <v>20</v>
      </c>
      <c r="D77" s="190">
        <v>20</v>
      </c>
    </row>
    <row r="78" spans="1:4" ht="12.75" customHeight="1" x14ac:dyDescent="0.2">
      <c r="B78" s="192" t="s">
        <v>657</v>
      </c>
      <c r="C78" s="190">
        <v>20</v>
      </c>
      <c r="D78" s="190">
        <v>20</v>
      </c>
    </row>
    <row r="79" spans="1:4" x14ac:dyDescent="0.2">
      <c r="B79" s="192" t="s">
        <v>658</v>
      </c>
      <c r="C79" s="190">
        <v>20</v>
      </c>
      <c r="D79" s="190">
        <v>20</v>
      </c>
    </row>
    <row r="80" spans="1:4" x14ac:dyDescent="0.2">
      <c r="B80" s="192" t="s">
        <v>659</v>
      </c>
      <c r="C80" s="190">
        <v>30</v>
      </c>
      <c r="D80" s="190">
        <v>30</v>
      </c>
    </row>
    <row r="81" spans="2:4" x14ac:dyDescent="0.2">
      <c r="B81" s="192" t="s">
        <v>660</v>
      </c>
      <c r="C81" s="190">
        <v>30</v>
      </c>
      <c r="D81" s="190">
        <v>30</v>
      </c>
    </row>
    <row r="82" spans="2:4" x14ac:dyDescent="0.2">
      <c r="B82" s="192" t="s">
        <v>403</v>
      </c>
      <c r="C82" s="190">
        <v>30</v>
      </c>
      <c r="D82" s="190">
        <v>30</v>
      </c>
    </row>
    <row r="83" spans="2:4" x14ac:dyDescent="0.2">
      <c r="B83" s="192" t="s">
        <v>452</v>
      </c>
      <c r="C83" s="190">
        <v>40</v>
      </c>
      <c r="D83" s="190">
        <v>40</v>
      </c>
    </row>
    <row r="84" spans="2:4" x14ac:dyDescent="0.2">
      <c r="B84" s="195" t="s">
        <v>427</v>
      </c>
      <c r="C84" s="196">
        <v>390</v>
      </c>
      <c r="D84" s="196">
        <v>360</v>
      </c>
    </row>
    <row r="85" spans="2:4" x14ac:dyDescent="0.2">
      <c r="B85" s="192" t="s">
        <v>661</v>
      </c>
      <c r="C85" s="190">
        <v>1110</v>
      </c>
      <c r="D85" s="190">
        <v>1030</v>
      </c>
    </row>
    <row r="86" spans="2:4" ht="12.75" x14ac:dyDescent="0.2">
      <c r="B86" s="194" t="s">
        <v>662</v>
      </c>
      <c r="C86" s="190">
        <v>8550</v>
      </c>
      <c r="D86" s="190">
        <v>7910</v>
      </c>
    </row>
    <row r="87" spans="2:4" ht="12.75" x14ac:dyDescent="0.2">
      <c r="B87" s="194" t="s">
        <v>663</v>
      </c>
      <c r="C87" s="190">
        <v>8200</v>
      </c>
      <c r="D87" s="190">
        <v>7580</v>
      </c>
    </row>
    <row r="88" spans="2:4" x14ac:dyDescent="0.2">
      <c r="B88" s="192" t="s">
        <v>397</v>
      </c>
      <c r="C88" s="190">
        <v>10</v>
      </c>
      <c r="D88" s="190">
        <v>10</v>
      </c>
    </row>
    <row r="89" spans="2:4" x14ac:dyDescent="0.2">
      <c r="B89" s="192" t="s">
        <v>473</v>
      </c>
      <c r="C89" s="190">
        <v>290</v>
      </c>
      <c r="D89" s="190">
        <v>270</v>
      </c>
    </row>
    <row r="90" spans="2:4" ht="12.75" x14ac:dyDescent="0.2">
      <c r="B90" s="194" t="s">
        <v>664</v>
      </c>
      <c r="C90" s="190">
        <v>550</v>
      </c>
      <c r="D90" s="190">
        <v>510</v>
      </c>
    </row>
    <row r="91" spans="2:4" ht="12.75" x14ac:dyDescent="0.2">
      <c r="B91" s="194" t="s">
        <v>665</v>
      </c>
      <c r="C91" s="190">
        <v>770</v>
      </c>
      <c r="D91" s="190">
        <v>710</v>
      </c>
    </row>
    <row r="92" spans="2:4" ht="12.75" x14ac:dyDescent="0.2">
      <c r="B92" s="194" t="s">
        <v>666</v>
      </c>
      <c r="C92" s="190">
        <v>300</v>
      </c>
      <c r="D92" s="190">
        <v>280</v>
      </c>
    </row>
    <row r="93" spans="2:4" ht="12.75" x14ac:dyDescent="0.2">
      <c r="B93" s="194" t="s">
        <v>667</v>
      </c>
      <c r="C93" s="190">
        <v>180.32</v>
      </c>
      <c r="D93" s="190">
        <v>180.32</v>
      </c>
    </row>
    <row r="94" spans="2:4" ht="12.75" x14ac:dyDescent="0.2">
      <c r="B94" s="194" t="s">
        <v>439</v>
      </c>
      <c r="C94" s="190">
        <v>20</v>
      </c>
      <c r="D94" s="190">
        <v>10</v>
      </c>
    </row>
  </sheetData>
  <mergeCells count="4">
    <mergeCell ref="D53:D56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670</v>
      </c>
    </row>
    <row r="5" spans="1:1" ht="170.1" customHeight="1" thickBot="1" x14ac:dyDescent="0.3">
      <c r="A5" s="3" t="s">
        <v>671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674</v>
      </c>
    </row>
    <row r="28" spans="1:1" ht="170.1" customHeight="1" thickBot="1" x14ac:dyDescent="0.3">
      <c r="A28" s="5" t="s">
        <v>675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777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676</v>
      </c>
    </row>
    <row r="49" spans="1:1" ht="170.1" customHeight="1" thickBot="1" x14ac:dyDescent="0.3">
      <c r="A49" s="7" t="s">
        <v>677</v>
      </c>
    </row>
    <row r="50" spans="1:1" ht="170.1" customHeight="1" thickBot="1" x14ac:dyDescent="0.3">
      <c r="A50" s="10" t="s">
        <v>678</v>
      </c>
    </row>
    <row r="51" spans="1:1" ht="170.1" customHeight="1" thickBot="1" x14ac:dyDescent="0.3">
      <c r="A51" s="10" t="s">
        <v>679</v>
      </c>
    </row>
    <row r="52" spans="1:1" ht="170.1" customHeight="1" thickBot="1" x14ac:dyDescent="0.3">
      <c r="A52" s="10" t="s">
        <v>680</v>
      </c>
    </row>
    <row r="53" spans="1:1" ht="170.1" customHeight="1" thickBot="1" x14ac:dyDescent="0.3">
      <c r="A53" s="7" t="s">
        <v>681</v>
      </c>
    </row>
    <row r="54" spans="1:1" ht="170.1" customHeight="1" thickBot="1" x14ac:dyDescent="0.3">
      <c r="A54" s="7" t="s">
        <v>830</v>
      </c>
    </row>
    <row r="55" spans="1:1" ht="170.1" customHeight="1" thickBot="1" x14ac:dyDescent="0.3">
      <c r="A55" s="22" t="s">
        <v>682</v>
      </c>
    </row>
    <row r="56" spans="1:1" ht="170.1" customHeight="1" thickBot="1" x14ac:dyDescent="0.3">
      <c r="A56" s="22" t="s">
        <v>683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841</v>
      </c>
    </row>
    <row r="66" spans="1:1" ht="170.1" customHeight="1" thickBot="1" x14ac:dyDescent="0.3">
      <c r="A66" s="24" t="s">
        <v>842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817</v>
      </c>
    </row>
    <row r="70" spans="1:1" ht="170.1" customHeight="1" thickBot="1" x14ac:dyDescent="0.3">
      <c r="A70" s="7" t="s">
        <v>818</v>
      </c>
    </row>
    <row r="71" spans="1:1" ht="170.1" customHeight="1" thickBot="1" x14ac:dyDescent="0.3">
      <c r="A71" s="25" t="s">
        <v>821</v>
      </c>
    </row>
    <row r="72" spans="1:1" ht="170.1" customHeight="1" thickBot="1" x14ac:dyDescent="0.3">
      <c r="A72" s="25" t="s">
        <v>822</v>
      </c>
    </row>
    <row r="73" spans="1:1" ht="170.1" customHeight="1" thickBot="1" x14ac:dyDescent="0.3">
      <c r="A73" s="25" t="s">
        <v>823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705</v>
      </c>
    </row>
    <row r="81" spans="1:1" ht="170.1" customHeight="1" thickBot="1" x14ac:dyDescent="0.3">
      <c r="A81" s="7" t="s">
        <v>706</v>
      </c>
    </row>
    <row r="82" spans="1:1" ht="170.1" customHeight="1" thickBot="1" x14ac:dyDescent="0.3">
      <c r="A82" s="10" t="s">
        <v>709</v>
      </c>
    </row>
    <row r="83" spans="1:1" ht="170.1" customHeight="1" thickBot="1" x14ac:dyDescent="0.3">
      <c r="A83" s="10" t="s">
        <v>710</v>
      </c>
    </row>
    <row r="84" spans="1:1" ht="170.1" customHeight="1" thickBot="1" x14ac:dyDescent="0.3">
      <c r="A84" s="7" t="s">
        <v>713</v>
      </c>
    </row>
    <row r="85" spans="1:1" ht="170.1" customHeight="1" thickBot="1" x14ac:dyDescent="0.3">
      <c r="A85" s="7" t="s">
        <v>714</v>
      </c>
    </row>
    <row r="86" spans="1:1" ht="170.1" customHeight="1" thickBot="1" x14ac:dyDescent="0.3">
      <c r="A86" s="7" t="s">
        <v>715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"/>
      </mc:Fallback>
    </mc:AlternateContent>
    <mc:AlternateContent xmlns:mc="http://schemas.openxmlformats.org/markup-compatibility/2006">
      <mc:Choice Requires="x14">
        <control shapeId="5159" r:id="rId83" name="EHV2D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40625" defaultRowHeight="12.75" x14ac:dyDescent="0.2"/>
  <cols>
    <col min="1" max="1" width="9.140625" style="32"/>
    <col min="2" max="2" width="48.7109375" style="30" bestFit="1" customWidth="1"/>
    <col min="3" max="3" width="12.7109375" style="30" bestFit="1" customWidth="1"/>
    <col min="4" max="4" width="12.42578125" style="30" customWidth="1"/>
    <col min="5" max="5" width="12.7109375" style="30" customWidth="1"/>
    <col min="6" max="6" width="10.5703125" style="32" customWidth="1"/>
    <col min="7" max="7" width="21.5703125" style="32" customWidth="1"/>
    <col min="8" max="8" width="81" style="30" bestFit="1" customWidth="1"/>
    <col min="9" max="16384" width="9.140625" style="30"/>
  </cols>
  <sheetData>
    <row r="2" spans="1:11" x14ac:dyDescent="0.2">
      <c r="E2" s="30">
        <v>1.08</v>
      </c>
      <c r="F2" s="140" t="s">
        <v>488</v>
      </c>
      <c r="G2" s="140"/>
    </row>
    <row r="3" spans="1:11" x14ac:dyDescent="0.2">
      <c r="E3" s="30">
        <v>1</v>
      </c>
      <c r="F3" s="141"/>
    </row>
    <row r="4" spans="1:11" x14ac:dyDescent="0.2">
      <c r="F4" s="141"/>
      <c r="I4" s="32" t="s">
        <v>358</v>
      </c>
      <c r="J4" s="30" t="s">
        <v>359</v>
      </c>
    </row>
    <row r="5" spans="1:11" x14ac:dyDescent="0.2">
      <c r="B5" s="460" t="s">
        <v>489</v>
      </c>
      <c r="C5" s="460"/>
      <c r="D5" s="460"/>
      <c r="E5" s="460"/>
      <c r="F5" s="460"/>
      <c r="G5" s="460"/>
      <c r="H5" s="460"/>
      <c r="I5" s="32" t="s">
        <v>363</v>
      </c>
      <c r="J5" s="30" t="s">
        <v>364</v>
      </c>
      <c r="K5" s="142" t="s">
        <v>365</v>
      </c>
    </row>
    <row r="6" spans="1:11" x14ac:dyDescent="0.2">
      <c r="B6" s="143" t="s">
        <v>490</v>
      </c>
      <c r="C6" s="144" t="s">
        <v>491</v>
      </c>
      <c r="D6" s="144" t="s">
        <v>492</v>
      </c>
      <c r="E6" s="145" t="s">
        <v>493</v>
      </c>
      <c r="F6" s="145" t="s">
        <v>494</v>
      </c>
      <c r="G6" s="146" t="s">
        <v>495</v>
      </c>
      <c r="H6" s="147" t="s">
        <v>496</v>
      </c>
      <c r="I6" s="32" t="s">
        <v>366</v>
      </c>
      <c r="J6" s="30" t="s">
        <v>367</v>
      </c>
      <c r="K6" s="148" t="s">
        <v>368</v>
      </c>
    </row>
    <row r="7" spans="1:11" x14ac:dyDescent="0.2">
      <c r="A7" s="32">
        <v>1</v>
      </c>
      <c r="B7" s="149" t="s">
        <v>497</v>
      </c>
      <c r="C7" s="150" t="s">
        <v>3</v>
      </c>
      <c r="D7" s="151">
        <v>1910</v>
      </c>
      <c r="E7" s="152">
        <v>2060</v>
      </c>
      <c r="F7" s="153">
        <v>7.8534031413612482E-2</v>
      </c>
      <c r="G7" s="154" t="s">
        <v>498</v>
      </c>
      <c r="H7" s="155" t="s">
        <v>499</v>
      </c>
      <c r="I7" s="32"/>
      <c r="K7" s="148" t="s">
        <v>369</v>
      </c>
    </row>
    <row r="8" spans="1:11" x14ac:dyDescent="0.2">
      <c r="A8" s="32">
        <v>2</v>
      </c>
      <c r="B8" s="149" t="s">
        <v>500</v>
      </c>
      <c r="C8" s="150" t="s">
        <v>0</v>
      </c>
      <c r="D8" s="151">
        <v>1910</v>
      </c>
      <c r="E8" s="152">
        <v>2060</v>
      </c>
      <c r="F8" s="153">
        <v>7.8534031413612482E-2</v>
      </c>
      <c r="G8" s="154" t="s">
        <v>498</v>
      </c>
      <c r="H8" s="155" t="s">
        <v>499</v>
      </c>
      <c r="I8" s="32" t="s">
        <v>370</v>
      </c>
      <c r="J8" s="30" t="s">
        <v>371</v>
      </c>
      <c r="K8" s="156" t="s">
        <v>372</v>
      </c>
    </row>
    <row r="9" spans="1:11" x14ac:dyDescent="0.2">
      <c r="A9" s="32">
        <v>3</v>
      </c>
      <c r="B9" s="149" t="s">
        <v>501</v>
      </c>
      <c r="C9" s="150" t="s">
        <v>11</v>
      </c>
      <c r="D9" s="151">
        <v>1910</v>
      </c>
      <c r="E9" s="152">
        <v>2060</v>
      </c>
      <c r="F9" s="153">
        <v>7.8534031413612482E-2</v>
      </c>
      <c r="G9" s="154" t="s">
        <v>498</v>
      </c>
      <c r="H9" s="155" t="s">
        <v>499</v>
      </c>
      <c r="I9" s="32"/>
      <c r="K9" s="156" t="s">
        <v>373</v>
      </c>
    </row>
    <row r="10" spans="1:11" x14ac:dyDescent="0.2">
      <c r="A10" s="32">
        <v>4</v>
      </c>
      <c r="B10" s="149" t="s">
        <v>502</v>
      </c>
      <c r="C10" s="150" t="s">
        <v>24</v>
      </c>
      <c r="D10" s="151">
        <v>2062.8000000000002</v>
      </c>
      <c r="E10" s="157">
        <v>2224.8000000000002</v>
      </c>
      <c r="F10" s="153">
        <v>7.8534031413612482E-2</v>
      </c>
      <c r="G10" s="154" t="s">
        <v>498</v>
      </c>
      <c r="H10" s="155" t="s">
        <v>499</v>
      </c>
    </row>
    <row r="11" spans="1:11" x14ac:dyDescent="0.2">
      <c r="A11" s="32">
        <v>5</v>
      </c>
      <c r="B11" s="149" t="s">
        <v>503</v>
      </c>
      <c r="C11" s="150" t="s">
        <v>25</v>
      </c>
      <c r="D11" s="151">
        <v>2062.8000000000002</v>
      </c>
      <c r="E11" s="157">
        <v>2224.8000000000002</v>
      </c>
      <c r="F11" s="153">
        <v>7.8534031413612482E-2</v>
      </c>
      <c r="G11" s="154" t="s">
        <v>498</v>
      </c>
      <c r="H11" s="155" t="s">
        <v>499</v>
      </c>
    </row>
    <row r="12" spans="1:11" x14ac:dyDescent="0.2">
      <c r="A12" s="32">
        <v>6</v>
      </c>
      <c r="B12" s="149" t="s">
        <v>504</v>
      </c>
      <c r="C12" s="150" t="s">
        <v>12</v>
      </c>
      <c r="D12" s="151">
        <v>1910</v>
      </c>
      <c r="E12" s="152">
        <v>2060</v>
      </c>
      <c r="F12" s="153">
        <v>7.8534031413612482E-2</v>
      </c>
      <c r="G12" s="154" t="s">
        <v>498</v>
      </c>
      <c r="H12" s="155" t="s">
        <v>499</v>
      </c>
    </row>
    <row r="13" spans="1:11" x14ac:dyDescent="0.2">
      <c r="A13" s="32">
        <v>7</v>
      </c>
      <c r="B13" s="149" t="s">
        <v>505</v>
      </c>
      <c r="C13" s="150" t="s">
        <v>28</v>
      </c>
      <c r="D13" s="151">
        <v>2062.8000000000002</v>
      </c>
      <c r="E13" s="157">
        <v>2224.8000000000002</v>
      </c>
      <c r="F13" s="153">
        <v>7.8534031413612482E-2</v>
      </c>
      <c r="G13" s="154" t="s">
        <v>498</v>
      </c>
      <c r="H13" s="155" t="s">
        <v>499</v>
      </c>
    </row>
    <row r="14" spans="1:11" x14ac:dyDescent="0.2">
      <c r="A14" s="32">
        <v>8</v>
      </c>
      <c r="B14" s="149" t="s">
        <v>506</v>
      </c>
      <c r="C14" s="150" t="s">
        <v>29</v>
      </c>
      <c r="D14" s="151">
        <v>2062.8000000000002</v>
      </c>
      <c r="E14" s="157">
        <v>2224.8000000000002</v>
      </c>
      <c r="F14" s="153">
        <v>7.8534031413612482E-2</v>
      </c>
      <c r="G14" s="154" t="s">
        <v>498</v>
      </c>
      <c r="H14" s="155" t="s">
        <v>499</v>
      </c>
    </row>
    <row r="15" spans="1:11" x14ac:dyDescent="0.2">
      <c r="A15" s="32">
        <v>9</v>
      </c>
      <c r="B15" s="149" t="s">
        <v>507</v>
      </c>
      <c r="C15" s="150" t="s">
        <v>30</v>
      </c>
      <c r="D15" s="151">
        <v>2062.8000000000002</v>
      </c>
      <c r="E15" s="157">
        <v>2224.8000000000002</v>
      </c>
      <c r="F15" s="153">
        <v>7.8534031413612482E-2</v>
      </c>
      <c r="G15" s="154" t="s">
        <v>498</v>
      </c>
      <c r="H15" s="155" t="s">
        <v>499</v>
      </c>
    </row>
    <row r="16" spans="1:11" x14ac:dyDescent="0.2">
      <c r="A16" s="32">
        <v>10</v>
      </c>
      <c r="B16" s="149" t="s">
        <v>508</v>
      </c>
      <c r="C16" s="150" t="s">
        <v>13</v>
      </c>
      <c r="D16" s="151">
        <v>1950</v>
      </c>
      <c r="E16" s="152">
        <v>2100</v>
      </c>
      <c r="F16" s="153">
        <v>7.6923076923076872E-2</v>
      </c>
      <c r="G16" s="154" t="s">
        <v>498</v>
      </c>
      <c r="H16" s="155" t="s">
        <v>509</v>
      </c>
    </row>
    <row r="17" spans="1:8" x14ac:dyDescent="0.2">
      <c r="A17" s="32">
        <v>11</v>
      </c>
      <c r="B17" s="149" t="s">
        <v>510</v>
      </c>
      <c r="C17" s="150" t="s">
        <v>14</v>
      </c>
      <c r="D17" s="151">
        <v>1950</v>
      </c>
      <c r="E17" s="152">
        <v>2100</v>
      </c>
      <c r="F17" s="153">
        <v>7.6923076923076872E-2</v>
      </c>
      <c r="G17" s="154" t="s">
        <v>498</v>
      </c>
      <c r="H17" s="155" t="s">
        <v>511</v>
      </c>
    </row>
    <row r="18" spans="1:8" x14ac:dyDescent="0.2">
      <c r="A18" s="32">
        <v>12</v>
      </c>
      <c r="B18" s="149" t="s">
        <v>512</v>
      </c>
      <c r="C18" s="150" t="s">
        <v>187</v>
      </c>
      <c r="D18" s="151">
        <v>2840</v>
      </c>
      <c r="E18" s="152">
        <v>3070</v>
      </c>
      <c r="F18" s="153">
        <v>8.098591549295775E-2</v>
      </c>
      <c r="G18" s="154" t="s">
        <v>498</v>
      </c>
      <c r="H18" s="155" t="s">
        <v>513</v>
      </c>
    </row>
    <row r="19" spans="1:8" x14ac:dyDescent="0.2">
      <c r="A19" s="32">
        <v>13</v>
      </c>
      <c r="B19" s="149" t="s">
        <v>514</v>
      </c>
      <c r="C19" s="150" t="s">
        <v>186</v>
      </c>
      <c r="D19" s="151">
        <v>2840</v>
      </c>
      <c r="E19" s="152">
        <v>3070</v>
      </c>
      <c r="F19" s="153">
        <v>8.098591549295775E-2</v>
      </c>
      <c r="G19" s="154" t="s">
        <v>498</v>
      </c>
      <c r="H19" s="158" t="s">
        <v>515</v>
      </c>
    </row>
    <row r="20" spans="1:8" x14ac:dyDescent="0.2">
      <c r="A20" s="32">
        <v>14</v>
      </c>
      <c r="B20" s="149" t="s">
        <v>516</v>
      </c>
      <c r="C20" s="150" t="s">
        <v>192</v>
      </c>
      <c r="D20" s="151">
        <v>3067.2000000000003</v>
      </c>
      <c r="E20" s="157">
        <v>3315.6000000000004</v>
      </c>
      <c r="F20" s="153">
        <v>8.098591549295775E-2</v>
      </c>
      <c r="G20" s="154" t="s">
        <v>498</v>
      </c>
      <c r="H20" s="155" t="s">
        <v>513</v>
      </c>
    </row>
    <row r="21" spans="1:8" x14ac:dyDescent="0.2">
      <c r="A21" s="32">
        <v>15</v>
      </c>
      <c r="B21" s="149" t="s">
        <v>517</v>
      </c>
      <c r="C21" s="150" t="s">
        <v>191</v>
      </c>
      <c r="D21" s="151">
        <v>3067.2000000000003</v>
      </c>
      <c r="E21" s="157">
        <v>3315.6000000000004</v>
      </c>
      <c r="F21" s="153">
        <v>8.098591549295775E-2</v>
      </c>
      <c r="G21" s="154" t="s">
        <v>498</v>
      </c>
      <c r="H21" s="158" t="s">
        <v>515</v>
      </c>
    </row>
    <row r="22" spans="1:8" x14ac:dyDescent="0.2">
      <c r="A22" s="32">
        <v>16</v>
      </c>
      <c r="B22" s="149" t="s">
        <v>518</v>
      </c>
      <c r="C22" s="150" t="s">
        <v>189</v>
      </c>
      <c r="D22" s="151">
        <v>2640</v>
      </c>
      <c r="E22" s="152">
        <v>2850</v>
      </c>
      <c r="F22" s="153">
        <v>7.9545454545454586E-2</v>
      </c>
      <c r="G22" s="154" t="s">
        <v>498</v>
      </c>
      <c r="H22" s="158" t="s">
        <v>513</v>
      </c>
    </row>
    <row r="23" spans="1:8" x14ac:dyDescent="0.2">
      <c r="A23" s="32">
        <v>17</v>
      </c>
      <c r="B23" s="149" t="s">
        <v>519</v>
      </c>
      <c r="C23" s="150" t="s">
        <v>188</v>
      </c>
      <c r="D23" s="151">
        <v>2640</v>
      </c>
      <c r="E23" s="152">
        <v>2850</v>
      </c>
      <c r="F23" s="153">
        <v>7.9545454545454586E-2</v>
      </c>
      <c r="G23" s="154" t="s">
        <v>498</v>
      </c>
      <c r="H23" s="155" t="s">
        <v>513</v>
      </c>
    </row>
    <row r="24" spans="1:8" x14ac:dyDescent="0.2">
      <c r="A24" s="32">
        <v>18</v>
      </c>
      <c r="B24" s="149" t="s">
        <v>520</v>
      </c>
      <c r="C24" s="150" t="s">
        <v>15</v>
      </c>
      <c r="D24" s="151">
        <v>2290</v>
      </c>
      <c r="E24" s="152">
        <v>2480</v>
      </c>
      <c r="F24" s="153">
        <v>8.2969432314410563E-2</v>
      </c>
      <c r="G24" s="154" t="s">
        <v>498</v>
      </c>
      <c r="H24" s="155" t="s">
        <v>521</v>
      </c>
    </row>
    <row r="25" spans="1:8" x14ac:dyDescent="0.2">
      <c r="A25" s="32">
        <v>19</v>
      </c>
      <c r="B25" s="149" t="s">
        <v>522</v>
      </c>
      <c r="C25" s="150" t="s">
        <v>16</v>
      </c>
      <c r="D25" s="151">
        <v>2530</v>
      </c>
      <c r="E25" s="159">
        <v>2740</v>
      </c>
      <c r="F25" s="153">
        <v>8.3003952569169925E-2</v>
      </c>
      <c r="G25" s="154" t="s">
        <v>498</v>
      </c>
      <c r="H25" s="155" t="s">
        <v>521</v>
      </c>
    </row>
    <row r="26" spans="1:8" x14ac:dyDescent="0.2">
      <c r="A26" s="32">
        <v>20</v>
      </c>
      <c r="B26" s="149" t="s">
        <v>523</v>
      </c>
      <c r="C26" s="150" t="s">
        <v>17</v>
      </c>
      <c r="D26" s="151">
        <v>2130</v>
      </c>
      <c r="E26" s="152">
        <v>2300</v>
      </c>
      <c r="F26" s="153">
        <v>7.9812206572769995E-2</v>
      </c>
      <c r="G26" s="154" t="s">
        <v>498</v>
      </c>
      <c r="H26" s="155" t="s">
        <v>524</v>
      </c>
    </row>
    <row r="27" spans="1:8" x14ac:dyDescent="0.2">
      <c r="A27" s="32">
        <v>21</v>
      </c>
      <c r="B27" s="149" t="s">
        <v>525</v>
      </c>
      <c r="C27" s="150" t="s">
        <v>140</v>
      </c>
      <c r="D27" s="151">
        <v>2130</v>
      </c>
      <c r="E27" s="152">
        <v>2300</v>
      </c>
      <c r="F27" s="153">
        <v>7.9812206572769995E-2</v>
      </c>
      <c r="G27" s="154" t="s">
        <v>498</v>
      </c>
      <c r="H27" s="155" t="s">
        <v>524</v>
      </c>
    </row>
    <row r="28" spans="1:8" x14ac:dyDescent="0.2">
      <c r="A28" s="32">
        <v>22</v>
      </c>
      <c r="B28" s="149" t="s">
        <v>526</v>
      </c>
      <c r="C28" s="150" t="s">
        <v>18</v>
      </c>
      <c r="D28" s="151">
        <v>2800</v>
      </c>
      <c r="E28" s="159">
        <v>3030</v>
      </c>
      <c r="F28" s="153">
        <v>8.2142857142857073E-2</v>
      </c>
      <c r="G28" s="154" t="s">
        <v>498</v>
      </c>
      <c r="H28" s="155" t="s">
        <v>524</v>
      </c>
    </row>
    <row r="29" spans="1:8" x14ac:dyDescent="0.2">
      <c r="A29" s="32">
        <v>23</v>
      </c>
      <c r="B29" s="149" t="s">
        <v>527</v>
      </c>
      <c r="C29" s="150" t="s">
        <v>1</v>
      </c>
      <c r="D29" s="151">
        <v>2500</v>
      </c>
      <c r="E29" s="152">
        <v>2700</v>
      </c>
      <c r="F29" s="153">
        <v>8.0000000000000071E-2</v>
      </c>
      <c r="G29" s="154" t="s">
        <v>498</v>
      </c>
      <c r="H29" s="155" t="s">
        <v>524</v>
      </c>
    </row>
    <row r="30" spans="1:8" x14ac:dyDescent="0.2">
      <c r="A30" s="32">
        <v>24</v>
      </c>
      <c r="B30" s="149" t="s">
        <v>528</v>
      </c>
      <c r="C30" s="150" t="s">
        <v>27</v>
      </c>
      <c r="D30" s="151">
        <v>2700</v>
      </c>
      <c r="E30" s="157">
        <v>2916</v>
      </c>
      <c r="F30" s="153">
        <v>8.0000000000000071E-2</v>
      </c>
      <c r="G30" s="154" t="s">
        <v>498</v>
      </c>
      <c r="H30" s="155" t="s">
        <v>524</v>
      </c>
    </row>
    <row r="31" spans="1:8" x14ac:dyDescent="0.2">
      <c r="A31" s="32">
        <v>25</v>
      </c>
      <c r="B31" s="149" t="s">
        <v>529</v>
      </c>
      <c r="C31" s="150" t="s">
        <v>19</v>
      </c>
      <c r="D31" s="151">
        <v>2390</v>
      </c>
      <c r="E31" s="152">
        <v>2580</v>
      </c>
      <c r="F31" s="153">
        <v>7.9497907949790836E-2</v>
      </c>
      <c r="G31" s="154" t="s">
        <v>498</v>
      </c>
      <c r="H31" s="155" t="s">
        <v>524</v>
      </c>
    </row>
    <row r="32" spans="1:8" x14ac:dyDescent="0.2">
      <c r="A32" s="32">
        <v>26</v>
      </c>
      <c r="B32" s="149" t="s">
        <v>530</v>
      </c>
      <c r="C32" s="150" t="s">
        <v>26</v>
      </c>
      <c r="D32" s="151">
        <v>2581.2000000000003</v>
      </c>
      <c r="E32" s="157">
        <v>2786.4</v>
      </c>
      <c r="F32" s="153">
        <v>7.9497907949790614E-2</v>
      </c>
      <c r="G32" s="154" t="s">
        <v>498</v>
      </c>
      <c r="H32" s="155" t="s">
        <v>524</v>
      </c>
    </row>
    <row r="33" spans="1:8" x14ac:dyDescent="0.2">
      <c r="A33" s="32">
        <v>27</v>
      </c>
      <c r="B33" s="160" t="s">
        <v>531</v>
      </c>
      <c r="C33" s="161" t="s">
        <v>20</v>
      </c>
      <c r="D33" s="162">
        <v>2320</v>
      </c>
      <c r="E33" s="163">
        <v>2510</v>
      </c>
      <c r="F33" s="164">
        <v>8.18965517241379E-2</v>
      </c>
      <c r="G33" s="165" t="s">
        <v>498</v>
      </c>
      <c r="H33" s="166" t="s">
        <v>532</v>
      </c>
    </row>
    <row r="34" spans="1:8" x14ac:dyDescent="0.2">
      <c r="A34" s="32">
        <v>28</v>
      </c>
      <c r="B34" s="149" t="s">
        <v>533</v>
      </c>
      <c r="C34" s="150" t="s">
        <v>21</v>
      </c>
      <c r="D34" s="151">
        <v>2270</v>
      </c>
      <c r="E34" s="152">
        <v>2450</v>
      </c>
      <c r="F34" s="153">
        <v>7.9295154185021977E-2</v>
      </c>
      <c r="G34" s="154" t="s">
        <v>498</v>
      </c>
      <c r="H34" s="155" t="s">
        <v>534</v>
      </c>
    </row>
    <row r="35" spans="1:8" x14ac:dyDescent="0.2">
      <c r="A35" s="32">
        <v>29</v>
      </c>
      <c r="B35" s="149" t="s">
        <v>535</v>
      </c>
      <c r="C35" s="150" t="s">
        <v>22</v>
      </c>
      <c r="D35" s="151">
        <v>1850</v>
      </c>
      <c r="E35" s="152">
        <v>2000</v>
      </c>
      <c r="F35" s="153">
        <v>8.1081081081081141E-2</v>
      </c>
      <c r="G35" s="154" t="s">
        <v>498</v>
      </c>
      <c r="H35" s="155" t="s">
        <v>536</v>
      </c>
    </row>
    <row r="36" spans="1:8" x14ac:dyDescent="0.2">
      <c r="A36" s="32">
        <v>30</v>
      </c>
      <c r="B36" s="149" t="s">
        <v>537</v>
      </c>
      <c r="C36" s="150" t="s">
        <v>23</v>
      </c>
      <c r="D36" s="151">
        <v>1850</v>
      </c>
      <c r="E36" s="152">
        <v>2000</v>
      </c>
      <c r="F36" s="153">
        <v>8.1081081081081141E-2</v>
      </c>
      <c r="G36" s="154" t="s">
        <v>498</v>
      </c>
      <c r="H36" s="155" t="s">
        <v>536</v>
      </c>
    </row>
    <row r="37" spans="1:8" x14ac:dyDescent="0.2">
      <c r="A37" s="32">
        <v>31</v>
      </c>
      <c r="B37" s="167" t="s">
        <v>538</v>
      </c>
      <c r="C37" s="168" t="s">
        <v>31</v>
      </c>
      <c r="D37" s="169">
        <v>1510</v>
      </c>
      <c r="E37" s="170">
        <v>1640</v>
      </c>
      <c r="F37" s="171">
        <v>8.6092715231788075E-2</v>
      </c>
      <c r="G37" s="172" t="s">
        <v>498</v>
      </c>
      <c r="H37" s="173" t="s">
        <v>539</v>
      </c>
    </row>
    <row r="38" spans="1:8" hidden="1" x14ac:dyDescent="0.2">
      <c r="B38" s="174" t="s">
        <v>540</v>
      </c>
      <c r="C38" s="174" t="s">
        <v>541</v>
      </c>
      <c r="D38" s="175">
        <v>1863.81</v>
      </c>
      <c r="E38" s="175"/>
      <c r="F38" s="176"/>
      <c r="G38" s="177" t="s">
        <v>498</v>
      </c>
      <c r="H38" s="174" t="s">
        <v>524</v>
      </c>
    </row>
    <row r="39" spans="1:8" hidden="1" x14ac:dyDescent="0.2">
      <c r="B39" s="174" t="s">
        <v>542</v>
      </c>
      <c r="C39" s="174" t="s">
        <v>543</v>
      </c>
      <c r="D39" s="175">
        <v>2734.89</v>
      </c>
      <c r="E39" s="178"/>
      <c r="F39" s="179"/>
      <c r="G39" s="177" t="s">
        <v>498</v>
      </c>
      <c r="H39" s="174" t="s">
        <v>513</v>
      </c>
    </row>
    <row r="40" spans="1:8" hidden="1" x14ac:dyDescent="0.2">
      <c r="B40" s="174" t="s">
        <v>544</v>
      </c>
      <c r="C40" s="174" t="s">
        <v>545</v>
      </c>
      <c r="D40" s="175">
        <v>2734.89</v>
      </c>
      <c r="E40" s="178"/>
      <c r="F40" s="179"/>
      <c r="G40" s="177" t="s">
        <v>498</v>
      </c>
      <c r="H40" s="174" t="s">
        <v>513</v>
      </c>
    </row>
    <row r="41" spans="1:8" hidden="1" x14ac:dyDescent="0.2">
      <c r="B41" s="174" t="s">
        <v>546</v>
      </c>
      <c r="C41" s="174" t="s">
        <v>547</v>
      </c>
      <c r="D41" s="175">
        <v>2462.36</v>
      </c>
      <c r="E41" s="178"/>
      <c r="F41" s="179"/>
      <c r="G41" s="177" t="s">
        <v>498</v>
      </c>
      <c r="H41" s="174" t="s">
        <v>548</v>
      </c>
    </row>
    <row r="42" spans="1:8" hidden="1" x14ac:dyDescent="0.2">
      <c r="B42" s="174" t="s">
        <v>549</v>
      </c>
      <c r="C42" s="174" t="s">
        <v>550</v>
      </c>
      <c r="D42" s="175">
        <v>2394.23</v>
      </c>
      <c r="E42" s="180"/>
      <c r="F42" s="177"/>
      <c r="G42" s="177" t="s">
        <v>498</v>
      </c>
      <c r="H42" s="174" t="s">
        <v>532</v>
      </c>
    </row>
    <row r="43" spans="1:8" hidden="1" x14ac:dyDescent="0.2">
      <c r="B43" s="174" t="s">
        <v>551</v>
      </c>
      <c r="C43" s="174" t="s">
        <v>552</v>
      </c>
      <c r="D43" s="175">
        <v>1986.69</v>
      </c>
      <c r="E43" s="178"/>
      <c r="F43" s="179"/>
      <c r="G43" s="177" t="s">
        <v>498</v>
      </c>
      <c r="H43" s="174" t="s">
        <v>509</v>
      </c>
    </row>
    <row r="44" spans="1:8" hidden="1" x14ac:dyDescent="0.2">
      <c r="B44" s="174" t="s">
        <v>553</v>
      </c>
      <c r="C44" s="174" t="s">
        <v>554</v>
      </c>
      <c r="D44" s="175">
        <v>1986.69</v>
      </c>
      <c r="E44" s="178"/>
      <c r="F44" s="179"/>
      <c r="G44" s="177" t="s">
        <v>498</v>
      </c>
      <c r="H44" s="174" t="s">
        <v>509</v>
      </c>
    </row>
    <row r="45" spans="1:8" x14ac:dyDescent="0.2">
      <c r="B45" s="460" t="s">
        <v>555</v>
      </c>
      <c r="C45" s="460"/>
      <c r="D45" s="460"/>
      <c r="E45" s="460"/>
      <c r="F45" s="460"/>
      <c r="G45" s="460"/>
      <c r="H45" s="460"/>
    </row>
    <row r="46" spans="1:8" x14ac:dyDescent="0.2">
      <c r="B46" s="143" t="s">
        <v>490</v>
      </c>
      <c r="C46" s="144" t="s">
        <v>491</v>
      </c>
      <c r="D46" s="144" t="s">
        <v>492</v>
      </c>
      <c r="E46" s="145" t="s">
        <v>493</v>
      </c>
      <c r="F46" s="145" t="s">
        <v>494</v>
      </c>
      <c r="G46" s="146" t="s">
        <v>495</v>
      </c>
      <c r="H46" s="147" t="s">
        <v>496</v>
      </c>
    </row>
    <row r="47" spans="1:8" x14ac:dyDescent="0.2">
      <c r="A47" s="32">
        <v>1</v>
      </c>
      <c r="B47" s="149" t="s">
        <v>556</v>
      </c>
      <c r="C47" s="150" t="s">
        <v>2</v>
      </c>
      <c r="D47" s="151">
        <v>1390</v>
      </c>
      <c r="E47" s="152">
        <v>1510</v>
      </c>
      <c r="F47" s="153">
        <v>8.6330935251798468E-2</v>
      </c>
      <c r="G47" s="154" t="s">
        <v>498</v>
      </c>
      <c r="H47" s="155" t="s">
        <v>515</v>
      </c>
    </row>
    <row r="48" spans="1:8" x14ac:dyDescent="0.2">
      <c r="A48" s="32">
        <v>2</v>
      </c>
      <c r="B48" s="149" t="s">
        <v>557</v>
      </c>
      <c r="C48" s="150" t="s">
        <v>131</v>
      </c>
      <c r="D48" s="151">
        <v>1390</v>
      </c>
      <c r="E48" s="152">
        <v>1510</v>
      </c>
      <c r="F48" s="153">
        <v>8.6330935251798468E-2</v>
      </c>
      <c r="G48" s="154" t="s">
        <v>498</v>
      </c>
      <c r="H48" s="155" t="s">
        <v>515</v>
      </c>
    </row>
    <row r="49" spans="1:8" x14ac:dyDescent="0.2">
      <c r="A49" s="32">
        <v>3</v>
      </c>
      <c r="B49" s="149" t="s">
        <v>558</v>
      </c>
      <c r="C49" s="150" t="s">
        <v>133</v>
      </c>
      <c r="D49" s="151">
        <v>1390</v>
      </c>
      <c r="E49" s="152">
        <v>1510</v>
      </c>
      <c r="F49" s="153">
        <v>8.6330935251798468E-2</v>
      </c>
      <c r="G49" s="154" t="s">
        <v>498</v>
      </c>
      <c r="H49" s="155" t="s">
        <v>515</v>
      </c>
    </row>
    <row r="50" spans="1:8" x14ac:dyDescent="0.2">
      <c r="A50" s="32">
        <v>4</v>
      </c>
      <c r="B50" s="149" t="s">
        <v>559</v>
      </c>
      <c r="C50" s="150" t="s">
        <v>135</v>
      </c>
      <c r="D50" s="151">
        <v>1390</v>
      </c>
      <c r="E50" s="152">
        <v>1510</v>
      </c>
      <c r="F50" s="153">
        <v>8.6330935251798468E-2</v>
      </c>
      <c r="G50" s="154" t="s">
        <v>498</v>
      </c>
      <c r="H50" s="155" t="s">
        <v>515</v>
      </c>
    </row>
    <row r="51" spans="1:8" x14ac:dyDescent="0.2">
      <c r="A51" s="32">
        <v>5</v>
      </c>
      <c r="B51" s="149" t="s">
        <v>560</v>
      </c>
      <c r="C51" s="150" t="s">
        <v>32</v>
      </c>
      <c r="D51" s="151">
        <v>1390</v>
      </c>
      <c r="E51" s="152">
        <v>1510</v>
      </c>
      <c r="F51" s="153">
        <v>8.6330935251798468E-2</v>
      </c>
      <c r="G51" s="154" t="s">
        <v>498</v>
      </c>
      <c r="H51" s="155" t="s">
        <v>515</v>
      </c>
    </row>
    <row r="52" spans="1:8" x14ac:dyDescent="0.2">
      <c r="A52" s="32">
        <v>6</v>
      </c>
      <c r="B52" s="149" t="s">
        <v>561</v>
      </c>
      <c r="C52" s="150" t="s">
        <v>138</v>
      </c>
      <c r="D52" s="151">
        <v>1390</v>
      </c>
      <c r="E52" s="152">
        <v>1510</v>
      </c>
      <c r="F52" s="153">
        <v>8.6330935251798468E-2</v>
      </c>
      <c r="G52" s="154" t="s">
        <v>498</v>
      </c>
      <c r="H52" s="155" t="s">
        <v>515</v>
      </c>
    </row>
    <row r="53" spans="1:8" x14ac:dyDescent="0.2">
      <c r="A53" s="32">
        <v>7</v>
      </c>
      <c r="B53" s="149" t="s">
        <v>562</v>
      </c>
      <c r="C53" s="150" t="s">
        <v>41</v>
      </c>
      <c r="D53" s="151">
        <v>1390</v>
      </c>
      <c r="E53" s="152">
        <v>1510</v>
      </c>
      <c r="F53" s="153">
        <v>8.6330935251798468E-2</v>
      </c>
      <c r="G53" s="154" t="s">
        <v>498</v>
      </c>
      <c r="H53" s="155" t="s">
        <v>515</v>
      </c>
    </row>
    <row r="54" spans="1:8" x14ac:dyDescent="0.2">
      <c r="A54" s="32">
        <v>8</v>
      </c>
      <c r="B54" s="149" t="s">
        <v>563</v>
      </c>
      <c r="C54" s="150" t="s">
        <v>42</v>
      </c>
      <c r="D54" s="151">
        <v>1390</v>
      </c>
      <c r="E54" s="152">
        <v>1510</v>
      </c>
      <c r="F54" s="153">
        <v>8.6330935251798468E-2</v>
      </c>
      <c r="G54" s="154" t="s">
        <v>498</v>
      </c>
      <c r="H54" s="155" t="s">
        <v>515</v>
      </c>
    </row>
    <row r="55" spans="1:8" x14ac:dyDescent="0.2">
      <c r="A55" s="32">
        <v>9</v>
      </c>
      <c r="B55" s="149" t="s">
        <v>564</v>
      </c>
      <c r="C55" s="150" t="s">
        <v>565</v>
      </c>
      <c r="D55" s="151">
        <v>1390</v>
      </c>
      <c r="E55" s="152">
        <v>1510</v>
      </c>
      <c r="F55" s="153">
        <v>8.6330935251798468E-2</v>
      </c>
      <c r="G55" s="154" t="s">
        <v>498</v>
      </c>
      <c r="H55" s="155" t="s">
        <v>524</v>
      </c>
    </row>
    <row r="56" spans="1:8" x14ac:dyDescent="0.2">
      <c r="A56" s="32">
        <v>10</v>
      </c>
      <c r="B56" s="181" t="s">
        <v>566</v>
      </c>
      <c r="C56" s="182" t="s">
        <v>136</v>
      </c>
      <c r="D56" s="183">
        <v>1350</v>
      </c>
      <c r="E56" s="184">
        <v>1460</v>
      </c>
      <c r="F56" s="185">
        <v>8.1481481481481488E-2</v>
      </c>
      <c r="G56" s="186" t="s">
        <v>498</v>
      </c>
      <c r="H56" s="187" t="s">
        <v>567</v>
      </c>
    </row>
    <row r="57" spans="1:8" x14ac:dyDescent="0.2">
      <c r="A57" s="32">
        <v>11</v>
      </c>
      <c r="B57" s="181" t="s">
        <v>568</v>
      </c>
      <c r="C57" s="182" t="s">
        <v>37</v>
      </c>
      <c r="D57" s="183">
        <v>1350</v>
      </c>
      <c r="E57" s="184">
        <v>1460</v>
      </c>
      <c r="F57" s="185">
        <v>8.1481481481481488E-2</v>
      </c>
      <c r="G57" s="186" t="s">
        <v>498</v>
      </c>
      <c r="H57" s="187" t="s">
        <v>567</v>
      </c>
    </row>
    <row r="58" spans="1:8" x14ac:dyDescent="0.2">
      <c r="A58" s="32">
        <v>12</v>
      </c>
      <c r="B58" s="181" t="s">
        <v>569</v>
      </c>
      <c r="C58" s="182" t="s">
        <v>38</v>
      </c>
      <c r="D58" s="183">
        <v>1350</v>
      </c>
      <c r="E58" s="184">
        <v>1460</v>
      </c>
      <c r="F58" s="185">
        <v>8.1481481481481488E-2</v>
      </c>
      <c r="G58" s="186" t="s">
        <v>498</v>
      </c>
      <c r="H58" s="187" t="s">
        <v>567</v>
      </c>
    </row>
    <row r="59" spans="1:8" x14ac:dyDescent="0.2">
      <c r="A59" s="32">
        <v>13</v>
      </c>
      <c r="B59" s="149" t="s">
        <v>570</v>
      </c>
      <c r="C59" s="150" t="s">
        <v>39</v>
      </c>
      <c r="D59" s="151">
        <v>1630</v>
      </c>
      <c r="E59" s="152">
        <v>1770</v>
      </c>
      <c r="F59" s="153">
        <v>8.5889570552147187E-2</v>
      </c>
      <c r="G59" s="154" t="s">
        <v>498</v>
      </c>
      <c r="H59" s="155" t="s">
        <v>571</v>
      </c>
    </row>
    <row r="60" spans="1:8" ht="13.5" customHeight="1" x14ac:dyDescent="0.2">
      <c r="A60" s="32">
        <v>14</v>
      </c>
      <c r="B60" s="149" t="s">
        <v>572</v>
      </c>
      <c r="C60" s="150" t="s">
        <v>40</v>
      </c>
      <c r="D60" s="151">
        <v>1630</v>
      </c>
      <c r="E60" s="152">
        <v>1770</v>
      </c>
      <c r="F60" s="153">
        <v>8.5889570552147187E-2</v>
      </c>
      <c r="G60" s="154" t="s">
        <v>498</v>
      </c>
      <c r="H60" s="155" t="s">
        <v>571</v>
      </c>
    </row>
    <row r="61" spans="1:8" x14ac:dyDescent="0.2">
      <c r="A61" s="32">
        <v>15</v>
      </c>
      <c r="B61" s="149" t="s">
        <v>573</v>
      </c>
      <c r="C61" s="150" t="s">
        <v>33</v>
      </c>
      <c r="D61" s="151">
        <v>2390</v>
      </c>
      <c r="E61" s="152">
        <v>2580</v>
      </c>
      <c r="F61" s="153">
        <v>7.9497907949790836E-2</v>
      </c>
      <c r="G61" s="154" t="s">
        <v>498</v>
      </c>
      <c r="H61" s="155" t="s">
        <v>574</v>
      </c>
    </row>
    <row r="62" spans="1:8" x14ac:dyDescent="0.2">
      <c r="A62" s="32">
        <v>16</v>
      </c>
      <c r="B62" s="149" t="s">
        <v>575</v>
      </c>
      <c r="C62" s="150" t="s">
        <v>43</v>
      </c>
      <c r="D62" s="151">
        <v>2390</v>
      </c>
      <c r="E62" s="152">
        <v>2580</v>
      </c>
      <c r="F62" s="153">
        <v>7.9497907949790836E-2</v>
      </c>
      <c r="G62" s="154" t="s">
        <v>498</v>
      </c>
      <c r="H62" s="155" t="s">
        <v>574</v>
      </c>
    </row>
    <row r="63" spans="1:8" x14ac:dyDescent="0.2">
      <c r="A63" s="32">
        <v>17</v>
      </c>
      <c r="B63" s="149" t="s">
        <v>576</v>
      </c>
      <c r="C63" s="150" t="s">
        <v>34</v>
      </c>
      <c r="D63" s="151">
        <v>2350</v>
      </c>
      <c r="E63" s="152">
        <v>2540</v>
      </c>
      <c r="F63" s="153">
        <v>8.085106382978724E-2</v>
      </c>
      <c r="G63" s="154" t="s">
        <v>498</v>
      </c>
      <c r="H63" s="155" t="s">
        <v>577</v>
      </c>
    </row>
    <row r="64" spans="1:8" x14ac:dyDescent="0.2">
      <c r="A64" s="32">
        <v>18</v>
      </c>
      <c r="B64" s="149" t="s">
        <v>578</v>
      </c>
      <c r="C64" s="150" t="s">
        <v>35</v>
      </c>
      <c r="D64" s="151">
        <v>2350</v>
      </c>
      <c r="E64" s="152">
        <v>2540</v>
      </c>
      <c r="F64" s="153">
        <v>8.085106382978724E-2</v>
      </c>
      <c r="G64" s="154" t="s">
        <v>498</v>
      </c>
      <c r="H64" s="155" t="s">
        <v>577</v>
      </c>
    </row>
    <row r="65" spans="1:8" x14ac:dyDescent="0.2">
      <c r="A65" s="32">
        <v>19</v>
      </c>
      <c r="B65" s="149" t="s">
        <v>579</v>
      </c>
      <c r="C65" s="150" t="s">
        <v>36</v>
      </c>
      <c r="D65" s="151">
        <v>2340</v>
      </c>
      <c r="E65" s="152">
        <v>2530</v>
      </c>
      <c r="F65" s="153">
        <v>8.119658119658113E-2</v>
      </c>
      <c r="G65" s="154" t="s">
        <v>498</v>
      </c>
      <c r="H65" s="155" t="s">
        <v>574</v>
      </c>
    </row>
    <row r="66" spans="1:8" x14ac:dyDescent="0.2">
      <c r="A66" s="32">
        <v>20</v>
      </c>
      <c r="B66" s="167" t="s">
        <v>580</v>
      </c>
      <c r="C66" s="168" t="s">
        <v>44</v>
      </c>
      <c r="D66" s="169">
        <v>1700</v>
      </c>
      <c r="E66" s="170">
        <v>1840</v>
      </c>
      <c r="F66" s="171">
        <v>8.2352941176470518E-2</v>
      </c>
      <c r="G66" s="172" t="s">
        <v>498</v>
      </c>
      <c r="H66" s="173" t="s">
        <v>581</v>
      </c>
    </row>
    <row r="67" spans="1:8" x14ac:dyDescent="0.2">
      <c r="B67" s="460" t="s">
        <v>582</v>
      </c>
      <c r="C67" s="460"/>
      <c r="D67" s="460"/>
      <c r="E67" s="460"/>
      <c r="F67" s="460"/>
      <c r="G67" s="460"/>
      <c r="H67" s="460"/>
    </row>
    <row r="68" spans="1:8" x14ac:dyDescent="0.2">
      <c r="B68" s="143" t="s">
        <v>490</v>
      </c>
      <c r="C68" s="144" t="s">
        <v>491</v>
      </c>
      <c r="D68" s="144" t="s">
        <v>492</v>
      </c>
      <c r="E68" s="145" t="s">
        <v>493</v>
      </c>
      <c r="F68" s="145" t="s">
        <v>494</v>
      </c>
      <c r="G68" s="146" t="s">
        <v>495</v>
      </c>
      <c r="H68" s="147" t="s">
        <v>496</v>
      </c>
    </row>
    <row r="69" spans="1:8" x14ac:dyDescent="0.2">
      <c r="A69" s="32">
        <v>1</v>
      </c>
      <c r="B69" s="149" t="s">
        <v>583</v>
      </c>
      <c r="C69" s="150" t="s">
        <v>45</v>
      </c>
      <c r="D69" s="151">
        <v>4460</v>
      </c>
      <c r="E69" s="152">
        <v>4820</v>
      </c>
      <c r="F69" s="153">
        <v>8.0717488789237679E-2</v>
      </c>
      <c r="G69" s="154" t="s">
        <v>498</v>
      </c>
      <c r="H69" s="155" t="s">
        <v>584</v>
      </c>
    </row>
    <row r="70" spans="1:8" x14ac:dyDescent="0.2">
      <c r="A70" s="32">
        <v>2</v>
      </c>
      <c r="B70" s="149" t="s">
        <v>585</v>
      </c>
      <c r="C70" s="150" t="s">
        <v>46</v>
      </c>
      <c r="D70" s="151">
        <v>4816.8</v>
      </c>
      <c r="E70" s="157">
        <v>5205.6000000000004</v>
      </c>
      <c r="F70" s="153">
        <v>8.0717488789237679E-2</v>
      </c>
      <c r="G70" s="154" t="s">
        <v>498</v>
      </c>
      <c r="H70" s="155" t="s">
        <v>584</v>
      </c>
    </row>
    <row r="71" spans="1:8" x14ac:dyDescent="0.2">
      <c r="A71" s="32">
        <v>3</v>
      </c>
      <c r="B71" s="149" t="s">
        <v>586</v>
      </c>
      <c r="C71" s="150" t="s">
        <v>587</v>
      </c>
      <c r="D71" s="151">
        <v>4816.8</v>
      </c>
      <c r="E71" s="157">
        <v>5205.6000000000004</v>
      </c>
      <c r="F71" s="153">
        <v>8.0717488789237679E-2</v>
      </c>
      <c r="G71" s="154" t="s">
        <v>498</v>
      </c>
      <c r="H71" s="155" t="s">
        <v>584</v>
      </c>
    </row>
    <row r="72" spans="1:8" x14ac:dyDescent="0.2">
      <c r="A72" s="32">
        <v>4</v>
      </c>
      <c r="B72" s="149" t="s">
        <v>588</v>
      </c>
      <c r="C72" s="188" t="s">
        <v>47</v>
      </c>
      <c r="D72" s="151">
        <v>4460</v>
      </c>
      <c r="E72" s="152">
        <v>4820</v>
      </c>
      <c r="F72" s="153">
        <v>8.0717488789237679E-2</v>
      </c>
      <c r="G72" s="154" t="s">
        <v>498</v>
      </c>
      <c r="H72" s="155" t="s">
        <v>584</v>
      </c>
    </row>
    <row r="73" spans="1:8" x14ac:dyDescent="0.2">
      <c r="A73" s="32">
        <v>5</v>
      </c>
      <c r="B73" s="149" t="s">
        <v>589</v>
      </c>
      <c r="C73" s="150" t="s">
        <v>481</v>
      </c>
      <c r="D73" s="151">
        <v>4780</v>
      </c>
      <c r="E73" s="152">
        <v>5170</v>
      </c>
      <c r="F73" s="153">
        <v>8.1589958158995834E-2</v>
      </c>
      <c r="G73" s="154" t="s">
        <v>498</v>
      </c>
      <c r="H73" s="155" t="s">
        <v>590</v>
      </c>
    </row>
    <row r="74" spans="1:8" x14ac:dyDescent="0.2">
      <c r="A74" s="32">
        <v>6</v>
      </c>
      <c r="B74" s="149" t="s">
        <v>591</v>
      </c>
      <c r="C74" s="150" t="s">
        <v>48</v>
      </c>
      <c r="D74" s="151">
        <v>4780</v>
      </c>
      <c r="E74" s="152">
        <v>5170</v>
      </c>
      <c r="F74" s="153">
        <v>8.1589958158995834E-2</v>
      </c>
      <c r="G74" s="154" t="s">
        <v>498</v>
      </c>
      <c r="H74" s="155" t="s">
        <v>590</v>
      </c>
    </row>
    <row r="75" spans="1:8" x14ac:dyDescent="0.2">
      <c r="A75" s="32">
        <v>7</v>
      </c>
      <c r="B75" s="149" t="s">
        <v>592</v>
      </c>
      <c r="C75" s="150" t="s">
        <v>480</v>
      </c>
      <c r="D75" s="151">
        <v>4780</v>
      </c>
      <c r="E75" s="152">
        <v>5170</v>
      </c>
      <c r="F75" s="153">
        <v>8.1589958158995834E-2</v>
      </c>
      <c r="G75" s="154" t="s">
        <v>498</v>
      </c>
      <c r="H75" s="155" t="s">
        <v>590</v>
      </c>
    </row>
    <row r="76" spans="1:8" x14ac:dyDescent="0.2">
      <c r="A76" s="32">
        <v>8</v>
      </c>
      <c r="B76" s="149" t="s">
        <v>593</v>
      </c>
      <c r="C76" s="150" t="s">
        <v>49</v>
      </c>
      <c r="D76" s="151">
        <v>5970</v>
      </c>
      <c r="E76" s="152">
        <v>6460</v>
      </c>
      <c r="F76" s="153">
        <v>8.2077051926298106E-2</v>
      </c>
      <c r="G76" s="154" t="s">
        <v>498</v>
      </c>
      <c r="H76" s="155" t="s">
        <v>594</v>
      </c>
    </row>
    <row r="77" spans="1:8" x14ac:dyDescent="0.2">
      <c r="A77" s="32">
        <v>9</v>
      </c>
      <c r="B77" s="149" t="s">
        <v>595</v>
      </c>
      <c r="C77" s="150" t="s">
        <v>596</v>
      </c>
      <c r="D77" s="151">
        <v>6447.6</v>
      </c>
      <c r="E77" s="157">
        <v>6976.8</v>
      </c>
      <c r="F77" s="153">
        <v>8.2077051926298106E-2</v>
      </c>
      <c r="G77" s="154" t="s">
        <v>498</v>
      </c>
      <c r="H77" s="155" t="s">
        <v>594</v>
      </c>
    </row>
    <row r="78" spans="1:8" x14ac:dyDescent="0.2">
      <c r="A78" s="32">
        <v>10</v>
      </c>
      <c r="B78" s="149" t="s">
        <v>597</v>
      </c>
      <c r="C78" s="150" t="s">
        <v>598</v>
      </c>
      <c r="D78" s="151">
        <v>6447.6</v>
      </c>
      <c r="E78" s="157">
        <v>6976.8</v>
      </c>
      <c r="F78" s="153">
        <v>8.2077051926298106E-2</v>
      </c>
      <c r="G78" s="154" t="s">
        <v>498</v>
      </c>
      <c r="H78" s="155" t="s">
        <v>594</v>
      </c>
    </row>
    <row r="79" spans="1:8" x14ac:dyDescent="0.2">
      <c r="A79" s="32">
        <v>11</v>
      </c>
      <c r="B79" s="149" t="s">
        <v>599</v>
      </c>
      <c r="C79" s="150" t="s">
        <v>50</v>
      </c>
      <c r="D79" s="151">
        <v>4890</v>
      </c>
      <c r="E79" s="152">
        <v>5290</v>
      </c>
      <c r="F79" s="153">
        <v>8.1799591002045036E-2</v>
      </c>
      <c r="G79" s="154" t="s">
        <v>498</v>
      </c>
      <c r="H79" s="155" t="s">
        <v>594</v>
      </c>
    </row>
    <row r="80" spans="1:8" x14ac:dyDescent="0.2">
      <c r="A80" s="32">
        <v>12</v>
      </c>
      <c r="B80" s="149" t="s">
        <v>600</v>
      </c>
      <c r="C80" s="150" t="s">
        <v>601</v>
      </c>
      <c r="D80" s="151">
        <v>5281.2000000000007</v>
      </c>
      <c r="E80" s="157">
        <v>5713.2000000000007</v>
      </c>
      <c r="F80" s="153">
        <v>8.1799591002045036E-2</v>
      </c>
      <c r="G80" s="154" t="s">
        <v>498</v>
      </c>
      <c r="H80" s="155" t="s">
        <v>594</v>
      </c>
    </row>
    <row r="81" spans="1:8" x14ac:dyDescent="0.2">
      <c r="A81" s="32">
        <v>13</v>
      </c>
      <c r="B81" s="149" t="s">
        <v>602</v>
      </c>
      <c r="C81" s="150" t="s">
        <v>51</v>
      </c>
      <c r="D81" s="151">
        <v>5281.2000000000007</v>
      </c>
      <c r="E81" s="157">
        <v>5713.2000000000007</v>
      </c>
      <c r="F81" s="153">
        <v>8.1799591002045036E-2</v>
      </c>
      <c r="G81" s="154" t="s">
        <v>498</v>
      </c>
      <c r="H81" s="155" t="s">
        <v>594</v>
      </c>
    </row>
    <row r="82" spans="1:8" x14ac:dyDescent="0.2">
      <c r="A82" s="32">
        <v>14</v>
      </c>
      <c r="B82" s="149" t="s">
        <v>603</v>
      </c>
      <c r="C82" s="150" t="s">
        <v>52</v>
      </c>
      <c r="D82" s="151">
        <v>8000</v>
      </c>
      <c r="E82" s="152">
        <v>8650</v>
      </c>
      <c r="F82" s="153">
        <v>8.1250000000000044E-2</v>
      </c>
      <c r="G82" s="154" t="s">
        <v>498</v>
      </c>
      <c r="H82" s="155" t="s">
        <v>604</v>
      </c>
    </row>
    <row r="83" spans="1:8" x14ac:dyDescent="0.2">
      <c r="A83" s="32">
        <v>15</v>
      </c>
      <c r="B83" s="149" t="s">
        <v>605</v>
      </c>
      <c r="C83" s="150" t="s">
        <v>53</v>
      </c>
      <c r="D83" s="151">
        <v>7490</v>
      </c>
      <c r="E83" s="152">
        <v>8100</v>
      </c>
      <c r="F83" s="153">
        <v>8.1441922563417979E-2</v>
      </c>
      <c r="G83" s="154" t="s">
        <v>498</v>
      </c>
      <c r="H83" s="155" t="s">
        <v>604</v>
      </c>
    </row>
    <row r="84" spans="1:8" x14ac:dyDescent="0.2">
      <c r="A84" s="32">
        <v>16</v>
      </c>
      <c r="B84" s="149" t="s">
        <v>606</v>
      </c>
      <c r="C84" s="150" t="s">
        <v>54</v>
      </c>
      <c r="D84" s="151">
        <v>6290</v>
      </c>
      <c r="E84" s="152">
        <v>6800</v>
      </c>
      <c r="F84" s="153">
        <v>8.1081081081081141E-2</v>
      </c>
      <c r="G84" s="154" t="s">
        <v>498</v>
      </c>
      <c r="H84" s="155" t="s">
        <v>594</v>
      </c>
    </row>
    <row r="85" spans="1:8" x14ac:dyDescent="0.2">
      <c r="A85" s="32">
        <v>17</v>
      </c>
      <c r="B85" s="149" t="s">
        <v>607</v>
      </c>
      <c r="C85" s="150" t="s">
        <v>55</v>
      </c>
      <c r="D85" s="151">
        <v>6793.2000000000007</v>
      </c>
      <c r="E85" s="157">
        <v>7344.0000000000009</v>
      </c>
      <c r="F85" s="153">
        <v>8.1081081081081141E-2</v>
      </c>
      <c r="G85" s="154" t="s">
        <v>498</v>
      </c>
      <c r="H85" s="155" t="s">
        <v>594</v>
      </c>
    </row>
    <row r="86" spans="1:8" x14ac:dyDescent="0.2">
      <c r="A86" s="32">
        <v>18</v>
      </c>
      <c r="B86" s="149" t="s">
        <v>608</v>
      </c>
      <c r="C86" s="150" t="s">
        <v>609</v>
      </c>
      <c r="D86" s="151">
        <v>6793.2000000000007</v>
      </c>
      <c r="E86" s="157">
        <v>7344.0000000000009</v>
      </c>
      <c r="F86" s="153">
        <v>8.1081081081081141E-2</v>
      </c>
      <c r="G86" s="154" t="s">
        <v>498</v>
      </c>
      <c r="H86" s="155" t="s">
        <v>594</v>
      </c>
    </row>
    <row r="87" spans="1:8" x14ac:dyDescent="0.2">
      <c r="A87" s="32">
        <v>19</v>
      </c>
      <c r="B87" s="149" t="s">
        <v>610</v>
      </c>
      <c r="C87" s="150" t="s">
        <v>56</v>
      </c>
      <c r="D87" s="151">
        <v>7420</v>
      </c>
      <c r="E87" s="152">
        <v>8020</v>
      </c>
      <c r="F87" s="153">
        <v>8.0862533692722449E-2</v>
      </c>
      <c r="G87" s="154" t="s">
        <v>498</v>
      </c>
      <c r="H87" s="155" t="s">
        <v>604</v>
      </c>
    </row>
    <row r="88" spans="1:8" x14ac:dyDescent="0.2">
      <c r="A88" s="32">
        <v>20</v>
      </c>
      <c r="B88" s="149" t="s">
        <v>611</v>
      </c>
      <c r="C88" s="150" t="s">
        <v>57</v>
      </c>
      <c r="D88" s="151">
        <v>6460</v>
      </c>
      <c r="E88" s="152">
        <v>6990</v>
      </c>
      <c r="F88" s="153">
        <v>8.2043343653250833E-2</v>
      </c>
      <c r="G88" s="154" t="s">
        <v>498</v>
      </c>
      <c r="H88" s="155" t="s">
        <v>604</v>
      </c>
    </row>
    <row r="89" spans="1:8" x14ac:dyDescent="0.2">
      <c r="A89" s="32">
        <v>21</v>
      </c>
      <c r="B89" s="149" t="s">
        <v>612</v>
      </c>
      <c r="C89" s="150" t="s">
        <v>58</v>
      </c>
      <c r="D89" s="151">
        <v>6390</v>
      </c>
      <c r="E89" s="152">
        <v>6910</v>
      </c>
      <c r="F89" s="153">
        <v>8.1377151799687075E-2</v>
      </c>
      <c r="G89" s="154" t="s">
        <v>498</v>
      </c>
      <c r="H89" s="155" t="s">
        <v>604</v>
      </c>
    </row>
    <row r="90" spans="1:8" x14ac:dyDescent="0.2">
      <c r="A90" s="32">
        <v>22</v>
      </c>
      <c r="B90" s="149" t="s">
        <v>613</v>
      </c>
      <c r="C90" s="150" t="s">
        <v>59</v>
      </c>
      <c r="D90" s="151">
        <v>6901.2000000000007</v>
      </c>
      <c r="E90" s="157">
        <v>7462.8</v>
      </c>
      <c r="F90" s="153">
        <v>8.1377151799686853E-2</v>
      </c>
      <c r="G90" s="154" t="s">
        <v>498</v>
      </c>
      <c r="H90" s="155" t="s">
        <v>604</v>
      </c>
    </row>
    <row r="91" spans="1:8" x14ac:dyDescent="0.2">
      <c r="A91" s="32">
        <v>23</v>
      </c>
      <c r="B91" s="149" t="s">
        <v>614</v>
      </c>
      <c r="C91" s="150" t="s">
        <v>615</v>
      </c>
      <c r="D91" s="151">
        <v>6901.2000000000007</v>
      </c>
      <c r="E91" s="157">
        <v>7462.8</v>
      </c>
      <c r="F91" s="153">
        <v>8.1377151799686853E-2</v>
      </c>
      <c r="G91" s="154" t="s">
        <v>498</v>
      </c>
      <c r="H91" s="155" t="s">
        <v>604</v>
      </c>
    </row>
    <row r="92" spans="1:8" x14ac:dyDescent="0.2">
      <c r="A92" s="32">
        <v>24</v>
      </c>
      <c r="B92" s="149" t="s">
        <v>616</v>
      </c>
      <c r="C92" s="150" t="s">
        <v>487</v>
      </c>
      <c r="D92" s="151">
        <v>6460</v>
      </c>
      <c r="E92" s="152">
        <v>6990</v>
      </c>
      <c r="F92" s="153">
        <v>8.2043343653250833E-2</v>
      </c>
      <c r="G92" s="154" t="s">
        <v>498</v>
      </c>
      <c r="H92" s="155" t="s">
        <v>594</v>
      </c>
    </row>
    <row r="93" spans="1:8" x14ac:dyDescent="0.2">
      <c r="A93" s="32">
        <v>25</v>
      </c>
      <c r="B93" s="167" t="s">
        <v>617</v>
      </c>
      <c r="C93" s="168" t="s">
        <v>60</v>
      </c>
      <c r="D93" s="169">
        <v>5840</v>
      </c>
      <c r="E93" s="170">
        <v>6310</v>
      </c>
      <c r="F93" s="171">
        <v>8.0479452054794454E-2</v>
      </c>
      <c r="G93" s="172" t="s">
        <v>498</v>
      </c>
      <c r="H93" s="173" t="s">
        <v>618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40625" defaultRowHeight="12.75" x14ac:dyDescent="0.2"/>
  <cols>
    <col min="1" max="1" width="9.140625" style="30"/>
    <col min="2" max="2" width="13.5703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3.5703125" style="98" bestFit="1" customWidth="1"/>
    <col min="9" max="9" width="10.85546875" style="98" bestFit="1" customWidth="1"/>
    <col min="10" max="10" width="10.710937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129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130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130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130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130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4820</v>
      </c>
      <c r="E10" s="50"/>
      <c r="F10" s="51"/>
      <c r="G10" s="52"/>
    </row>
    <row r="11" spans="1:11" s="73" customFormat="1" x14ac:dyDescent="0.2">
      <c r="A11" s="30"/>
      <c r="B11" s="49" t="s">
        <v>420</v>
      </c>
      <c r="C11" s="50"/>
      <c r="D11" s="50">
        <v>740</v>
      </c>
      <c r="E11" s="50">
        <v>1</v>
      </c>
      <c r="F11" s="51">
        <v>740</v>
      </c>
      <c r="G11" s="52"/>
    </row>
    <row r="12" spans="1:11" s="73" customFormat="1" x14ac:dyDescent="0.2">
      <c r="A12" s="30"/>
      <c r="B12" s="49" t="s">
        <v>391</v>
      </c>
      <c r="C12" s="50"/>
      <c r="D12" s="50">
        <v>270</v>
      </c>
      <c r="E12" s="50">
        <v>2</v>
      </c>
      <c r="F12" s="51">
        <v>540</v>
      </c>
      <c r="G12" s="52"/>
    </row>
    <row r="13" spans="1:11" s="73" customFormat="1" x14ac:dyDescent="0.2">
      <c r="A13" s="30"/>
      <c r="B13" s="53" t="s">
        <v>426</v>
      </c>
      <c r="C13" s="50"/>
      <c r="D13" s="50">
        <v>500</v>
      </c>
      <c r="E13" s="50">
        <v>3</v>
      </c>
      <c r="F13" s="51">
        <v>1500</v>
      </c>
      <c r="G13" s="52"/>
    </row>
    <row r="14" spans="1:11" s="73" customFormat="1" x14ac:dyDescent="0.2">
      <c r="A14" s="30"/>
      <c r="B14" s="53" t="s">
        <v>393</v>
      </c>
      <c r="C14" s="50"/>
      <c r="D14" s="50">
        <v>130</v>
      </c>
      <c r="E14" s="50">
        <v>3</v>
      </c>
      <c r="F14" s="51">
        <v>390</v>
      </c>
      <c r="G14" s="52"/>
    </row>
    <row r="15" spans="1:11" s="73" customFormat="1" x14ac:dyDescent="0.2">
      <c r="A15" s="30"/>
      <c r="B15" s="131"/>
      <c r="C15" s="132"/>
      <c r="D15" s="132"/>
      <c r="E15" s="132" t="s">
        <v>381</v>
      </c>
      <c r="F15" s="132" t="s">
        <v>382</v>
      </c>
      <c r="G15" s="131" t="s">
        <v>383</v>
      </c>
    </row>
    <row r="16" spans="1:11" s="73" customFormat="1" ht="15" x14ac:dyDescent="0.2">
      <c r="A16" s="30">
        <v>1</v>
      </c>
      <c r="B16" s="133" t="s">
        <v>45</v>
      </c>
      <c r="C16" s="132">
        <v>600</v>
      </c>
      <c r="D16" s="134"/>
      <c r="E16" s="134">
        <v>7600</v>
      </c>
      <c r="F16" s="134">
        <v>6490</v>
      </c>
      <c r="G16" s="135"/>
      <c r="H16" s="89"/>
      <c r="I16" s="84"/>
      <c r="J16" s="42"/>
      <c r="K16" s="42"/>
    </row>
    <row r="17" spans="1:9" ht="15" x14ac:dyDescent="0.2">
      <c r="B17" s="93"/>
      <c r="C17" s="46"/>
      <c r="D17" s="46"/>
      <c r="E17" s="81"/>
      <c r="F17" s="94"/>
      <c r="G17" s="95"/>
      <c r="H17" s="96"/>
      <c r="I17" s="97"/>
    </row>
    <row r="18" spans="1:9" x14ac:dyDescent="0.2">
      <c r="B18" s="81"/>
      <c r="C18" s="46"/>
      <c r="D18" s="46" t="s">
        <v>374</v>
      </c>
      <c r="E18" s="46" t="s">
        <v>375</v>
      </c>
      <c r="F18" s="47" t="s">
        <v>376</v>
      </c>
      <c r="G18" s="82"/>
    </row>
    <row r="19" spans="1:9" x14ac:dyDescent="0.2">
      <c r="B19" s="49" t="s">
        <v>378</v>
      </c>
      <c r="C19" s="50"/>
      <c r="D19" s="50">
        <v>5205.6000000000004</v>
      </c>
      <c r="E19" s="50"/>
      <c r="F19" s="51"/>
      <c r="G19" s="52"/>
    </row>
    <row r="20" spans="1:9" x14ac:dyDescent="0.2">
      <c r="B20" s="49" t="s">
        <v>432</v>
      </c>
      <c r="C20" s="50"/>
      <c r="D20" s="50">
        <v>740</v>
      </c>
      <c r="E20" s="50">
        <v>1</v>
      </c>
      <c r="F20" s="51">
        <v>740</v>
      </c>
      <c r="G20" s="52"/>
    </row>
    <row r="21" spans="1:9" x14ac:dyDescent="0.2">
      <c r="B21" s="49" t="s">
        <v>391</v>
      </c>
      <c r="C21" s="50"/>
      <c r="D21" s="50">
        <v>270</v>
      </c>
      <c r="E21" s="50">
        <v>2</v>
      </c>
      <c r="F21" s="51">
        <v>540</v>
      </c>
      <c r="G21" s="52"/>
    </row>
    <row r="22" spans="1:9" x14ac:dyDescent="0.2">
      <c r="B22" s="53" t="s">
        <v>426</v>
      </c>
      <c r="C22" s="50"/>
      <c r="D22" s="50">
        <v>500</v>
      </c>
      <c r="E22" s="50">
        <v>3</v>
      </c>
      <c r="F22" s="51">
        <v>1500</v>
      </c>
      <c r="G22" s="52"/>
    </row>
    <row r="23" spans="1:9" x14ac:dyDescent="0.2">
      <c r="B23" s="53" t="s">
        <v>473</v>
      </c>
      <c r="C23" s="50"/>
      <c r="D23" s="50">
        <v>290</v>
      </c>
      <c r="E23" s="50">
        <v>4</v>
      </c>
      <c r="F23" s="51">
        <v>1160</v>
      </c>
      <c r="G23" s="52"/>
    </row>
    <row r="24" spans="1:9" x14ac:dyDescent="0.2">
      <c r="B24" s="461" t="s">
        <v>474</v>
      </c>
      <c r="C24" s="132"/>
      <c r="D24" s="132"/>
      <c r="E24" s="132" t="s">
        <v>381</v>
      </c>
      <c r="F24" s="132" t="s">
        <v>382</v>
      </c>
      <c r="G24" s="131" t="s">
        <v>383</v>
      </c>
    </row>
    <row r="25" spans="1:9" ht="15" x14ac:dyDescent="0.2">
      <c r="A25" s="136">
        <v>2</v>
      </c>
      <c r="B25" s="461"/>
      <c r="C25" s="132">
        <v>600</v>
      </c>
      <c r="D25" s="134"/>
      <c r="E25" s="134">
        <v>9145.6</v>
      </c>
      <c r="F25" s="134"/>
      <c r="G25" s="135"/>
    </row>
    <row r="27" spans="1:9" x14ac:dyDescent="0.2">
      <c r="B27" s="81"/>
      <c r="C27" s="46"/>
      <c r="D27" s="46" t="s">
        <v>374</v>
      </c>
      <c r="E27" s="46" t="s">
        <v>375</v>
      </c>
      <c r="F27" s="47" t="s">
        <v>376</v>
      </c>
      <c r="G27" s="82"/>
    </row>
    <row r="28" spans="1:9" x14ac:dyDescent="0.2">
      <c r="B28" s="49" t="s">
        <v>378</v>
      </c>
      <c r="C28" s="50"/>
      <c r="D28" s="50">
        <v>4820</v>
      </c>
      <c r="E28" s="50"/>
      <c r="F28" s="51"/>
      <c r="G28" s="52"/>
    </row>
    <row r="29" spans="1:9" x14ac:dyDescent="0.2">
      <c r="B29" s="49" t="s">
        <v>420</v>
      </c>
      <c r="C29" s="50"/>
      <c r="D29" s="50">
        <v>750</v>
      </c>
      <c r="E29" s="50">
        <v>1</v>
      </c>
      <c r="F29" s="51">
        <v>750</v>
      </c>
      <c r="G29" s="52"/>
    </row>
    <row r="30" spans="1:9" x14ac:dyDescent="0.2">
      <c r="B30" s="49" t="s">
        <v>391</v>
      </c>
      <c r="C30" s="50"/>
      <c r="D30" s="50">
        <v>270</v>
      </c>
      <c r="E30" s="50">
        <v>2</v>
      </c>
      <c r="F30" s="51">
        <v>540</v>
      </c>
      <c r="G30" s="52"/>
    </row>
    <row r="31" spans="1:9" x14ac:dyDescent="0.2">
      <c r="B31" s="53" t="s">
        <v>426</v>
      </c>
      <c r="C31" s="50"/>
      <c r="D31" s="50">
        <v>500</v>
      </c>
      <c r="E31" s="50">
        <v>2</v>
      </c>
      <c r="F31" s="51">
        <v>1000</v>
      </c>
      <c r="G31" s="52"/>
    </row>
    <row r="32" spans="1:9" x14ac:dyDescent="0.2">
      <c r="B32" s="53" t="s">
        <v>393</v>
      </c>
      <c r="C32" s="50"/>
      <c r="D32" s="50">
        <v>130</v>
      </c>
      <c r="E32" s="50">
        <v>2</v>
      </c>
      <c r="F32" s="51">
        <v>260</v>
      </c>
      <c r="G32" s="52"/>
    </row>
    <row r="33" spans="1:8" x14ac:dyDescent="0.2">
      <c r="B33" s="131"/>
      <c r="C33" s="132"/>
      <c r="D33" s="132"/>
      <c r="E33" s="132" t="s">
        <v>381</v>
      </c>
      <c r="F33" s="132" t="s">
        <v>382</v>
      </c>
      <c r="G33" s="131" t="s">
        <v>475</v>
      </c>
    </row>
    <row r="34" spans="1:8" ht="15" x14ac:dyDescent="0.2">
      <c r="A34" s="30">
        <v>3</v>
      </c>
      <c r="B34" s="462" t="s">
        <v>47</v>
      </c>
      <c r="C34" s="132">
        <v>600</v>
      </c>
      <c r="D34" s="137">
        <v>1187</v>
      </c>
      <c r="E34" s="134">
        <v>6608.7199999999993</v>
      </c>
      <c r="F34" s="134">
        <v>5868.7199999999993</v>
      </c>
      <c r="G34" s="135">
        <v>130</v>
      </c>
    </row>
    <row r="35" spans="1:8" ht="15" x14ac:dyDescent="0.2">
      <c r="B35" s="462"/>
      <c r="C35" s="132">
        <v>600</v>
      </c>
      <c r="D35" s="137">
        <v>1320</v>
      </c>
      <c r="E35" s="134">
        <v>7110</v>
      </c>
      <c r="F35" s="134">
        <v>6370</v>
      </c>
      <c r="G35" s="135"/>
    </row>
    <row r="37" spans="1:8" x14ac:dyDescent="0.2">
      <c r="B37" s="81"/>
      <c r="C37" s="46"/>
      <c r="D37" s="46" t="s">
        <v>374</v>
      </c>
      <c r="E37" s="46" t="s">
        <v>375</v>
      </c>
      <c r="F37" s="47" t="s">
        <v>376</v>
      </c>
      <c r="G37" s="82"/>
    </row>
    <row r="38" spans="1:8" x14ac:dyDescent="0.2">
      <c r="B38" s="49" t="s">
        <v>378</v>
      </c>
      <c r="C38" s="50"/>
      <c r="D38" s="50">
        <v>5170</v>
      </c>
      <c r="E38" s="50"/>
      <c r="F38" s="51"/>
      <c r="G38" s="52"/>
    </row>
    <row r="39" spans="1:8" x14ac:dyDescent="0.2">
      <c r="B39" s="49" t="s">
        <v>420</v>
      </c>
      <c r="C39" s="50"/>
      <c r="D39" s="50">
        <v>740</v>
      </c>
      <c r="E39" s="50">
        <v>1</v>
      </c>
      <c r="F39" s="51">
        <v>740</v>
      </c>
      <c r="G39" s="52"/>
    </row>
    <row r="40" spans="1:8" x14ac:dyDescent="0.2">
      <c r="B40" s="49" t="s">
        <v>391</v>
      </c>
      <c r="C40" s="50"/>
      <c r="D40" s="50">
        <v>270</v>
      </c>
      <c r="E40" s="50">
        <v>2</v>
      </c>
      <c r="F40" s="51">
        <v>540</v>
      </c>
      <c r="G40" s="52"/>
    </row>
    <row r="41" spans="1:8" x14ac:dyDescent="0.2">
      <c r="B41" s="49" t="s">
        <v>476</v>
      </c>
      <c r="C41" s="50"/>
      <c r="D41" s="50">
        <v>5810</v>
      </c>
      <c r="E41" s="50">
        <v>1</v>
      </c>
      <c r="F41" s="51">
        <v>5810</v>
      </c>
      <c r="G41" s="52"/>
    </row>
    <row r="42" spans="1:8" x14ac:dyDescent="0.2">
      <c r="B42" s="53" t="s">
        <v>417</v>
      </c>
      <c r="C42" s="50"/>
      <c r="D42" s="50">
        <v>940</v>
      </c>
      <c r="E42" s="50">
        <v>1</v>
      </c>
      <c r="F42" s="51">
        <v>940</v>
      </c>
      <c r="G42" s="52"/>
    </row>
    <row r="43" spans="1:8" x14ac:dyDescent="0.2">
      <c r="B43" s="53" t="s">
        <v>412</v>
      </c>
      <c r="C43" s="50"/>
      <c r="D43" s="50">
        <v>170</v>
      </c>
      <c r="E43" s="50">
        <v>1</v>
      </c>
      <c r="F43" s="51">
        <v>170</v>
      </c>
      <c r="G43" s="52"/>
    </row>
    <row r="44" spans="1:8" x14ac:dyDescent="0.2">
      <c r="B44" s="53" t="s">
        <v>477</v>
      </c>
      <c r="C44" s="50"/>
      <c r="D44" s="50">
        <v>5040</v>
      </c>
      <c r="E44" s="50">
        <v>1</v>
      </c>
      <c r="F44" s="51">
        <v>5040</v>
      </c>
      <c r="G44" s="52"/>
    </row>
    <row r="45" spans="1:8" x14ac:dyDescent="0.2">
      <c r="B45" s="131"/>
      <c r="C45" s="132"/>
      <c r="D45" s="132"/>
      <c r="E45" s="132" t="s">
        <v>381</v>
      </c>
      <c r="F45" s="132" t="s">
        <v>382</v>
      </c>
      <c r="G45" s="132" t="s">
        <v>478</v>
      </c>
      <c r="H45" s="131" t="s">
        <v>475</v>
      </c>
    </row>
    <row r="46" spans="1:8" ht="15" x14ac:dyDescent="0.2">
      <c r="A46" s="30">
        <v>4</v>
      </c>
      <c r="B46" s="133" t="s">
        <v>48</v>
      </c>
      <c r="C46" s="132">
        <v>600</v>
      </c>
      <c r="D46" s="137">
        <v>760</v>
      </c>
      <c r="E46" s="134">
        <v>9943.8399999999983</v>
      </c>
      <c r="F46" s="134">
        <v>5243.8399999999983</v>
      </c>
      <c r="G46" s="134">
        <v>9173.8399999999983</v>
      </c>
      <c r="H46" s="135">
        <v>560</v>
      </c>
    </row>
    <row r="48" spans="1:8" x14ac:dyDescent="0.2">
      <c r="B48" s="81"/>
      <c r="C48" s="46"/>
      <c r="D48" s="46" t="s">
        <v>374</v>
      </c>
      <c r="E48" s="46" t="s">
        <v>375</v>
      </c>
      <c r="F48" s="47" t="s">
        <v>376</v>
      </c>
      <c r="G48" s="82"/>
    </row>
    <row r="49" spans="1:8" x14ac:dyDescent="0.2">
      <c r="B49" s="49" t="s">
        <v>378</v>
      </c>
      <c r="C49" s="50"/>
      <c r="D49" s="50">
        <v>5170</v>
      </c>
      <c r="E49" s="50"/>
      <c r="F49" s="51"/>
      <c r="G49" s="52"/>
    </row>
    <row r="50" spans="1:8" x14ac:dyDescent="0.2">
      <c r="B50" s="49" t="s">
        <v>479</v>
      </c>
      <c r="C50" s="50"/>
      <c r="D50" s="50">
        <v>930</v>
      </c>
      <c r="E50" s="50">
        <v>1</v>
      </c>
      <c r="F50" s="51">
        <v>930</v>
      </c>
      <c r="G50" s="52"/>
    </row>
    <row r="51" spans="1:8" x14ac:dyDescent="0.2">
      <c r="B51" s="49" t="s">
        <v>391</v>
      </c>
      <c r="C51" s="50"/>
      <c r="D51" s="50">
        <v>270</v>
      </c>
      <c r="E51" s="50">
        <v>2</v>
      </c>
      <c r="F51" s="51">
        <v>540</v>
      </c>
      <c r="G51" s="52"/>
    </row>
    <row r="52" spans="1:8" x14ac:dyDescent="0.2">
      <c r="B52" s="49" t="s">
        <v>476</v>
      </c>
      <c r="C52" s="50"/>
      <c r="D52" s="50">
        <v>5810</v>
      </c>
      <c r="E52" s="50">
        <v>1</v>
      </c>
      <c r="F52" s="51">
        <v>5810</v>
      </c>
      <c r="G52" s="52"/>
    </row>
    <row r="53" spans="1:8" x14ac:dyDescent="0.2">
      <c r="B53" s="53" t="s">
        <v>477</v>
      </c>
      <c r="C53" s="50"/>
      <c r="D53" s="50">
        <v>5040</v>
      </c>
      <c r="E53" s="50">
        <v>1</v>
      </c>
      <c r="F53" s="51">
        <v>5040</v>
      </c>
      <c r="G53" s="52"/>
    </row>
    <row r="54" spans="1:8" x14ac:dyDescent="0.2">
      <c r="B54" s="53" t="s">
        <v>417</v>
      </c>
      <c r="C54" s="50"/>
      <c r="D54" s="50">
        <v>940</v>
      </c>
      <c r="E54" s="50">
        <v>1</v>
      </c>
      <c r="F54" s="51">
        <v>940</v>
      </c>
      <c r="G54" s="52"/>
    </row>
    <row r="55" spans="1:8" x14ac:dyDescent="0.2">
      <c r="B55" s="53" t="s">
        <v>412</v>
      </c>
      <c r="C55" s="50"/>
      <c r="D55" s="50">
        <v>170</v>
      </c>
      <c r="E55" s="50">
        <v>1</v>
      </c>
      <c r="F55" s="51">
        <v>170</v>
      </c>
      <c r="G55" s="52"/>
    </row>
    <row r="56" spans="1:8" x14ac:dyDescent="0.2">
      <c r="B56" s="131"/>
      <c r="C56" s="132"/>
      <c r="D56" s="132"/>
      <c r="E56" s="132" t="s">
        <v>381</v>
      </c>
      <c r="F56" s="132" t="s">
        <v>382</v>
      </c>
      <c r="G56" s="132" t="s">
        <v>478</v>
      </c>
      <c r="H56" s="131" t="s">
        <v>475</v>
      </c>
    </row>
    <row r="57" spans="1:8" ht="15" x14ac:dyDescent="0.2">
      <c r="A57" s="30">
        <v>5</v>
      </c>
      <c r="B57" s="133" t="s">
        <v>480</v>
      </c>
      <c r="C57" s="132">
        <v>600</v>
      </c>
      <c r="D57" s="137">
        <v>1360</v>
      </c>
      <c r="E57" s="134">
        <v>12615.44</v>
      </c>
      <c r="F57" s="134">
        <v>7915.4400000000005</v>
      </c>
      <c r="G57" s="134">
        <v>11845.44</v>
      </c>
      <c r="H57" s="135">
        <v>40</v>
      </c>
    </row>
    <row r="59" spans="1:8" x14ac:dyDescent="0.2">
      <c r="B59" s="81"/>
      <c r="C59" s="46"/>
      <c r="D59" s="46" t="s">
        <v>374</v>
      </c>
      <c r="E59" s="46" t="s">
        <v>375</v>
      </c>
      <c r="F59" s="47" t="s">
        <v>376</v>
      </c>
      <c r="G59" s="82"/>
    </row>
    <row r="60" spans="1:8" x14ac:dyDescent="0.2">
      <c r="B60" s="49" t="s">
        <v>378</v>
      </c>
      <c r="C60" s="50"/>
      <c r="D60" s="50">
        <v>5170</v>
      </c>
      <c r="E60" s="50"/>
      <c r="F60" s="51"/>
      <c r="G60" s="52"/>
    </row>
    <row r="61" spans="1:8" x14ac:dyDescent="0.2">
      <c r="B61" s="49" t="s">
        <v>479</v>
      </c>
      <c r="C61" s="50"/>
      <c r="D61" s="50">
        <v>740</v>
      </c>
      <c r="E61" s="50">
        <v>1</v>
      </c>
      <c r="F61" s="51">
        <v>740</v>
      </c>
      <c r="G61" s="52"/>
    </row>
    <row r="62" spans="1:8" x14ac:dyDescent="0.2">
      <c r="B62" s="49" t="s">
        <v>391</v>
      </c>
      <c r="C62" s="50"/>
      <c r="D62" s="50">
        <v>270</v>
      </c>
      <c r="E62" s="50">
        <v>2</v>
      </c>
      <c r="F62" s="51">
        <v>540</v>
      </c>
      <c r="G62" s="52"/>
    </row>
    <row r="63" spans="1:8" x14ac:dyDescent="0.2">
      <c r="B63" s="49" t="s">
        <v>476</v>
      </c>
      <c r="C63" s="50"/>
      <c r="D63" s="50">
        <v>5810</v>
      </c>
      <c r="E63" s="50">
        <v>2</v>
      </c>
      <c r="F63" s="51">
        <v>11620</v>
      </c>
      <c r="G63" s="52"/>
    </row>
    <row r="64" spans="1:8" x14ac:dyDescent="0.2">
      <c r="B64" s="53" t="s">
        <v>477</v>
      </c>
      <c r="C64" s="50"/>
      <c r="D64" s="50">
        <v>5040</v>
      </c>
      <c r="E64" s="50">
        <v>2</v>
      </c>
      <c r="F64" s="51">
        <v>10080</v>
      </c>
      <c r="G64" s="52"/>
    </row>
    <row r="65" spans="1:8" x14ac:dyDescent="0.2">
      <c r="B65" s="53" t="s">
        <v>417</v>
      </c>
      <c r="C65" s="50"/>
      <c r="D65" s="50">
        <v>940</v>
      </c>
      <c r="E65" s="50">
        <v>2</v>
      </c>
      <c r="F65" s="51">
        <v>1880</v>
      </c>
      <c r="G65" s="52"/>
    </row>
    <row r="66" spans="1:8" x14ac:dyDescent="0.2">
      <c r="B66" s="53" t="s">
        <v>412</v>
      </c>
      <c r="C66" s="50"/>
      <c r="D66" s="50">
        <v>170</v>
      </c>
      <c r="E66" s="50">
        <v>2</v>
      </c>
      <c r="F66" s="51">
        <v>340</v>
      </c>
      <c r="G66" s="52"/>
    </row>
    <row r="67" spans="1:8" x14ac:dyDescent="0.2">
      <c r="B67" s="131"/>
      <c r="C67" s="132"/>
      <c r="D67" s="132"/>
      <c r="E67" s="132" t="s">
        <v>381</v>
      </c>
      <c r="F67" s="132" t="s">
        <v>382</v>
      </c>
      <c r="G67" s="132" t="s">
        <v>478</v>
      </c>
      <c r="H67" s="131" t="s">
        <v>475</v>
      </c>
    </row>
    <row r="68" spans="1:8" ht="15" x14ac:dyDescent="0.2">
      <c r="A68" s="30">
        <v>6</v>
      </c>
      <c r="B68" s="133" t="s">
        <v>481</v>
      </c>
      <c r="C68" s="132">
        <v>600</v>
      </c>
      <c r="D68" s="137">
        <v>1187</v>
      </c>
      <c r="E68" s="134">
        <v>17532.32</v>
      </c>
      <c r="F68" s="134">
        <v>8132.32</v>
      </c>
      <c r="G68" s="134">
        <v>15992.32</v>
      </c>
      <c r="H68" s="135">
        <v>130</v>
      </c>
    </row>
    <row r="69" spans="1:8" ht="15" x14ac:dyDescent="0.2">
      <c r="B69" s="138"/>
      <c r="C69" s="132">
        <v>600</v>
      </c>
      <c r="D69" s="137">
        <v>1320</v>
      </c>
      <c r="E69" s="134">
        <v>18070</v>
      </c>
      <c r="F69" s="134">
        <v>8670</v>
      </c>
      <c r="G69" s="134">
        <v>16530</v>
      </c>
      <c r="H69" s="135"/>
    </row>
    <row r="71" spans="1:8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82"/>
    </row>
    <row r="72" spans="1:8" x14ac:dyDescent="0.2">
      <c r="B72" s="49" t="s">
        <v>378</v>
      </c>
      <c r="C72" s="50"/>
      <c r="D72" s="50">
        <v>6460</v>
      </c>
      <c r="E72" s="50"/>
      <c r="F72" s="51"/>
      <c r="G72" s="52"/>
    </row>
    <row r="73" spans="1:8" x14ac:dyDescent="0.2">
      <c r="B73" s="49" t="s">
        <v>420</v>
      </c>
      <c r="C73" s="50"/>
      <c r="D73" s="50">
        <v>740</v>
      </c>
      <c r="E73" s="50">
        <v>1</v>
      </c>
      <c r="F73" s="51">
        <v>740</v>
      </c>
      <c r="G73" s="52"/>
    </row>
    <row r="74" spans="1:8" x14ac:dyDescent="0.2">
      <c r="B74" s="49" t="s">
        <v>391</v>
      </c>
      <c r="C74" s="50"/>
      <c r="D74" s="50">
        <v>270</v>
      </c>
      <c r="E74" s="50">
        <v>2</v>
      </c>
      <c r="F74" s="51">
        <v>540</v>
      </c>
      <c r="G74" s="52"/>
    </row>
    <row r="75" spans="1:8" x14ac:dyDescent="0.2">
      <c r="B75" s="49" t="s">
        <v>426</v>
      </c>
      <c r="C75" s="50"/>
      <c r="D75" s="50">
        <v>500</v>
      </c>
      <c r="E75" s="50">
        <v>5</v>
      </c>
      <c r="F75" s="51">
        <v>2500</v>
      </c>
      <c r="G75" s="52"/>
    </row>
    <row r="76" spans="1:8" x14ac:dyDescent="0.2">
      <c r="B76" s="53" t="s">
        <v>393</v>
      </c>
      <c r="C76" s="50"/>
      <c r="D76" s="50">
        <v>130</v>
      </c>
      <c r="E76" s="50">
        <v>5</v>
      </c>
      <c r="F76" s="51">
        <v>650</v>
      </c>
      <c r="G76" s="52"/>
    </row>
    <row r="77" spans="1:8" x14ac:dyDescent="0.2">
      <c r="B77" s="131"/>
      <c r="C77" s="132"/>
      <c r="D77" s="132"/>
      <c r="E77" s="132" t="s">
        <v>381</v>
      </c>
      <c r="F77" s="132" t="s">
        <v>382</v>
      </c>
      <c r="G77" s="131" t="s">
        <v>475</v>
      </c>
    </row>
    <row r="78" spans="1:8" ht="15" x14ac:dyDescent="0.2">
      <c r="A78" s="30">
        <v>7</v>
      </c>
      <c r="B78" s="133" t="s">
        <v>49</v>
      </c>
      <c r="C78" s="132">
        <v>600</v>
      </c>
      <c r="D78" s="137">
        <v>2040</v>
      </c>
      <c r="E78" s="134">
        <v>10240</v>
      </c>
      <c r="F78" s="134">
        <v>8390</v>
      </c>
      <c r="G78" s="135"/>
    </row>
    <row r="79" spans="1:8" ht="15" x14ac:dyDescent="0.2">
      <c r="B79" s="138"/>
      <c r="C79" s="132">
        <v>600</v>
      </c>
      <c r="D79" s="137">
        <v>2280</v>
      </c>
      <c r="E79" s="134">
        <v>11980.32</v>
      </c>
      <c r="F79" s="134">
        <v>9760.32</v>
      </c>
      <c r="G79" s="135">
        <v>240</v>
      </c>
    </row>
    <row r="81" spans="1:7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82"/>
    </row>
    <row r="82" spans="1:7" x14ac:dyDescent="0.2">
      <c r="B82" s="49" t="s">
        <v>378</v>
      </c>
      <c r="C82" s="50"/>
      <c r="D82" s="50">
        <v>6976.8</v>
      </c>
      <c r="E82" s="50"/>
      <c r="F82" s="51"/>
      <c r="G82" s="52"/>
    </row>
    <row r="83" spans="1:7" x14ac:dyDescent="0.2">
      <c r="B83" s="49" t="s">
        <v>432</v>
      </c>
      <c r="C83" s="50"/>
      <c r="D83" s="50">
        <v>740</v>
      </c>
      <c r="E83" s="50">
        <v>1</v>
      </c>
      <c r="F83" s="51">
        <v>740</v>
      </c>
      <c r="G83" s="52"/>
    </row>
    <row r="84" spans="1:7" x14ac:dyDescent="0.2">
      <c r="B84" s="49" t="s">
        <v>391</v>
      </c>
      <c r="C84" s="50"/>
      <c r="D84" s="50">
        <v>270</v>
      </c>
      <c r="E84" s="50">
        <v>2</v>
      </c>
      <c r="F84" s="51">
        <v>540</v>
      </c>
      <c r="G84" s="52"/>
    </row>
    <row r="85" spans="1:7" x14ac:dyDescent="0.2">
      <c r="B85" s="49" t="s">
        <v>426</v>
      </c>
      <c r="C85" s="50"/>
      <c r="D85" s="50">
        <v>500</v>
      </c>
      <c r="E85" s="50">
        <v>5</v>
      </c>
      <c r="F85" s="51">
        <v>2500</v>
      </c>
      <c r="G85" s="52"/>
    </row>
    <row r="86" spans="1:7" x14ac:dyDescent="0.2">
      <c r="B86" s="139" t="s">
        <v>473</v>
      </c>
      <c r="C86" s="50"/>
      <c r="D86" s="50">
        <v>290</v>
      </c>
      <c r="E86" s="50">
        <v>4</v>
      </c>
      <c r="F86" s="51">
        <v>1160</v>
      </c>
      <c r="G86" s="52"/>
    </row>
    <row r="87" spans="1:7" x14ac:dyDescent="0.2">
      <c r="B87" s="461" t="s">
        <v>482</v>
      </c>
      <c r="C87" s="132"/>
      <c r="D87" s="132"/>
      <c r="E87" s="132" t="s">
        <v>381</v>
      </c>
      <c r="F87" s="132"/>
      <c r="G87" s="131" t="s">
        <v>475</v>
      </c>
    </row>
    <row r="88" spans="1:7" ht="15" x14ac:dyDescent="0.2">
      <c r="A88" s="136">
        <v>8</v>
      </c>
      <c r="B88" s="461"/>
      <c r="C88" s="132">
        <v>600</v>
      </c>
      <c r="D88" s="137">
        <v>2040</v>
      </c>
      <c r="E88" s="134">
        <v>11916.8</v>
      </c>
      <c r="F88" s="134"/>
      <c r="G88" s="135"/>
    </row>
    <row r="89" spans="1:7" ht="15" x14ac:dyDescent="0.2">
      <c r="B89" s="461"/>
      <c r="C89" s="132">
        <v>600</v>
      </c>
      <c r="D89" s="137">
        <v>2280</v>
      </c>
      <c r="E89" s="134">
        <v>13756.345600000001</v>
      </c>
      <c r="F89" s="134"/>
      <c r="G89" s="135">
        <v>240</v>
      </c>
    </row>
    <row r="91" spans="1:7" x14ac:dyDescent="0.2">
      <c r="B91" s="81"/>
      <c r="C91" s="46"/>
      <c r="D91" s="46" t="s">
        <v>374</v>
      </c>
      <c r="E91" s="46" t="s">
        <v>375</v>
      </c>
      <c r="F91" s="47" t="s">
        <v>376</v>
      </c>
      <c r="G91" s="82"/>
    </row>
    <row r="92" spans="1:7" x14ac:dyDescent="0.2">
      <c r="B92" s="49" t="s">
        <v>378</v>
      </c>
      <c r="C92" s="50"/>
      <c r="D92" s="50">
        <v>5290</v>
      </c>
      <c r="E92" s="50"/>
      <c r="F92" s="51"/>
      <c r="G92" s="52"/>
    </row>
    <row r="93" spans="1:7" x14ac:dyDescent="0.2">
      <c r="B93" s="49" t="s">
        <v>479</v>
      </c>
      <c r="C93" s="50"/>
      <c r="D93" s="50">
        <v>930</v>
      </c>
      <c r="E93" s="50">
        <v>1</v>
      </c>
      <c r="F93" s="51">
        <v>930</v>
      </c>
      <c r="G93" s="52"/>
    </row>
    <row r="94" spans="1:7" x14ac:dyDescent="0.2">
      <c r="B94" s="49" t="s">
        <v>391</v>
      </c>
      <c r="C94" s="50"/>
      <c r="D94" s="50">
        <v>270</v>
      </c>
      <c r="E94" s="50">
        <v>2</v>
      </c>
      <c r="F94" s="51">
        <v>540</v>
      </c>
      <c r="G94" s="52"/>
    </row>
    <row r="95" spans="1:7" x14ac:dyDescent="0.2">
      <c r="B95" s="49" t="s">
        <v>426</v>
      </c>
      <c r="C95" s="50"/>
      <c r="D95" s="50">
        <v>500</v>
      </c>
      <c r="E95" s="50">
        <v>5</v>
      </c>
      <c r="F95" s="51">
        <v>2500</v>
      </c>
      <c r="G95" s="52"/>
    </row>
    <row r="96" spans="1:7" x14ac:dyDescent="0.2">
      <c r="B96" s="53" t="s">
        <v>393</v>
      </c>
      <c r="C96" s="50"/>
      <c r="D96" s="50">
        <v>130</v>
      </c>
      <c r="E96" s="50">
        <v>5</v>
      </c>
      <c r="F96" s="51">
        <v>650</v>
      </c>
      <c r="G96" s="52"/>
    </row>
    <row r="97" spans="1:7" x14ac:dyDescent="0.2">
      <c r="B97" s="461" t="s">
        <v>50</v>
      </c>
      <c r="C97" s="132"/>
      <c r="D97" s="132"/>
      <c r="E97" s="132" t="s">
        <v>381</v>
      </c>
      <c r="F97" s="132"/>
      <c r="G97" s="131" t="s">
        <v>475</v>
      </c>
    </row>
    <row r="98" spans="1:7" ht="15" x14ac:dyDescent="0.2">
      <c r="A98" s="136">
        <v>9</v>
      </c>
      <c r="B98" s="461"/>
      <c r="C98" s="132">
        <v>600</v>
      </c>
      <c r="D98" s="137">
        <v>2040</v>
      </c>
      <c r="E98" s="134">
        <v>9260</v>
      </c>
      <c r="F98" s="134">
        <v>7410</v>
      </c>
      <c r="G98" s="135"/>
    </row>
    <row r="99" spans="1:7" ht="15" x14ac:dyDescent="0.2">
      <c r="B99" s="461"/>
      <c r="C99" s="132">
        <v>600</v>
      </c>
      <c r="D99" s="137">
        <v>2280</v>
      </c>
      <c r="E99" s="134">
        <v>10775.680000000002</v>
      </c>
      <c r="F99" s="134">
        <v>8555.6800000000021</v>
      </c>
      <c r="G99" s="135">
        <v>240</v>
      </c>
    </row>
    <row r="101" spans="1:7" x14ac:dyDescent="0.2">
      <c r="B101" s="81"/>
      <c r="C101" s="46"/>
      <c r="D101" s="46" t="s">
        <v>374</v>
      </c>
      <c r="E101" s="46" t="s">
        <v>375</v>
      </c>
      <c r="F101" s="47" t="s">
        <v>376</v>
      </c>
      <c r="G101" s="82"/>
    </row>
    <row r="102" spans="1:7" x14ac:dyDescent="0.2">
      <c r="B102" s="49" t="s">
        <v>378</v>
      </c>
      <c r="C102" s="50"/>
      <c r="D102" s="50">
        <v>5713.2000000000007</v>
      </c>
      <c r="E102" s="50"/>
      <c r="F102" s="51"/>
      <c r="G102" s="52"/>
    </row>
    <row r="103" spans="1:7" x14ac:dyDescent="0.2">
      <c r="B103" s="49" t="s">
        <v>479</v>
      </c>
      <c r="C103" s="50"/>
      <c r="D103" s="50">
        <v>930</v>
      </c>
      <c r="E103" s="50">
        <v>1</v>
      </c>
      <c r="F103" s="51">
        <v>930</v>
      </c>
      <c r="G103" s="52"/>
    </row>
    <row r="104" spans="1:7" x14ac:dyDescent="0.2">
      <c r="B104" s="49" t="s">
        <v>391</v>
      </c>
      <c r="C104" s="50"/>
      <c r="D104" s="50">
        <v>270</v>
      </c>
      <c r="E104" s="50">
        <v>2</v>
      </c>
      <c r="F104" s="51">
        <v>540</v>
      </c>
      <c r="G104" s="52"/>
    </row>
    <row r="105" spans="1:7" x14ac:dyDescent="0.2">
      <c r="B105" s="49" t="s">
        <v>426</v>
      </c>
      <c r="C105" s="50"/>
      <c r="D105" s="50">
        <v>500</v>
      </c>
      <c r="E105" s="50">
        <v>5</v>
      </c>
      <c r="F105" s="51">
        <v>2500</v>
      </c>
      <c r="G105" s="52"/>
    </row>
    <row r="106" spans="1:7" x14ac:dyDescent="0.2">
      <c r="B106" s="139" t="s">
        <v>473</v>
      </c>
      <c r="C106" s="50"/>
      <c r="D106" s="50">
        <v>290</v>
      </c>
      <c r="E106" s="50">
        <v>4</v>
      </c>
      <c r="F106" s="51">
        <v>1160</v>
      </c>
      <c r="G106" s="52"/>
    </row>
    <row r="107" spans="1:7" x14ac:dyDescent="0.2">
      <c r="B107" s="461" t="s">
        <v>483</v>
      </c>
      <c r="C107" s="132"/>
      <c r="D107" s="132"/>
      <c r="E107" s="132" t="s">
        <v>381</v>
      </c>
      <c r="F107" s="132"/>
      <c r="G107" s="131" t="s">
        <v>475</v>
      </c>
    </row>
    <row r="108" spans="1:7" ht="15" x14ac:dyDescent="0.2">
      <c r="A108" s="136">
        <v>10</v>
      </c>
      <c r="B108" s="461"/>
      <c r="C108" s="132">
        <v>600</v>
      </c>
      <c r="D108" s="137">
        <v>2040</v>
      </c>
      <c r="E108" s="134">
        <v>10843.2</v>
      </c>
      <c r="F108" s="134"/>
      <c r="G108" s="135"/>
    </row>
    <row r="109" spans="1:7" ht="15" x14ac:dyDescent="0.2">
      <c r="B109" s="461"/>
      <c r="C109" s="132">
        <v>600</v>
      </c>
      <c r="D109" s="137">
        <v>2280</v>
      </c>
      <c r="E109" s="134">
        <v>12440.134400000003</v>
      </c>
      <c r="F109" s="134"/>
      <c r="G109" s="135">
        <v>240</v>
      </c>
    </row>
    <row r="111" spans="1:7" x14ac:dyDescent="0.2">
      <c r="B111" s="81"/>
      <c r="C111" s="46"/>
      <c r="D111" s="46" t="s">
        <v>374</v>
      </c>
      <c r="E111" s="46" t="s">
        <v>375</v>
      </c>
      <c r="F111" s="47" t="s">
        <v>376</v>
      </c>
      <c r="G111" s="82"/>
    </row>
    <row r="112" spans="1:7" x14ac:dyDescent="0.2">
      <c r="B112" s="49" t="s">
        <v>378</v>
      </c>
      <c r="C112" s="50"/>
      <c r="D112" s="50">
        <v>8650</v>
      </c>
      <c r="E112" s="50"/>
      <c r="F112" s="51"/>
      <c r="G112" s="52"/>
    </row>
    <row r="113" spans="1:8" x14ac:dyDescent="0.2">
      <c r="B113" s="49" t="s">
        <v>479</v>
      </c>
      <c r="C113" s="50"/>
      <c r="D113" s="50">
        <v>930</v>
      </c>
      <c r="E113" s="50">
        <v>1</v>
      </c>
      <c r="F113" s="51">
        <v>930</v>
      </c>
      <c r="G113" s="52"/>
    </row>
    <row r="114" spans="1:8" x14ac:dyDescent="0.2">
      <c r="B114" s="49" t="s">
        <v>391</v>
      </c>
      <c r="C114" s="50"/>
      <c r="D114" s="50">
        <v>270</v>
      </c>
      <c r="E114" s="50">
        <v>2</v>
      </c>
      <c r="F114" s="51">
        <v>540</v>
      </c>
      <c r="G114" s="52"/>
    </row>
    <row r="115" spans="1:8" x14ac:dyDescent="0.2">
      <c r="B115" s="49" t="s">
        <v>410</v>
      </c>
      <c r="C115" s="50"/>
      <c r="D115" s="50">
        <v>4750</v>
      </c>
      <c r="E115" s="50">
        <v>2</v>
      </c>
      <c r="F115" s="51">
        <v>9500</v>
      </c>
      <c r="G115" s="52"/>
    </row>
    <row r="116" spans="1:8" x14ac:dyDescent="0.2">
      <c r="B116" s="49" t="s">
        <v>416</v>
      </c>
      <c r="C116" s="50"/>
      <c r="D116" s="50">
        <v>5810</v>
      </c>
      <c r="E116" s="50">
        <v>1</v>
      </c>
      <c r="F116" s="51">
        <v>5810</v>
      </c>
      <c r="G116" s="52"/>
    </row>
    <row r="117" spans="1:8" x14ac:dyDescent="0.2">
      <c r="B117" s="53" t="s">
        <v>393</v>
      </c>
      <c r="C117" s="50"/>
      <c r="D117" s="50">
        <v>130</v>
      </c>
      <c r="E117" s="50">
        <v>3</v>
      </c>
      <c r="F117" s="51">
        <v>390</v>
      </c>
      <c r="G117" s="52"/>
    </row>
    <row r="118" spans="1:8" x14ac:dyDescent="0.2">
      <c r="B118" s="53" t="s">
        <v>417</v>
      </c>
      <c r="C118" s="50"/>
      <c r="D118" s="50">
        <v>940</v>
      </c>
      <c r="E118" s="50">
        <v>1</v>
      </c>
      <c r="F118" s="51">
        <v>940</v>
      </c>
      <c r="G118" s="52"/>
    </row>
    <row r="119" spans="1:8" x14ac:dyDescent="0.2">
      <c r="B119" s="53" t="s">
        <v>411</v>
      </c>
      <c r="C119" s="50"/>
      <c r="D119" s="50">
        <v>370</v>
      </c>
      <c r="E119" s="50">
        <v>2</v>
      </c>
      <c r="F119" s="51">
        <v>740</v>
      </c>
      <c r="G119" s="52"/>
    </row>
    <row r="120" spans="1:8" x14ac:dyDescent="0.2">
      <c r="B120" s="49" t="s">
        <v>412</v>
      </c>
      <c r="C120" s="50"/>
      <c r="D120" s="50">
        <v>170</v>
      </c>
      <c r="E120" s="50">
        <v>3</v>
      </c>
      <c r="F120" s="51">
        <v>510</v>
      </c>
      <c r="G120" s="52"/>
    </row>
    <row r="121" spans="1:8" x14ac:dyDescent="0.2">
      <c r="B121" s="49" t="s">
        <v>426</v>
      </c>
      <c r="C121" s="50"/>
      <c r="D121" s="50">
        <v>500</v>
      </c>
      <c r="E121" s="50">
        <v>3</v>
      </c>
      <c r="F121" s="51">
        <v>1500</v>
      </c>
      <c r="G121" s="52"/>
    </row>
    <row r="122" spans="1:8" x14ac:dyDescent="0.2">
      <c r="B122" s="49" t="s">
        <v>477</v>
      </c>
      <c r="C122" s="50"/>
      <c r="D122" s="50">
        <v>5040</v>
      </c>
      <c r="E122" s="50">
        <v>1</v>
      </c>
      <c r="F122" s="51">
        <v>5040</v>
      </c>
      <c r="G122" s="52"/>
    </row>
    <row r="123" spans="1:8" x14ac:dyDescent="0.2">
      <c r="B123" s="53" t="s">
        <v>413</v>
      </c>
      <c r="C123" s="50"/>
      <c r="D123" s="50">
        <v>4130</v>
      </c>
      <c r="E123" s="50">
        <v>2</v>
      </c>
      <c r="F123" s="51">
        <v>8260</v>
      </c>
      <c r="G123" s="52"/>
    </row>
    <row r="124" spans="1:8" x14ac:dyDescent="0.2">
      <c r="B124" s="461" t="s">
        <v>52</v>
      </c>
      <c r="C124" s="132"/>
      <c r="D124" s="132"/>
      <c r="E124" s="132" t="s">
        <v>381</v>
      </c>
      <c r="F124" s="132" t="s">
        <v>382</v>
      </c>
      <c r="G124" s="132" t="s">
        <v>478</v>
      </c>
      <c r="H124" s="131" t="s">
        <v>475</v>
      </c>
    </row>
    <row r="125" spans="1:8" ht="15" x14ac:dyDescent="0.2">
      <c r="A125" s="136">
        <v>11</v>
      </c>
      <c r="B125" s="461"/>
      <c r="C125" s="132">
        <v>600</v>
      </c>
      <c r="D125" s="137">
        <v>2040</v>
      </c>
      <c r="E125" s="134">
        <v>26930</v>
      </c>
      <c r="F125" s="134">
        <v>12700</v>
      </c>
      <c r="G125" s="134">
        <v>23810</v>
      </c>
      <c r="H125" s="135"/>
    </row>
    <row r="126" spans="1:8" ht="15" x14ac:dyDescent="0.2">
      <c r="B126" s="461"/>
      <c r="C126" s="132">
        <v>600</v>
      </c>
      <c r="D126" s="137">
        <v>2280</v>
      </c>
      <c r="E126" s="134">
        <v>29090.799999999999</v>
      </c>
      <c r="F126" s="134">
        <v>14490.8</v>
      </c>
      <c r="G126" s="134">
        <v>25600.799999999999</v>
      </c>
      <c r="H126" s="135">
        <v>240</v>
      </c>
    </row>
    <row r="128" spans="1:8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82"/>
    </row>
    <row r="129" spans="1:8" x14ac:dyDescent="0.2">
      <c r="B129" s="49" t="s">
        <v>378</v>
      </c>
      <c r="C129" s="50"/>
      <c r="D129" s="50">
        <v>8100</v>
      </c>
      <c r="E129" s="50"/>
      <c r="F129" s="51"/>
      <c r="G129" s="52"/>
    </row>
    <row r="130" spans="1:8" x14ac:dyDescent="0.2">
      <c r="B130" s="49" t="s">
        <v>479</v>
      </c>
      <c r="C130" s="50"/>
      <c r="D130" s="50">
        <v>930</v>
      </c>
      <c r="E130" s="50">
        <v>1</v>
      </c>
      <c r="F130" s="51">
        <v>930</v>
      </c>
      <c r="G130" s="52"/>
    </row>
    <row r="131" spans="1:8" x14ac:dyDescent="0.2">
      <c r="B131" s="49" t="s">
        <v>391</v>
      </c>
      <c r="C131" s="50"/>
      <c r="D131" s="50">
        <v>270</v>
      </c>
      <c r="E131" s="50">
        <v>2</v>
      </c>
      <c r="F131" s="51">
        <v>540</v>
      </c>
      <c r="G131" s="52"/>
    </row>
    <row r="132" spans="1:8" x14ac:dyDescent="0.2">
      <c r="B132" s="49" t="s">
        <v>416</v>
      </c>
      <c r="C132" s="50"/>
      <c r="D132" s="50">
        <v>5810</v>
      </c>
      <c r="E132" s="50">
        <v>2</v>
      </c>
      <c r="F132" s="51">
        <v>11620</v>
      </c>
      <c r="G132" s="52"/>
    </row>
    <row r="133" spans="1:8" x14ac:dyDescent="0.2">
      <c r="B133" s="53" t="s">
        <v>393</v>
      </c>
      <c r="C133" s="50"/>
      <c r="D133" s="50">
        <v>130</v>
      </c>
      <c r="E133" s="50">
        <v>3</v>
      </c>
      <c r="F133" s="51">
        <v>390</v>
      </c>
      <c r="G133" s="52"/>
    </row>
    <row r="134" spans="1:8" x14ac:dyDescent="0.2">
      <c r="B134" s="53" t="s">
        <v>417</v>
      </c>
      <c r="C134" s="50"/>
      <c r="D134" s="50">
        <v>940</v>
      </c>
      <c r="E134" s="50">
        <v>2</v>
      </c>
      <c r="F134" s="51">
        <v>1880</v>
      </c>
      <c r="G134" s="52"/>
    </row>
    <row r="135" spans="1:8" x14ac:dyDescent="0.2">
      <c r="B135" s="49" t="s">
        <v>412</v>
      </c>
      <c r="C135" s="50"/>
      <c r="D135" s="50">
        <v>170</v>
      </c>
      <c r="E135" s="50">
        <v>2</v>
      </c>
      <c r="F135" s="51">
        <v>340</v>
      </c>
      <c r="G135" s="52"/>
    </row>
    <row r="136" spans="1:8" x14ac:dyDescent="0.2">
      <c r="B136" s="49" t="s">
        <v>426</v>
      </c>
      <c r="C136" s="50"/>
      <c r="D136" s="50">
        <v>500</v>
      </c>
      <c r="E136" s="50">
        <v>3</v>
      </c>
      <c r="F136" s="51">
        <v>1500</v>
      </c>
      <c r="G136" s="52"/>
    </row>
    <row r="137" spans="1:8" x14ac:dyDescent="0.2">
      <c r="B137" s="49" t="s">
        <v>477</v>
      </c>
      <c r="C137" s="50"/>
      <c r="D137" s="50">
        <v>5040</v>
      </c>
      <c r="E137" s="50">
        <v>2</v>
      </c>
      <c r="F137" s="51">
        <v>10080</v>
      </c>
      <c r="G137" s="52"/>
    </row>
    <row r="138" spans="1:8" x14ac:dyDescent="0.2">
      <c r="B138" s="461" t="s">
        <v>53</v>
      </c>
      <c r="C138" s="132"/>
      <c r="D138" s="132"/>
      <c r="E138" s="132" t="s">
        <v>381</v>
      </c>
      <c r="F138" s="132" t="s">
        <v>382</v>
      </c>
      <c r="G138" s="132" t="s">
        <v>478</v>
      </c>
      <c r="H138" s="131" t="s">
        <v>475</v>
      </c>
    </row>
    <row r="139" spans="1:8" ht="15" x14ac:dyDescent="0.2">
      <c r="A139" s="136">
        <v>12</v>
      </c>
      <c r="B139" s="461"/>
      <c r="C139" s="132">
        <v>600</v>
      </c>
      <c r="D139" s="137">
        <v>2040</v>
      </c>
      <c r="E139" s="134">
        <v>22690</v>
      </c>
      <c r="F139" s="134">
        <v>12180</v>
      </c>
      <c r="G139" s="134">
        <v>20040</v>
      </c>
      <c r="H139" s="135"/>
    </row>
    <row r="140" spans="1:8" ht="15" x14ac:dyDescent="0.2">
      <c r="B140" s="461"/>
      <c r="C140" s="132">
        <v>600</v>
      </c>
      <c r="D140" s="137">
        <v>2280</v>
      </c>
      <c r="E140" s="134">
        <v>24745.200000000001</v>
      </c>
      <c r="F140" s="134">
        <v>13865.2</v>
      </c>
      <c r="G140" s="134">
        <v>21725.200000000001</v>
      </c>
      <c r="H140" s="135">
        <v>240</v>
      </c>
    </row>
    <row r="142" spans="1:8" x14ac:dyDescent="0.2">
      <c r="B142" s="81"/>
      <c r="C142" s="46"/>
      <c r="D142" s="46" t="s">
        <v>374</v>
      </c>
      <c r="E142" s="46" t="s">
        <v>375</v>
      </c>
      <c r="F142" s="47" t="s">
        <v>376</v>
      </c>
      <c r="G142" s="82"/>
    </row>
    <row r="143" spans="1:8" x14ac:dyDescent="0.2">
      <c r="B143" s="49" t="s">
        <v>378</v>
      </c>
      <c r="C143" s="50"/>
      <c r="D143" s="50">
        <v>6800</v>
      </c>
      <c r="E143" s="50"/>
      <c r="F143" s="51"/>
      <c r="G143" s="52"/>
    </row>
    <row r="144" spans="1:8" x14ac:dyDescent="0.2">
      <c r="B144" s="49" t="s">
        <v>479</v>
      </c>
      <c r="C144" s="50"/>
      <c r="D144" s="50">
        <v>930</v>
      </c>
      <c r="E144" s="50">
        <v>1</v>
      </c>
      <c r="F144" s="51">
        <v>930</v>
      </c>
      <c r="G144" s="52"/>
    </row>
    <row r="145" spans="1:7" x14ac:dyDescent="0.2">
      <c r="B145" s="49" t="s">
        <v>391</v>
      </c>
      <c r="C145" s="50"/>
      <c r="D145" s="50">
        <v>270</v>
      </c>
      <c r="E145" s="50">
        <v>2</v>
      </c>
      <c r="F145" s="51">
        <v>540</v>
      </c>
      <c r="G145" s="52"/>
    </row>
    <row r="146" spans="1:7" x14ac:dyDescent="0.2">
      <c r="B146" s="53" t="s">
        <v>393</v>
      </c>
      <c r="C146" s="50"/>
      <c r="D146" s="50">
        <v>130</v>
      </c>
      <c r="E146" s="50">
        <v>4</v>
      </c>
      <c r="F146" s="51">
        <v>520</v>
      </c>
      <c r="G146" s="52"/>
    </row>
    <row r="147" spans="1:7" x14ac:dyDescent="0.2">
      <c r="B147" s="49" t="s">
        <v>426</v>
      </c>
      <c r="C147" s="50"/>
      <c r="D147" s="50">
        <v>500</v>
      </c>
      <c r="E147" s="50">
        <v>4</v>
      </c>
      <c r="F147" s="51">
        <v>2000</v>
      </c>
      <c r="G147" s="52"/>
    </row>
    <row r="148" spans="1:7" x14ac:dyDescent="0.2">
      <c r="B148" s="461" t="s">
        <v>54</v>
      </c>
      <c r="C148" s="132"/>
      <c r="D148" s="132"/>
      <c r="E148" s="132" t="s">
        <v>381</v>
      </c>
      <c r="F148" s="132" t="s">
        <v>382</v>
      </c>
      <c r="G148" s="131" t="s">
        <v>475</v>
      </c>
    </row>
    <row r="149" spans="1:7" ht="15" x14ac:dyDescent="0.2">
      <c r="A149" s="136">
        <v>13</v>
      </c>
      <c r="B149" s="461"/>
      <c r="C149" s="132">
        <v>600</v>
      </c>
      <c r="D149" s="137">
        <v>2040</v>
      </c>
      <c r="E149" s="134">
        <v>10270</v>
      </c>
      <c r="F149" s="134">
        <v>8790</v>
      </c>
      <c r="G149" s="135"/>
    </row>
    <row r="150" spans="1:7" ht="15" x14ac:dyDescent="0.2">
      <c r="B150" s="461"/>
      <c r="C150" s="132">
        <v>600</v>
      </c>
      <c r="D150" s="137">
        <v>2280</v>
      </c>
      <c r="E150" s="134">
        <v>12075.600000000002</v>
      </c>
      <c r="F150" s="134">
        <v>10225.600000000002</v>
      </c>
      <c r="G150" s="135">
        <v>240</v>
      </c>
    </row>
    <row r="152" spans="1:7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82"/>
    </row>
    <row r="153" spans="1:7" x14ac:dyDescent="0.2">
      <c r="B153" s="49" t="s">
        <v>378</v>
      </c>
      <c r="C153" s="50"/>
      <c r="D153" s="50">
        <v>7344.0000000000009</v>
      </c>
      <c r="E153" s="50"/>
      <c r="F153" s="51"/>
      <c r="G153" s="52"/>
    </row>
    <row r="154" spans="1:7" x14ac:dyDescent="0.2">
      <c r="B154" s="49" t="s">
        <v>479</v>
      </c>
      <c r="C154" s="50"/>
      <c r="D154" s="50">
        <v>930</v>
      </c>
      <c r="E154" s="50">
        <v>1</v>
      </c>
      <c r="F154" s="51">
        <v>930</v>
      </c>
      <c r="G154" s="52"/>
    </row>
    <row r="155" spans="1:7" x14ac:dyDescent="0.2">
      <c r="B155" s="49" t="s">
        <v>391</v>
      </c>
      <c r="C155" s="50"/>
      <c r="D155" s="50">
        <v>270</v>
      </c>
      <c r="E155" s="50">
        <v>2</v>
      </c>
      <c r="F155" s="51">
        <v>540</v>
      </c>
      <c r="G155" s="52"/>
    </row>
    <row r="156" spans="1:7" x14ac:dyDescent="0.2">
      <c r="B156" s="49" t="s">
        <v>426</v>
      </c>
      <c r="C156" s="50"/>
      <c r="D156" s="50">
        <v>500</v>
      </c>
      <c r="E156" s="50">
        <v>4</v>
      </c>
      <c r="F156" s="51">
        <v>2000</v>
      </c>
      <c r="G156" s="52"/>
    </row>
    <row r="157" spans="1:7" x14ac:dyDescent="0.2">
      <c r="B157" s="139" t="s">
        <v>473</v>
      </c>
      <c r="C157" s="50"/>
      <c r="D157" s="50">
        <v>290</v>
      </c>
      <c r="E157" s="50">
        <v>4</v>
      </c>
      <c r="F157" s="51">
        <v>1160</v>
      </c>
      <c r="G157" s="52"/>
    </row>
    <row r="158" spans="1:7" x14ac:dyDescent="0.2">
      <c r="B158" s="461" t="s">
        <v>484</v>
      </c>
      <c r="C158" s="132"/>
      <c r="D158" s="132"/>
      <c r="E158" s="132" t="s">
        <v>381</v>
      </c>
      <c r="F158" s="132"/>
      <c r="G158" s="131" t="s">
        <v>475</v>
      </c>
    </row>
    <row r="159" spans="1:7" ht="15" x14ac:dyDescent="0.2">
      <c r="A159" s="136">
        <v>14</v>
      </c>
      <c r="B159" s="461"/>
      <c r="C159" s="132">
        <v>600</v>
      </c>
      <c r="D159" s="137">
        <v>2040</v>
      </c>
      <c r="E159" s="134">
        <v>11974</v>
      </c>
      <c r="F159" s="134"/>
      <c r="G159" s="135"/>
    </row>
    <row r="160" spans="1:7" ht="15" x14ac:dyDescent="0.2">
      <c r="B160" s="461"/>
      <c r="C160" s="132">
        <v>600</v>
      </c>
      <c r="D160" s="137">
        <v>2280</v>
      </c>
      <c r="E160" s="134">
        <v>13884.048000000003</v>
      </c>
      <c r="F160" s="134"/>
      <c r="G160" s="135">
        <v>240</v>
      </c>
    </row>
    <row r="162" spans="1:8" x14ac:dyDescent="0.2">
      <c r="B162" s="81"/>
      <c r="C162" s="46"/>
      <c r="D162" s="46" t="s">
        <v>374</v>
      </c>
      <c r="E162" s="46" t="s">
        <v>375</v>
      </c>
      <c r="F162" s="47" t="s">
        <v>376</v>
      </c>
      <c r="G162" s="82"/>
    </row>
    <row r="163" spans="1:8" x14ac:dyDescent="0.2">
      <c r="B163" s="49" t="s">
        <v>378</v>
      </c>
      <c r="C163" s="50"/>
      <c r="D163" s="50">
        <v>8020</v>
      </c>
      <c r="E163" s="50"/>
      <c r="F163" s="51"/>
      <c r="G163" s="52"/>
    </row>
    <row r="164" spans="1:8" x14ac:dyDescent="0.2">
      <c r="B164" s="49" t="s">
        <v>479</v>
      </c>
      <c r="C164" s="50"/>
      <c r="D164" s="50">
        <v>930</v>
      </c>
      <c r="E164" s="50">
        <v>1</v>
      </c>
      <c r="F164" s="51">
        <v>930</v>
      </c>
      <c r="G164" s="52"/>
    </row>
    <row r="165" spans="1:8" x14ac:dyDescent="0.2">
      <c r="B165" s="49" t="s">
        <v>391</v>
      </c>
      <c r="C165" s="50"/>
      <c r="D165" s="50">
        <v>270</v>
      </c>
      <c r="E165" s="50">
        <v>2</v>
      </c>
      <c r="F165" s="51">
        <v>540</v>
      </c>
      <c r="G165" s="52"/>
    </row>
    <row r="166" spans="1:8" x14ac:dyDescent="0.2">
      <c r="B166" s="49" t="s">
        <v>426</v>
      </c>
      <c r="C166" s="50"/>
      <c r="D166" s="50">
        <v>500</v>
      </c>
      <c r="E166" s="50">
        <v>2</v>
      </c>
      <c r="F166" s="51">
        <v>1000</v>
      </c>
      <c r="G166" s="52"/>
    </row>
    <row r="167" spans="1:8" x14ac:dyDescent="0.2">
      <c r="B167" s="49" t="s">
        <v>416</v>
      </c>
      <c r="C167" s="50"/>
      <c r="D167" s="50">
        <v>5810</v>
      </c>
      <c r="E167" s="50">
        <v>2</v>
      </c>
      <c r="F167" s="51">
        <v>11620</v>
      </c>
      <c r="G167" s="52"/>
    </row>
    <row r="168" spans="1:8" x14ac:dyDescent="0.2">
      <c r="B168" s="49" t="s">
        <v>393</v>
      </c>
      <c r="C168" s="50"/>
      <c r="D168" s="50">
        <v>130</v>
      </c>
      <c r="E168" s="50">
        <v>2</v>
      </c>
      <c r="F168" s="51">
        <v>260</v>
      </c>
      <c r="G168" s="52"/>
    </row>
    <row r="169" spans="1:8" x14ac:dyDescent="0.2">
      <c r="B169" s="49" t="s">
        <v>417</v>
      </c>
      <c r="C169" s="50"/>
      <c r="D169" s="50">
        <v>940</v>
      </c>
      <c r="E169" s="50">
        <v>2</v>
      </c>
      <c r="F169" s="51">
        <v>1880</v>
      </c>
      <c r="G169" s="52"/>
    </row>
    <row r="170" spans="1:8" x14ac:dyDescent="0.2">
      <c r="B170" s="49" t="s">
        <v>412</v>
      </c>
      <c r="C170" s="50"/>
      <c r="D170" s="50">
        <v>170</v>
      </c>
      <c r="E170" s="50">
        <v>2</v>
      </c>
      <c r="F170" s="51">
        <v>340</v>
      </c>
      <c r="G170" s="52"/>
    </row>
    <row r="171" spans="1:8" x14ac:dyDescent="0.2">
      <c r="B171" s="49" t="s">
        <v>477</v>
      </c>
      <c r="C171" s="50"/>
      <c r="D171" s="50">
        <v>5040</v>
      </c>
      <c r="E171" s="50">
        <v>2</v>
      </c>
      <c r="F171" s="51">
        <v>10080</v>
      </c>
      <c r="G171" s="52"/>
    </row>
    <row r="172" spans="1:8" x14ac:dyDescent="0.2">
      <c r="B172" s="461" t="s">
        <v>56</v>
      </c>
      <c r="C172" s="132"/>
      <c r="D172" s="132"/>
      <c r="E172" s="132" t="s">
        <v>381</v>
      </c>
      <c r="F172" s="132" t="s">
        <v>382</v>
      </c>
      <c r="G172" s="132" t="s">
        <v>478</v>
      </c>
      <c r="H172" s="131" t="s">
        <v>475</v>
      </c>
    </row>
    <row r="173" spans="1:8" ht="15" x14ac:dyDescent="0.2">
      <c r="A173" s="136">
        <v>15</v>
      </c>
      <c r="B173" s="461"/>
      <c r="C173" s="132">
        <v>600</v>
      </c>
      <c r="D173" s="137">
        <v>2040</v>
      </c>
      <c r="E173" s="134">
        <v>22110</v>
      </c>
      <c r="F173" s="134">
        <v>11970</v>
      </c>
      <c r="G173" s="134">
        <v>19830</v>
      </c>
      <c r="H173" s="135"/>
    </row>
    <row r="174" spans="1:8" ht="15" x14ac:dyDescent="0.2">
      <c r="B174" s="461"/>
      <c r="C174" s="132">
        <v>600</v>
      </c>
      <c r="D174" s="137">
        <v>2280</v>
      </c>
      <c r="E174" s="134">
        <v>24149.84</v>
      </c>
      <c r="F174" s="134">
        <v>13639.84</v>
      </c>
      <c r="G174" s="134">
        <v>21499.84</v>
      </c>
      <c r="H174" s="135">
        <v>240</v>
      </c>
    </row>
    <row r="176" spans="1:8" x14ac:dyDescent="0.2">
      <c r="B176" s="81"/>
      <c r="C176" s="46"/>
      <c r="D176" s="46" t="s">
        <v>374</v>
      </c>
      <c r="E176" s="46" t="s">
        <v>375</v>
      </c>
      <c r="F176" s="47" t="s">
        <v>376</v>
      </c>
      <c r="G176" s="82"/>
    </row>
    <row r="177" spans="1:7" x14ac:dyDescent="0.2">
      <c r="B177" s="49" t="s">
        <v>378</v>
      </c>
      <c r="C177" s="50"/>
      <c r="D177" s="50">
        <v>6990</v>
      </c>
      <c r="E177" s="50"/>
      <c r="F177" s="51"/>
      <c r="G177" s="52"/>
    </row>
    <row r="178" spans="1:7" x14ac:dyDescent="0.2">
      <c r="B178" s="49" t="s">
        <v>438</v>
      </c>
      <c r="C178" s="50"/>
      <c r="D178" s="50">
        <v>1130</v>
      </c>
      <c r="E178" s="50">
        <v>1</v>
      </c>
      <c r="F178" s="51">
        <v>1130</v>
      </c>
      <c r="G178" s="52"/>
    </row>
    <row r="179" spans="1:7" x14ac:dyDescent="0.2">
      <c r="B179" s="49" t="s">
        <v>391</v>
      </c>
      <c r="C179" s="50"/>
      <c r="D179" s="50">
        <v>270</v>
      </c>
      <c r="E179" s="50">
        <v>2</v>
      </c>
      <c r="F179" s="51">
        <v>540</v>
      </c>
      <c r="G179" s="52"/>
    </row>
    <row r="180" spans="1:7" x14ac:dyDescent="0.2">
      <c r="B180" s="49" t="s">
        <v>426</v>
      </c>
      <c r="C180" s="50"/>
      <c r="D180" s="50">
        <v>500</v>
      </c>
      <c r="E180" s="50">
        <v>2</v>
      </c>
      <c r="F180" s="51">
        <v>1000</v>
      </c>
      <c r="G180" s="52"/>
    </row>
    <row r="181" spans="1:7" x14ac:dyDescent="0.2">
      <c r="B181" s="49" t="s">
        <v>485</v>
      </c>
      <c r="C181" s="50"/>
      <c r="D181" s="50">
        <v>6080</v>
      </c>
      <c r="E181" s="50">
        <v>1</v>
      </c>
      <c r="F181" s="51">
        <v>6080</v>
      </c>
      <c r="G181" s="52"/>
    </row>
    <row r="182" spans="1:7" x14ac:dyDescent="0.2">
      <c r="B182" s="49" t="s">
        <v>393</v>
      </c>
      <c r="C182" s="50"/>
      <c r="D182" s="50">
        <v>130</v>
      </c>
      <c r="E182" s="50">
        <v>4</v>
      </c>
      <c r="F182" s="51">
        <v>520</v>
      </c>
      <c r="G182" s="52"/>
    </row>
    <row r="183" spans="1:7" x14ac:dyDescent="0.2">
      <c r="B183" s="49" t="s">
        <v>435</v>
      </c>
      <c r="C183" s="50"/>
      <c r="D183" s="50">
        <v>2290</v>
      </c>
      <c r="E183" s="50">
        <v>1</v>
      </c>
      <c r="F183" s="51">
        <v>2290</v>
      </c>
      <c r="G183" s="52"/>
    </row>
    <row r="184" spans="1:7" x14ac:dyDescent="0.2">
      <c r="B184" s="49" t="s">
        <v>412</v>
      </c>
      <c r="C184" s="50"/>
      <c r="D184" s="50"/>
      <c r="E184" s="50">
        <v>2</v>
      </c>
      <c r="F184" s="51">
        <v>0</v>
      </c>
      <c r="G184" s="52"/>
    </row>
    <row r="185" spans="1:7" x14ac:dyDescent="0.2">
      <c r="B185" s="49" t="s">
        <v>477</v>
      </c>
      <c r="C185" s="50"/>
      <c r="D185" s="50"/>
      <c r="E185" s="50">
        <v>2</v>
      </c>
      <c r="F185" s="51">
        <v>0</v>
      </c>
      <c r="G185" s="52"/>
    </row>
    <row r="186" spans="1:7" x14ac:dyDescent="0.2">
      <c r="B186" s="461" t="s">
        <v>57</v>
      </c>
      <c r="C186" s="132"/>
      <c r="D186" s="132"/>
      <c r="E186" s="132" t="s">
        <v>381</v>
      </c>
      <c r="F186" s="132" t="s">
        <v>382</v>
      </c>
      <c r="G186" s="131" t="s">
        <v>475</v>
      </c>
    </row>
    <row r="187" spans="1:7" ht="15" x14ac:dyDescent="0.2">
      <c r="A187" s="136">
        <v>16</v>
      </c>
      <c r="B187" s="461"/>
      <c r="C187" s="132">
        <v>600</v>
      </c>
      <c r="D187" s="137">
        <v>2040</v>
      </c>
      <c r="E187" s="134">
        <v>15740</v>
      </c>
      <c r="F187" s="134">
        <v>11470</v>
      </c>
      <c r="G187" s="135"/>
    </row>
    <row r="188" spans="1:7" ht="15" x14ac:dyDescent="0.2">
      <c r="B188" s="461"/>
      <c r="C188" s="132">
        <v>600</v>
      </c>
      <c r="D188" s="137">
        <v>2280</v>
      </c>
      <c r="E188" s="134">
        <v>17082.080000000002</v>
      </c>
      <c r="F188" s="134">
        <v>12812.080000000002</v>
      </c>
      <c r="G188" s="135">
        <v>240</v>
      </c>
    </row>
    <row r="190" spans="1:7" x14ac:dyDescent="0.2">
      <c r="B190" s="81"/>
      <c r="C190" s="46"/>
      <c r="D190" s="46" t="s">
        <v>374</v>
      </c>
      <c r="E190" s="46" t="s">
        <v>375</v>
      </c>
      <c r="F190" s="47" t="s">
        <v>376</v>
      </c>
      <c r="G190" s="82"/>
    </row>
    <row r="191" spans="1:7" x14ac:dyDescent="0.2">
      <c r="B191" s="49" t="s">
        <v>378</v>
      </c>
      <c r="C191" s="50"/>
      <c r="D191" s="50">
        <v>6910</v>
      </c>
      <c r="E191" s="50"/>
      <c r="F191" s="51"/>
      <c r="G191" s="52"/>
    </row>
    <row r="192" spans="1:7" x14ac:dyDescent="0.2">
      <c r="B192" s="49" t="s">
        <v>438</v>
      </c>
      <c r="C192" s="50"/>
      <c r="D192" s="50">
        <v>1130</v>
      </c>
      <c r="E192" s="50">
        <v>1</v>
      </c>
      <c r="F192" s="51">
        <v>1130</v>
      </c>
      <c r="G192" s="52"/>
    </row>
    <row r="193" spans="1:8" x14ac:dyDescent="0.2">
      <c r="B193" s="49" t="s">
        <v>391</v>
      </c>
      <c r="C193" s="50"/>
      <c r="D193" s="50">
        <v>270</v>
      </c>
      <c r="E193" s="50">
        <v>2</v>
      </c>
      <c r="F193" s="51">
        <v>540</v>
      </c>
      <c r="G193" s="52"/>
    </row>
    <row r="194" spans="1:8" x14ac:dyDescent="0.2">
      <c r="B194" s="49" t="s">
        <v>426</v>
      </c>
      <c r="C194" s="50"/>
      <c r="D194" s="50">
        <v>500</v>
      </c>
      <c r="E194" s="50">
        <v>2</v>
      </c>
      <c r="F194" s="51">
        <v>1000</v>
      </c>
      <c r="G194" s="52"/>
    </row>
    <row r="195" spans="1:8" x14ac:dyDescent="0.2">
      <c r="B195" s="49" t="s">
        <v>416</v>
      </c>
      <c r="C195" s="50"/>
      <c r="D195" s="50">
        <v>5810</v>
      </c>
      <c r="E195" s="50">
        <v>1</v>
      </c>
      <c r="F195" s="51">
        <v>5810</v>
      </c>
      <c r="G195" s="52"/>
    </row>
    <row r="196" spans="1:8" x14ac:dyDescent="0.2">
      <c r="B196" s="49" t="s">
        <v>393</v>
      </c>
      <c r="C196" s="50"/>
      <c r="D196" s="50">
        <v>130</v>
      </c>
      <c r="E196" s="50">
        <v>2</v>
      </c>
      <c r="F196" s="51">
        <v>260</v>
      </c>
      <c r="G196" s="52"/>
    </row>
    <row r="197" spans="1:8" x14ac:dyDescent="0.2">
      <c r="B197" s="49" t="s">
        <v>417</v>
      </c>
      <c r="C197" s="50"/>
      <c r="D197" s="50">
        <v>940</v>
      </c>
      <c r="E197" s="50">
        <v>1</v>
      </c>
      <c r="F197" s="51">
        <v>940</v>
      </c>
      <c r="G197" s="52"/>
    </row>
    <row r="198" spans="1:8" x14ac:dyDescent="0.2">
      <c r="B198" s="49" t="s">
        <v>412</v>
      </c>
      <c r="C198" s="50"/>
      <c r="D198" s="50">
        <v>170</v>
      </c>
      <c r="E198" s="50">
        <v>1</v>
      </c>
      <c r="F198" s="51">
        <v>170</v>
      </c>
      <c r="G198" s="52"/>
    </row>
    <row r="199" spans="1:8" x14ac:dyDescent="0.2">
      <c r="B199" s="49" t="s">
        <v>477</v>
      </c>
      <c r="C199" s="50"/>
      <c r="D199" s="50">
        <v>5040</v>
      </c>
      <c r="E199" s="50">
        <v>1</v>
      </c>
      <c r="F199" s="51">
        <v>5040</v>
      </c>
      <c r="G199" s="52"/>
    </row>
    <row r="200" spans="1:8" x14ac:dyDescent="0.2">
      <c r="B200" s="461" t="s">
        <v>58</v>
      </c>
      <c r="C200" s="132"/>
      <c r="D200" s="132"/>
      <c r="E200" s="132" t="s">
        <v>381</v>
      </c>
      <c r="F200" s="132" t="s">
        <v>382</v>
      </c>
      <c r="G200" s="132" t="s">
        <v>478</v>
      </c>
      <c r="H200" s="131" t="s">
        <v>475</v>
      </c>
    </row>
    <row r="201" spans="1:8" ht="15" x14ac:dyDescent="0.2">
      <c r="A201" s="136">
        <v>17</v>
      </c>
      <c r="B201" s="461"/>
      <c r="C201" s="132">
        <v>600</v>
      </c>
      <c r="D201" s="137">
        <v>2040</v>
      </c>
      <c r="E201" s="134">
        <v>15390</v>
      </c>
      <c r="F201" s="134">
        <v>9950</v>
      </c>
      <c r="G201" s="134">
        <v>13880</v>
      </c>
      <c r="H201" s="135"/>
    </row>
    <row r="202" spans="1:8" ht="15" x14ac:dyDescent="0.2">
      <c r="B202" s="461"/>
      <c r="C202" s="132">
        <v>600</v>
      </c>
      <c r="D202" s="137">
        <v>2280</v>
      </c>
      <c r="E202" s="134">
        <v>16716.72</v>
      </c>
      <c r="F202" s="134">
        <v>11276.720000000001</v>
      </c>
      <c r="G202" s="134">
        <v>15206.720000000001</v>
      </c>
      <c r="H202" s="135">
        <v>240</v>
      </c>
    </row>
    <row r="204" spans="1:8" x14ac:dyDescent="0.2">
      <c r="B204" s="81"/>
      <c r="C204" s="46"/>
      <c r="D204" s="46" t="s">
        <v>374</v>
      </c>
      <c r="E204" s="46" t="s">
        <v>375</v>
      </c>
      <c r="F204" s="47" t="s">
        <v>376</v>
      </c>
      <c r="G204" s="82"/>
    </row>
    <row r="205" spans="1:8" x14ac:dyDescent="0.2">
      <c r="B205" s="49" t="s">
        <v>378</v>
      </c>
      <c r="C205" s="50"/>
      <c r="D205" s="50">
        <v>7462.8</v>
      </c>
      <c r="E205" s="50"/>
      <c r="F205" s="51"/>
      <c r="G205" s="52"/>
    </row>
    <row r="206" spans="1:8" x14ac:dyDescent="0.2">
      <c r="B206" s="49" t="s">
        <v>438</v>
      </c>
      <c r="C206" s="50"/>
      <c r="D206" s="50">
        <v>1130</v>
      </c>
      <c r="E206" s="50">
        <v>1</v>
      </c>
      <c r="F206" s="51">
        <v>1130</v>
      </c>
      <c r="G206" s="52"/>
    </row>
    <row r="207" spans="1:8" x14ac:dyDescent="0.2">
      <c r="B207" s="49" t="s">
        <v>391</v>
      </c>
      <c r="C207" s="50"/>
      <c r="D207" s="50">
        <v>270</v>
      </c>
      <c r="E207" s="50">
        <v>2</v>
      </c>
      <c r="F207" s="51">
        <v>540</v>
      </c>
      <c r="G207" s="52"/>
    </row>
    <row r="208" spans="1:8" x14ac:dyDescent="0.2">
      <c r="B208" s="49" t="s">
        <v>426</v>
      </c>
      <c r="C208" s="50"/>
      <c r="D208" s="50">
        <v>500</v>
      </c>
      <c r="E208" s="50">
        <v>2</v>
      </c>
      <c r="F208" s="51">
        <v>1000</v>
      </c>
      <c r="G208" s="52"/>
    </row>
    <row r="209" spans="1:7" x14ac:dyDescent="0.2">
      <c r="B209" s="49" t="s">
        <v>416</v>
      </c>
      <c r="C209" s="50"/>
      <c r="D209" s="50">
        <v>5810</v>
      </c>
      <c r="E209" s="50">
        <v>1</v>
      </c>
      <c r="F209" s="51">
        <v>5810</v>
      </c>
      <c r="G209" s="52"/>
    </row>
    <row r="210" spans="1:7" x14ac:dyDescent="0.2">
      <c r="B210" s="139" t="s">
        <v>473</v>
      </c>
      <c r="C210" s="50"/>
      <c r="D210" s="50">
        <v>290</v>
      </c>
      <c r="E210" s="50">
        <v>4</v>
      </c>
      <c r="F210" s="51">
        <v>1160</v>
      </c>
      <c r="G210" s="52"/>
    </row>
    <row r="211" spans="1:7" x14ac:dyDescent="0.2">
      <c r="B211" s="461" t="s">
        <v>486</v>
      </c>
      <c r="C211" s="132"/>
      <c r="D211" s="132"/>
      <c r="E211" s="132" t="s">
        <v>381</v>
      </c>
      <c r="F211" s="132"/>
      <c r="G211" s="131" t="s">
        <v>475</v>
      </c>
    </row>
    <row r="212" spans="1:7" ht="15" x14ac:dyDescent="0.2">
      <c r="A212" s="136">
        <v>18</v>
      </c>
      <c r="B212" s="461"/>
      <c r="C212" s="132">
        <v>600</v>
      </c>
      <c r="D212" s="137">
        <v>2040</v>
      </c>
      <c r="E212" s="134">
        <v>17102.8</v>
      </c>
      <c r="F212" s="134"/>
      <c r="G212" s="135"/>
    </row>
    <row r="213" spans="1:7" ht="15" x14ac:dyDescent="0.2">
      <c r="B213" s="461"/>
      <c r="C213" s="132">
        <v>600</v>
      </c>
      <c r="D213" s="137">
        <v>2280</v>
      </c>
      <c r="E213" s="134">
        <v>18535.657599999999</v>
      </c>
      <c r="F213" s="134"/>
      <c r="G213" s="135">
        <v>240</v>
      </c>
    </row>
    <row r="215" spans="1:7" x14ac:dyDescent="0.2">
      <c r="B215" s="81"/>
      <c r="C215" s="46"/>
      <c r="D215" s="46" t="s">
        <v>374</v>
      </c>
      <c r="E215" s="46" t="s">
        <v>375</v>
      </c>
      <c r="F215" s="47" t="s">
        <v>376</v>
      </c>
      <c r="G215" s="82"/>
    </row>
    <row r="216" spans="1:7" x14ac:dyDescent="0.2">
      <c r="B216" s="49" t="s">
        <v>378</v>
      </c>
      <c r="C216" s="50"/>
      <c r="D216" s="50">
        <v>6990</v>
      </c>
      <c r="E216" s="50"/>
      <c r="F216" s="51"/>
      <c r="G216" s="52"/>
    </row>
    <row r="217" spans="1:7" x14ac:dyDescent="0.2">
      <c r="B217" s="49" t="s">
        <v>479</v>
      </c>
      <c r="C217" s="50"/>
      <c r="D217" s="50">
        <v>930</v>
      </c>
      <c r="E217" s="50">
        <v>1</v>
      </c>
      <c r="F217" s="51">
        <v>930</v>
      </c>
      <c r="G217" s="52"/>
    </row>
    <row r="218" spans="1:7" x14ac:dyDescent="0.2">
      <c r="B218" s="49" t="s">
        <v>391</v>
      </c>
      <c r="C218" s="50"/>
      <c r="D218" s="50">
        <v>270</v>
      </c>
      <c r="E218" s="50">
        <v>2</v>
      </c>
      <c r="F218" s="51">
        <v>540</v>
      </c>
      <c r="G218" s="52"/>
    </row>
    <row r="219" spans="1:7" x14ac:dyDescent="0.2">
      <c r="B219" s="49" t="s">
        <v>426</v>
      </c>
      <c r="C219" s="50"/>
      <c r="D219" s="50">
        <v>500</v>
      </c>
      <c r="E219" s="50">
        <v>5</v>
      </c>
      <c r="F219" s="51">
        <v>2500</v>
      </c>
      <c r="G219" s="52"/>
    </row>
    <row r="220" spans="1:7" x14ac:dyDescent="0.2">
      <c r="B220" s="49" t="s">
        <v>485</v>
      </c>
      <c r="C220" s="50"/>
      <c r="D220" s="50">
        <v>6080</v>
      </c>
      <c r="E220" s="50">
        <v>1</v>
      </c>
      <c r="F220" s="51">
        <v>6080</v>
      </c>
      <c r="G220" s="52"/>
    </row>
    <row r="221" spans="1:7" x14ac:dyDescent="0.2">
      <c r="B221" s="49" t="s">
        <v>393</v>
      </c>
      <c r="C221" s="50"/>
      <c r="D221" s="50">
        <v>130</v>
      </c>
      <c r="E221" s="50">
        <v>7</v>
      </c>
      <c r="F221" s="51">
        <v>910</v>
      </c>
      <c r="G221" s="52"/>
    </row>
    <row r="222" spans="1:7" x14ac:dyDescent="0.2">
      <c r="B222" s="49" t="s">
        <v>435</v>
      </c>
      <c r="C222" s="50"/>
      <c r="D222" s="50">
        <v>2290</v>
      </c>
      <c r="E222" s="50">
        <v>1</v>
      </c>
      <c r="F222" s="51">
        <v>2290</v>
      </c>
      <c r="G222" s="52"/>
    </row>
    <row r="223" spans="1:7" x14ac:dyDescent="0.2">
      <c r="B223" s="461" t="s">
        <v>487</v>
      </c>
      <c r="C223" s="132"/>
      <c r="D223" s="132"/>
      <c r="E223" s="132" t="s">
        <v>381</v>
      </c>
      <c r="F223" s="132" t="s">
        <v>382</v>
      </c>
      <c r="G223" s="131" t="s">
        <v>475</v>
      </c>
    </row>
    <row r="224" spans="1:7" ht="15" x14ac:dyDescent="0.2">
      <c r="A224" s="136">
        <v>19</v>
      </c>
      <c r="B224" s="461"/>
      <c r="C224" s="132">
        <v>600</v>
      </c>
      <c r="D224" s="137">
        <v>2040</v>
      </c>
      <c r="E224" s="134">
        <v>19330</v>
      </c>
      <c r="F224" s="134">
        <v>11660</v>
      </c>
      <c r="G224" s="135"/>
    </row>
    <row r="225" spans="1:7" ht="15" x14ac:dyDescent="0.2">
      <c r="B225" s="461"/>
      <c r="C225" s="132">
        <v>600</v>
      </c>
      <c r="D225" s="137">
        <v>2280</v>
      </c>
      <c r="E225" s="134">
        <v>20672.080000000002</v>
      </c>
      <c r="F225" s="134">
        <v>13002.080000000002</v>
      </c>
      <c r="G225" s="135">
        <v>240</v>
      </c>
    </row>
    <row r="227" spans="1:7" x14ac:dyDescent="0.2">
      <c r="B227" s="81"/>
      <c r="C227" s="46"/>
      <c r="D227" s="46" t="s">
        <v>374</v>
      </c>
      <c r="E227" s="46" t="s">
        <v>375</v>
      </c>
      <c r="F227" s="47" t="s">
        <v>376</v>
      </c>
      <c r="G227" s="82"/>
    </row>
    <row r="228" spans="1:7" x14ac:dyDescent="0.2">
      <c r="B228" s="49" t="s">
        <v>378</v>
      </c>
      <c r="C228" s="50"/>
      <c r="D228" s="50">
        <v>6310</v>
      </c>
      <c r="E228" s="50"/>
      <c r="F228" s="51"/>
      <c r="G228" s="52"/>
    </row>
    <row r="229" spans="1:7" x14ac:dyDescent="0.2">
      <c r="B229" s="49" t="s">
        <v>438</v>
      </c>
      <c r="C229" s="50"/>
      <c r="D229" s="50">
        <v>1130</v>
      </c>
      <c r="E229" s="50">
        <v>1</v>
      </c>
      <c r="F229" s="51">
        <v>1130</v>
      </c>
      <c r="G229" s="52"/>
    </row>
    <row r="230" spans="1:7" x14ac:dyDescent="0.2">
      <c r="B230" s="49" t="s">
        <v>391</v>
      </c>
      <c r="C230" s="50"/>
      <c r="D230" s="50">
        <v>270</v>
      </c>
      <c r="E230" s="50">
        <v>2</v>
      </c>
      <c r="F230" s="51">
        <v>540</v>
      </c>
      <c r="G230" s="52"/>
    </row>
    <row r="231" spans="1:7" x14ac:dyDescent="0.2">
      <c r="B231" s="49" t="s">
        <v>426</v>
      </c>
      <c r="C231" s="50"/>
      <c r="D231" s="50">
        <v>500</v>
      </c>
      <c r="E231" s="50">
        <v>5</v>
      </c>
      <c r="F231" s="51">
        <v>2500</v>
      </c>
      <c r="G231" s="52"/>
    </row>
    <row r="232" spans="1:7" x14ac:dyDescent="0.2">
      <c r="B232" s="49" t="s">
        <v>485</v>
      </c>
      <c r="C232" s="50"/>
      <c r="D232" s="50">
        <v>6080</v>
      </c>
      <c r="E232" s="50">
        <v>1</v>
      </c>
      <c r="F232" s="51">
        <v>6080</v>
      </c>
      <c r="G232" s="52"/>
    </row>
    <row r="233" spans="1:7" x14ac:dyDescent="0.2">
      <c r="B233" s="49" t="s">
        <v>393</v>
      </c>
      <c r="C233" s="50"/>
      <c r="D233" s="50">
        <v>130</v>
      </c>
      <c r="E233" s="50">
        <v>7</v>
      </c>
      <c r="F233" s="51">
        <v>910</v>
      </c>
      <c r="G233" s="52"/>
    </row>
    <row r="234" spans="1:7" x14ac:dyDescent="0.2">
      <c r="B234" s="49" t="s">
        <v>435</v>
      </c>
      <c r="C234" s="50"/>
      <c r="D234" s="50">
        <v>2290</v>
      </c>
      <c r="E234" s="50">
        <v>1</v>
      </c>
      <c r="F234" s="51">
        <v>2290</v>
      </c>
      <c r="G234" s="52"/>
    </row>
    <row r="235" spans="1:7" x14ac:dyDescent="0.2">
      <c r="B235" s="461" t="s">
        <v>60</v>
      </c>
      <c r="C235" s="132"/>
      <c r="D235" s="132"/>
      <c r="E235" s="132" t="s">
        <v>381</v>
      </c>
      <c r="F235" s="132" t="s">
        <v>382</v>
      </c>
      <c r="G235" s="131" t="s">
        <v>475</v>
      </c>
    </row>
    <row r="236" spans="1:7" ht="15" x14ac:dyDescent="0.2">
      <c r="A236" s="136">
        <v>20</v>
      </c>
      <c r="B236" s="461"/>
      <c r="C236" s="132">
        <v>600</v>
      </c>
      <c r="D236" s="137">
        <v>2280</v>
      </c>
      <c r="E236" s="134">
        <v>18850</v>
      </c>
      <c r="F236" s="134">
        <v>11180</v>
      </c>
      <c r="G236" s="135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40625" defaultRowHeight="12.75" x14ac:dyDescent="0.2"/>
  <cols>
    <col min="1" max="1" width="9.140625" style="30"/>
    <col min="2" max="2" width="9.42578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2" style="98" bestFit="1" customWidth="1"/>
    <col min="9" max="9" width="10.85546875" style="98" bestFit="1" customWidth="1"/>
    <col min="10" max="10" width="11.14062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75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77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77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77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77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1510</v>
      </c>
      <c r="E10" s="50"/>
      <c r="F10" s="51"/>
      <c r="G10" s="52"/>
    </row>
    <row r="11" spans="1:11" s="73" customFormat="1" x14ac:dyDescent="0.2">
      <c r="A11" s="30"/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s="73" customFormat="1" x14ac:dyDescent="0.2">
      <c r="A12" s="30"/>
      <c r="B12" s="53" t="s">
        <v>429</v>
      </c>
      <c r="C12" s="50"/>
      <c r="D12" s="50">
        <v>210</v>
      </c>
      <c r="E12" s="50">
        <v>1</v>
      </c>
      <c r="F12" s="51">
        <v>210</v>
      </c>
      <c r="G12" s="52"/>
    </row>
    <row r="13" spans="1:11" s="73" customFormat="1" x14ac:dyDescent="0.2">
      <c r="A13" s="30"/>
      <c r="B13" s="53" t="s">
        <v>430</v>
      </c>
      <c r="C13" s="50"/>
      <c r="D13" s="50">
        <v>20</v>
      </c>
      <c r="E13" s="50">
        <v>1</v>
      </c>
      <c r="F13" s="51">
        <v>20</v>
      </c>
      <c r="G13" s="52"/>
      <c r="J13" s="84">
        <v>2656.8</v>
      </c>
    </row>
    <row r="14" spans="1:11" s="73" customFormat="1" x14ac:dyDescent="0.2">
      <c r="A14" s="30"/>
      <c r="B14" s="85"/>
      <c r="C14" s="86"/>
      <c r="D14" s="86"/>
      <c r="E14" s="86" t="s">
        <v>381</v>
      </c>
      <c r="F14" s="86" t="s">
        <v>382</v>
      </c>
      <c r="G14" s="85" t="s">
        <v>383</v>
      </c>
    </row>
    <row r="15" spans="1:11" s="73" customFormat="1" ht="15" x14ac:dyDescent="0.2">
      <c r="A15" s="30">
        <v>1</v>
      </c>
      <c r="B15" s="463" t="s">
        <v>2</v>
      </c>
      <c r="C15" s="86" t="s">
        <v>384</v>
      </c>
      <c r="D15" s="87"/>
      <c r="E15" s="85"/>
      <c r="F15" s="87">
        <v>2280</v>
      </c>
      <c r="G15" s="88"/>
      <c r="H15" s="89"/>
      <c r="I15" s="84"/>
      <c r="J15" s="42"/>
      <c r="K15" s="42"/>
    </row>
    <row r="16" spans="1:11" s="73" customFormat="1" ht="15" x14ac:dyDescent="0.2">
      <c r="A16" s="30"/>
      <c r="B16" s="463"/>
      <c r="C16" s="86">
        <v>350</v>
      </c>
      <c r="D16" s="87"/>
      <c r="E16" s="85"/>
      <c r="F16" s="87">
        <v>2329.0749999999998</v>
      </c>
      <c r="G16" s="88">
        <v>50</v>
      </c>
      <c r="H16" s="89"/>
      <c r="I16" s="84"/>
      <c r="J16" s="90">
        <v>2569.9200000000005</v>
      </c>
      <c r="K16" s="42"/>
    </row>
    <row r="17" spans="1:9" s="73" customFormat="1" ht="15" x14ac:dyDescent="0.2">
      <c r="A17" s="30"/>
      <c r="B17" s="463"/>
      <c r="C17" s="86" t="s">
        <v>385</v>
      </c>
      <c r="D17" s="87"/>
      <c r="E17" s="85"/>
      <c r="F17" s="87">
        <v>2378.1499999999996</v>
      </c>
      <c r="G17" s="91">
        <v>100</v>
      </c>
      <c r="H17" s="61"/>
      <c r="I17" s="92"/>
    </row>
    <row r="18" spans="1:9" s="73" customFormat="1" ht="15" x14ac:dyDescent="0.2">
      <c r="A18" s="30"/>
      <c r="B18" s="463"/>
      <c r="C18" s="86">
        <v>450</v>
      </c>
      <c r="D18" s="87"/>
      <c r="E18" s="85"/>
      <c r="F18" s="87">
        <v>2427.2249999999999</v>
      </c>
      <c r="G18" s="91">
        <v>150</v>
      </c>
      <c r="H18" s="61"/>
      <c r="I18" s="92"/>
    </row>
    <row r="19" spans="1:9" s="73" customFormat="1" ht="15" x14ac:dyDescent="0.2">
      <c r="A19" s="30"/>
      <c r="B19" s="463"/>
      <c r="C19" s="86" t="s">
        <v>386</v>
      </c>
      <c r="D19" s="87"/>
      <c r="E19" s="85"/>
      <c r="F19" s="87">
        <v>2476.2999999999997</v>
      </c>
      <c r="G19" s="91">
        <v>200</v>
      </c>
      <c r="H19" s="61"/>
      <c r="I19" s="92"/>
    </row>
    <row r="20" spans="1:9" s="73" customFormat="1" ht="15" x14ac:dyDescent="0.2">
      <c r="A20" s="30"/>
      <c r="B20" s="463"/>
      <c r="C20" s="86" t="s">
        <v>387</v>
      </c>
      <c r="D20" s="87"/>
      <c r="E20" s="85"/>
      <c r="F20" s="87">
        <v>2574.4499999999998</v>
      </c>
      <c r="G20" s="91">
        <v>300</v>
      </c>
      <c r="H20" s="61"/>
      <c r="I20" s="92"/>
    </row>
    <row r="21" spans="1:9" s="73" customFormat="1" ht="15" x14ac:dyDescent="0.2">
      <c r="A21" s="30"/>
      <c r="B21" s="463"/>
      <c r="C21" s="86" t="s">
        <v>388</v>
      </c>
      <c r="D21" s="87"/>
      <c r="E21" s="85"/>
      <c r="F21" s="87">
        <v>2672.5999999999995</v>
      </c>
      <c r="G21" s="91">
        <v>400</v>
      </c>
      <c r="H21" s="61"/>
      <c r="I21" s="92"/>
    </row>
    <row r="22" spans="1:9" s="73" customFormat="1" ht="15" x14ac:dyDescent="0.2">
      <c r="A22" s="30"/>
      <c r="B22" s="463"/>
      <c r="C22" s="86" t="s">
        <v>389</v>
      </c>
      <c r="D22" s="87"/>
      <c r="E22" s="85"/>
      <c r="F22" s="87">
        <v>2770.7499999999991</v>
      </c>
      <c r="G22" s="91">
        <v>500</v>
      </c>
      <c r="H22" s="61"/>
      <c r="I22" s="92"/>
    </row>
    <row r="23" spans="1:9" s="73" customFormat="1" ht="15" x14ac:dyDescent="0.2">
      <c r="A23" s="30"/>
      <c r="B23" s="463"/>
      <c r="C23" s="86" t="s">
        <v>390</v>
      </c>
      <c r="D23" s="87"/>
      <c r="E23" s="85"/>
      <c r="F23" s="87">
        <v>2868.8999999999992</v>
      </c>
      <c r="G23" s="91">
        <v>600</v>
      </c>
      <c r="H23" s="61"/>
      <c r="I23" s="92"/>
    </row>
    <row r="24" spans="1:9" ht="15" x14ac:dyDescent="0.2">
      <c r="B24" s="93"/>
      <c r="C24" s="46"/>
      <c r="D24" s="46"/>
      <c r="E24" s="81"/>
      <c r="F24" s="94"/>
      <c r="G24" s="95"/>
      <c r="H24" s="96"/>
      <c r="I24" s="97"/>
    </row>
    <row r="25" spans="1:9" ht="15" x14ac:dyDescent="0.2">
      <c r="B25" s="81"/>
      <c r="C25" s="46"/>
      <c r="D25" s="46" t="s">
        <v>374</v>
      </c>
      <c r="E25" s="46" t="s">
        <v>375</v>
      </c>
      <c r="F25" s="47" t="s">
        <v>376</v>
      </c>
      <c r="G25" s="95"/>
      <c r="H25" s="96"/>
      <c r="I25" s="97"/>
    </row>
    <row r="26" spans="1:9" ht="15" x14ac:dyDescent="0.2">
      <c r="B26" s="49" t="s">
        <v>378</v>
      </c>
      <c r="C26" s="50"/>
      <c r="D26" s="65">
        <v>1510</v>
      </c>
      <c r="E26" s="81"/>
      <c r="F26" s="51"/>
      <c r="G26" s="52"/>
      <c r="H26" s="96"/>
      <c r="I26" s="97"/>
    </row>
    <row r="27" spans="1:9" x14ac:dyDescent="0.2">
      <c r="B27" s="49" t="s">
        <v>431</v>
      </c>
      <c r="C27" s="50"/>
      <c r="D27" s="50">
        <v>540</v>
      </c>
      <c r="E27" s="65">
        <v>1</v>
      </c>
      <c r="F27" s="51">
        <v>540</v>
      </c>
      <c r="G27" s="52"/>
    </row>
    <row r="28" spans="1:9" x14ac:dyDescent="0.2">
      <c r="B28" s="53" t="s">
        <v>429</v>
      </c>
      <c r="C28" s="50"/>
      <c r="D28" s="50">
        <v>210</v>
      </c>
      <c r="E28" s="65">
        <v>1</v>
      </c>
      <c r="F28" s="51">
        <v>210</v>
      </c>
      <c r="G28" s="52"/>
    </row>
    <row r="29" spans="1:9" x14ac:dyDescent="0.2">
      <c r="B29" s="53" t="s">
        <v>430</v>
      </c>
      <c r="C29" s="50"/>
      <c r="D29" s="50">
        <v>20</v>
      </c>
      <c r="E29" s="65">
        <v>1</v>
      </c>
      <c r="F29" s="51">
        <v>20</v>
      </c>
      <c r="G29" s="52"/>
    </row>
    <row r="30" spans="1:9" x14ac:dyDescent="0.2">
      <c r="B30" s="49" t="s">
        <v>392</v>
      </c>
      <c r="C30" s="50"/>
      <c r="D30" s="50">
        <v>500</v>
      </c>
      <c r="E30" s="65">
        <v>2</v>
      </c>
      <c r="F30" s="51">
        <v>1000</v>
      </c>
      <c r="G30" s="52"/>
    </row>
    <row r="31" spans="1:9" x14ac:dyDescent="0.2">
      <c r="B31" s="49" t="s">
        <v>393</v>
      </c>
      <c r="C31" s="50"/>
      <c r="D31" s="50">
        <v>130</v>
      </c>
      <c r="E31" s="65">
        <v>2</v>
      </c>
      <c r="F31" s="51">
        <v>260</v>
      </c>
      <c r="G31" s="52"/>
    </row>
    <row r="32" spans="1:9" x14ac:dyDescent="0.2">
      <c r="B32" s="81"/>
      <c r="C32" s="46"/>
      <c r="D32" s="99"/>
      <c r="E32" s="65"/>
      <c r="F32" s="51"/>
      <c r="G32" s="81"/>
    </row>
    <row r="33" spans="1:9" x14ac:dyDescent="0.2">
      <c r="A33" s="30">
        <v>2</v>
      </c>
      <c r="B33" s="465" t="s">
        <v>131</v>
      </c>
      <c r="C33" s="100"/>
      <c r="D33" s="100"/>
      <c r="E33" s="100" t="s">
        <v>381</v>
      </c>
      <c r="F33" s="100" t="s">
        <v>382</v>
      </c>
      <c r="G33" s="101"/>
    </row>
    <row r="34" spans="1:9" ht="15" x14ac:dyDescent="0.2">
      <c r="B34" s="465"/>
      <c r="C34" s="100" t="s">
        <v>384</v>
      </c>
      <c r="D34" s="100"/>
      <c r="E34" s="102">
        <v>3280</v>
      </c>
      <c r="F34" s="102">
        <v>2540</v>
      </c>
      <c r="G34" s="103"/>
      <c r="H34" s="97"/>
      <c r="I34" s="104"/>
    </row>
    <row r="35" spans="1:9" ht="15" x14ac:dyDescent="0.2">
      <c r="B35" s="465"/>
      <c r="C35" s="100">
        <v>350</v>
      </c>
      <c r="D35" s="100"/>
      <c r="E35" s="102">
        <v>3329.0749999999998</v>
      </c>
      <c r="F35" s="102">
        <v>2589.0749999999998</v>
      </c>
      <c r="G35" s="103">
        <v>50</v>
      </c>
      <c r="H35" s="97"/>
      <c r="I35" s="104"/>
    </row>
    <row r="36" spans="1:9" ht="15" x14ac:dyDescent="0.2">
      <c r="B36" s="465"/>
      <c r="C36" s="100" t="s">
        <v>385</v>
      </c>
      <c r="D36" s="100"/>
      <c r="E36" s="102">
        <v>3378.1499999999996</v>
      </c>
      <c r="F36" s="102">
        <v>2638.1499999999996</v>
      </c>
      <c r="G36" s="105">
        <v>100</v>
      </c>
      <c r="H36" s="96"/>
      <c r="I36" s="97"/>
    </row>
    <row r="37" spans="1:9" ht="15" x14ac:dyDescent="0.2">
      <c r="B37" s="465"/>
      <c r="C37" s="100">
        <v>450</v>
      </c>
      <c r="D37" s="100"/>
      <c r="E37" s="102">
        <v>3427.2249999999999</v>
      </c>
      <c r="F37" s="102">
        <v>2687.2249999999999</v>
      </c>
      <c r="G37" s="105">
        <v>150</v>
      </c>
      <c r="H37" s="96"/>
      <c r="I37" s="97"/>
    </row>
    <row r="38" spans="1:9" ht="15" x14ac:dyDescent="0.2">
      <c r="B38" s="465"/>
      <c r="C38" s="100" t="s">
        <v>386</v>
      </c>
      <c r="D38" s="100"/>
      <c r="E38" s="102">
        <v>3476.2999999999997</v>
      </c>
      <c r="F38" s="102">
        <v>2736.2999999999997</v>
      </c>
      <c r="G38" s="105">
        <v>200</v>
      </c>
      <c r="H38" s="96"/>
      <c r="I38" s="97"/>
    </row>
    <row r="39" spans="1:9" ht="15" x14ac:dyDescent="0.2">
      <c r="B39" s="465"/>
      <c r="C39" s="100" t="s">
        <v>387</v>
      </c>
      <c r="D39" s="100"/>
      <c r="E39" s="102">
        <v>3574.45</v>
      </c>
      <c r="F39" s="102">
        <v>2834.45</v>
      </c>
      <c r="G39" s="105">
        <v>300</v>
      </c>
      <c r="H39" s="96"/>
      <c r="I39" s="97"/>
    </row>
    <row r="41" spans="1:9" ht="15" x14ac:dyDescent="0.2">
      <c r="B41" s="81"/>
      <c r="C41" s="46"/>
      <c r="D41" s="46" t="s">
        <v>374</v>
      </c>
      <c r="E41" s="46" t="s">
        <v>375</v>
      </c>
      <c r="F41" s="47" t="s">
        <v>376</v>
      </c>
      <c r="G41" s="95"/>
      <c r="H41" s="96"/>
      <c r="I41" s="97"/>
    </row>
    <row r="42" spans="1:9" ht="15" x14ac:dyDescent="0.2">
      <c r="B42" s="49" t="s">
        <v>378</v>
      </c>
      <c r="C42" s="50"/>
      <c r="D42" s="65">
        <v>1510</v>
      </c>
      <c r="E42" s="81"/>
      <c r="F42" s="51"/>
      <c r="G42" s="52"/>
      <c r="H42" s="96"/>
      <c r="I42" s="97"/>
    </row>
    <row r="43" spans="1:9" x14ac:dyDescent="0.2">
      <c r="B43" s="49" t="s">
        <v>432</v>
      </c>
      <c r="C43" s="50"/>
      <c r="D43" s="50">
        <v>740</v>
      </c>
      <c r="E43" s="65">
        <v>1</v>
      </c>
      <c r="F43" s="51">
        <v>740</v>
      </c>
      <c r="G43" s="52"/>
    </row>
    <row r="44" spans="1:9" x14ac:dyDescent="0.2">
      <c r="B44" s="53" t="s">
        <v>429</v>
      </c>
      <c r="C44" s="50"/>
      <c r="D44" s="50">
        <v>210</v>
      </c>
      <c r="E44" s="65">
        <v>1</v>
      </c>
      <c r="F44" s="51">
        <v>210</v>
      </c>
      <c r="G44" s="52"/>
    </row>
    <row r="45" spans="1:9" x14ac:dyDescent="0.2">
      <c r="B45" s="53" t="s">
        <v>430</v>
      </c>
      <c r="C45" s="50"/>
      <c r="D45" s="50">
        <v>20</v>
      </c>
      <c r="E45" s="65">
        <v>1</v>
      </c>
      <c r="F45" s="51">
        <v>20</v>
      </c>
      <c r="G45" s="52"/>
    </row>
    <row r="46" spans="1:9" x14ac:dyDescent="0.2">
      <c r="B46" s="49" t="s">
        <v>392</v>
      </c>
      <c r="C46" s="50"/>
      <c r="D46" s="50">
        <v>500</v>
      </c>
      <c r="E46" s="65">
        <v>2</v>
      </c>
      <c r="F46" s="51">
        <v>1000</v>
      </c>
      <c r="G46" s="52"/>
    </row>
    <row r="47" spans="1:9" x14ac:dyDescent="0.2">
      <c r="B47" s="49" t="s">
        <v>393</v>
      </c>
      <c r="C47" s="50"/>
      <c r="D47" s="50">
        <v>130</v>
      </c>
      <c r="E47" s="65">
        <v>2</v>
      </c>
      <c r="F47" s="51">
        <v>260</v>
      </c>
      <c r="G47" s="52"/>
    </row>
    <row r="48" spans="1:9" x14ac:dyDescent="0.2">
      <c r="B48" s="81"/>
      <c r="C48" s="46"/>
      <c r="D48" s="99"/>
      <c r="E48" s="65"/>
      <c r="F48" s="51"/>
      <c r="G48" s="81"/>
    </row>
    <row r="49" spans="1:11" x14ac:dyDescent="0.2">
      <c r="A49" s="30">
        <v>3</v>
      </c>
      <c r="B49" s="106" t="s">
        <v>132</v>
      </c>
      <c r="C49" s="100"/>
      <c r="D49" s="100"/>
      <c r="E49" s="100" t="s">
        <v>381</v>
      </c>
      <c r="F49" s="100" t="s">
        <v>382</v>
      </c>
      <c r="G49" s="86" t="s">
        <v>367</v>
      </c>
      <c r="H49" s="86" t="s">
        <v>364</v>
      </c>
      <c r="I49" s="86" t="s">
        <v>371</v>
      </c>
    </row>
    <row r="50" spans="1:11" ht="15" x14ac:dyDescent="0.2">
      <c r="B50" s="106"/>
      <c r="C50" s="100">
        <v>450</v>
      </c>
      <c r="D50" s="100"/>
      <c r="E50" s="102">
        <v>3935.2650000000003</v>
      </c>
      <c r="F50" s="102">
        <v>3195.2650000000003</v>
      </c>
      <c r="G50" s="103">
        <v>150</v>
      </c>
      <c r="H50" s="103">
        <v>240</v>
      </c>
      <c r="I50" s="103">
        <v>40</v>
      </c>
    </row>
    <row r="51" spans="1:11" ht="15" x14ac:dyDescent="0.2">
      <c r="B51" s="106"/>
      <c r="C51" s="100">
        <v>600</v>
      </c>
      <c r="D51" s="100"/>
      <c r="E51" s="102">
        <v>4082.49</v>
      </c>
      <c r="F51" s="102">
        <v>3342.49</v>
      </c>
      <c r="G51" s="103">
        <v>300</v>
      </c>
      <c r="H51" s="103">
        <v>240</v>
      </c>
      <c r="I51" s="103">
        <v>40</v>
      </c>
    </row>
    <row r="53" spans="1:11" ht="15" x14ac:dyDescent="0.2">
      <c r="B53" s="81"/>
      <c r="C53" s="46"/>
      <c r="D53" s="46" t="s">
        <v>374</v>
      </c>
      <c r="E53" s="46" t="s">
        <v>375</v>
      </c>
      <c r="F53" s="47" t="s">
        <v>376</v>
      </c>
      <c r="G53" s="95"/>
    </row>
    <row r="54" spans="1:11" x14ac:dyDescent="0.2">
      <c r="B54" s="49" t="s">
        <v>378</v>
      </c>
      <c r="C54" s="50"/>
      <c r="D54" s="65">
        <v>1510</v>
      </c>
      <c r="E54" s="81"/>
      <c r="F54" s="51"/>
      <c r="G54" s="52"/>
    </row>
    <row r="55" spans="1:11" x14ac:dyDescent="0.2">
      <c r="B55" s="49" t="s">
        <v>379</v>
      </c>
      <c r="C55" s="50"/>
      <c r="D55" s="50">
        <v>540</v>
      </c>
      <c r="E55" s="65">
        <v>1</v>
      </c>
      <c r="F55" s="51">
        <v>540</v>
      </c>
      <c r="G55" s="52"/>
    </row>
    <row r="56" spans="1:11" x14ac:dyDescent="0.2">
      <c r="B56" s="53" t="s">
        <v>429</v>
      </c>
      <c r="C56" s="50"/>
      <c r="D56" s="50">
        <v>210</v>
      </c>
      <c r="E56" s="65">
        <v>1</v>
      </c>
      <c r="F56" s="51">
        <v>210</v>
      </c>
      <c r="G56" s="52"/>
    </row>
    <row r="57" spans="1:11" x14ac:dyDescent="0.2">
      <c r="B57" s="53" t="s">
        <v>430</v>
      </c>
      <c r="C57" s="50"/>
      <c r="D57" s="50">
        <v>20</v>
      </c>
      <c r="E57" s="65">
        <v>1</v>
      </c>
      <c r="F57" s="51">
        <v>20</v>
      </c>
      <c r="G57" s="52"/>
    </row>
    <row r="58" spans="1:11" ht="36" customHeight="1" x14ac:dyDescent="0.2">
      <c r="B58" s="466" t="s">
        <v>433</v>
      </c>
      <c r="C58" s="466"/>
      <c r="D58" s="50">
        <v>6080</v>
      </c>
      <c r="E58" s="65">
        <v>1</v>
      </c>
      <c r="F58" s="51">
        <v>6080</v>
      </c>
      <c r="G58" s="52"/>
    </row>
    <row r="59" spans="1:11" x14ac:dyDescent="0.2">
      <c r="B59" s="49" t="s">
        <v>434</v>
      </c>
      <c r="C59" s="50"/>
      <c r="D59" s="50">
        <v>6940</v>
      </c>
      <c r="E59" s="65">
        <v>1</v>
      </c>
      <c r="F59" s="51">
        <v>6940</v>
      </c>
      <c r="G59" s="52"/>
    </row>
    <row r="60" spans="1:11" x14ac:dyDescent="0.2">
      <c r="B60" s="49" t="s">
        <v>393</v>
      </c>
      <c r="C60" s="50"/>
      <c r="D60" s="50">
        <v>130</v>
      </c>
      <c r="E60" s="65">
        <v>2</v>
      </c>
      <c r="F60" s="51">
        <v>260</v>
      </c>
      <c r="G60" s="52"/>
    </row>
    <row r="61" spans="1:11" x14ac:dyDescent="0.2">
      <c r="B61" s="81" t="s">
        <v>435</v>
      </c>
      <c r="C61" s="46"/>
      <c r="D61" s="99">
        <v>2290</v>
      </c>
      <c r="E61" s="65">
        <v>1</v>
      </c>
      <c r="F61" s="51">
        <v>2290</v>
      </c>
      <c r="G61" s="81"/>
    </row>
    <row r="62" spans="1:11" x14ac:dyDescent="0.2">
      <c r="A62" s="30">
        <v>4</v>
      </c>
      <c r="B62" s="463" t="s">
        <v>133</v>
      </c>
      <c r="C62" s="86"/>
      <c r="D62" s="86"/>
      <c r="E62" s="86" t="s">
        <v>381</v>
      </c>
      <c r="F62" s="86" t="s">
        <v>382</v>
      </c>
      <c r="G62" s="86" t="s">
        <v>367</v>
      </c>
      <c r="H62" s="86" t="s">
        <v>364</v>
      </c>
    </row>
    <row r="63" spans="1:11" ht="15" x14ac:dyDescent="0.2">
      <c r="B63" s="463"/>
      <c r="C63" s="86">
        <v>400</v>
      </c>
      <c r="D63" s="86"/>
      <c r="E63" s="87">
        <v>8023.2699999999995</v>
      </c>
      <c r="F63" s="87">
        <v>4493.2699999999995</v>
      </c>
      <c r="G63" s="88">
        <v>100</v>
      </c>
      <c r="H63" s="88">
        <v>360</v>
      </c>
      <c r="K63" s="58"/>
    </row>
    <row r="64" spans="1:11" ht="15" x14ac:dyDescent="0.2">
      <c r="B64" s="463"/>
      <c r="C64" s="86">
        <v>450</v>
      </c>
      <c r="D64" s="86"/>
      <c r="E64" s="87">
        <v>8072.3449999999993</v>
      </c>
      <c r="F64" s="87">
        <v>4542.3449999999993</v>
      </c>
      <c r="G64" s="88">
        <v>150</v>
      </c>
      <c r="H64" s="88">
        <v>360</v>
      </c>
    </row>
    <row r="65" spans="1:11" ht="15" x14ac:dyDescent="0.2">
      <c r="B65" s="463"/>
      <c r="C65" s="86">
        <v>500</v>
      </c>
      <c r="D65" s="86"/>
      <c r="E65" s="87">
        <v>8121.4199999999992</v>
      </c>
      <c r="F65" s="87">
        <v>4591.4199999999992</v>
      </c>
      <c r="G65" s="88">
        <v>200</v>
      </c>
      <c r="H65" s="88">
        <v>360</v>
      </c>
    </row>
    <row r="66" spans="1:11" ht="15" x14ac:dyDescent="0.2">
      <c r="B66" s="463"/>
      <c r="C66" s="86">
        <v>600</v>
      </c>
      <c r="D66" s="86"/>
      <c r="E66" s="87">
        <v>8219.57</v>
      </c>
      <c r="F66" s="87">
        <v>4689.5699999999988</v>
      </c>
      <c r="G66" s="88">
        <v>300</v>
      </c>
      <c r="H66" s="88">
        <v>360</v>
      </c>
    </row>
    <row r="67" spans="1:11" ht="15" x14ac:dyDescent="0.2">
      <c r="B67" s="463"/>
      <c r="C67" s="86">
        <v>700</v>
      </c>
      <c r="D67" s="86"/>
      <c r="E67" s="87">
        <v>8317.7199999999993</v>
      </c>
      <c r="F67" s="87">
        <v>4787.7199999999993</v>
      </c>
      <c r="G67" s="88">
        <v>400</v>
      </c>
      <c r="H67" s="88">
        <v>360</v>
      </c>
    </row>
    <row r="68" spans="1:11" ht="15" x14ac:dyDescent="0.2">
      <c r="B68" s="463"/>
      <c r="C68" s="86">
        <v>800</v>
      </c>
      <c r="D68" s="86"/>
      <c r="E68" s="87">
        <v>8415.869999999999</v>
      </c>
      <c r="F68" s="87">
        <v>4885.869999999999</v>
      </c>
      <c r="G68" s="91">
        <v>500</v>
      </c>
      <c r="H68" s="88">
        <v>360</v>
      </c>
    </row>
    <row r="69" spans="1:11" ht="15" x14ac:dyDescent="0.2">
      <c r="B69" s="463"/>
      <c r="C69" s="86">
        <v>900</v>
      </c>
      <c r="D69" s="86"/>
      <c r="E69" s="87">
        <v>8514.0199999999986</v>
      </c>
      <c r="F69" s="87">
        <v>4984.0199999999986</v>
      </c>
      <c r="G69" s="91">
        <v>600</v>
      </c>
      <c r="H69" s="88">
        <v>360</v>
      </c>
    </row>
    <row r="71" spans="1:11" ht="15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95"/>
    </row>
    <row r="72" spans="1:11" x14ac:dyDescent="0.2">
      <c r="B72" s="49" t="s">
        <v>378</v>
      </c>
      <c r="C72" s="50"/>
      <c r="D72" s="65">
        <v>1510</v>
      </c>
      <c r="E72" s="81"/>
      <c r="F72" s="51"/>
      <c r="G72" s="52"/>
    </row>
    <row r="73" spans="1:11" x14ac:dyDescent="0.2">
      <c r="B73" s="49" t="s">
        <v>420</v>
      </c>
      <c r="C73" s="50"/>
      <c r="D73" s="50">
        <v>740</v>
      </c>
      <c r="E73" s="65">
        <v>1</v>
      </c>
      <c r="F73" s="51">
        <v>740</v>
      </c>
      <c r="G73" s="52"/>
    </row>
    <row r="74" spans="1:11" x14ac:dyDescent="0.2">
      <c r="B74" s="53" t="s">
        <v>429</v>
      </c>
      <c r="C74" s="50"/>
      <c r="D74" s="50">
        <v>210</v>
      </c>
      <c r="E74" s="65">
        <v>1</v>
      </c>
      <c r="F74" s="51">
        <v>210</v>
      </c>
      <c r="G74" s="52"/>
    </row>
    <row r="75" spans="1:11" x14ac:dyDescent="0.2">
      <c r="B75" s="53" t="s">
        <v>436</v>
      </c>
      <c r="C75" s="50"/>
      <c r="D75" s="50">
        <v>20</v>
      </c>
      <c r="E75" s="65">
        <v>1</v>
      </c>
      <c r="F75" s="51">
        <v>20</v>
      </c>
      <c r="G75" s="52"/>
    </row>
    <row r="76" spans="1:11" x14ac:dyDescent="0.2">
      <c r="B76" s="49" t="s">
        <v>433</v>
      </c>
      <c r="C76" s="50"/>
      <c r="D76" s="50">
        <v>6080</v>
      </c>
      <c r="E76" s="65">
        <v>1</v>
      </c>
      <c r="F76" s="51">
        <v>6080</v>
      </c>
      <c r="G76" s="52"/>
    </row>
    <row r="77" spans="1:11" x14ac:dyDescent="0.2">
      <c r="B77" s="49" t="s">
        <v>393</v>
      </c>
      <c r="C77" s="50"/>
      <c r="D77" s="50">
        <v>130</v>
      </c>
      <c r="E77" s="65">
        <v>2</v>
      </c>
      <c r="F77" s="51">
        <v>260</v>
      </c>
      <c r="G77" s="52"/>
    </row>
    <row r="78" spans="1:11" x14ac:dyDescent="0.2">
      <c r="B78" s="81" t="s">
        <v>435</v>
      </c>
      <c r="C78" s="46"/>
      <c r="D78" s="99">
        <v>2290</v>
      </c>
      <c r="E78" s="65">
        <v>1</v>
      </c>
      <c r="F78" s="51">
        <v>2290</v>
      </c>
      <c r="G78" s="81"/>
    </row>
    <row r="79" spans="1:11" x14ac:dyDescent="0.2">
      <c r="A79" s="30">
        <v>5</v>
      </c>
      <c r="B79" s="463" t="s">
        <v>134</v>
      </c>
      <c r="C79" s="86"/>
      <c r="D79" s="86"/>
      <c r="E79" s="86" t="s">
        <v>381</v>
      </c>
      <c r="F79" s="86" t="s">
        <v>382</v>
      </c>
      <c r="G79" s="86" t="s">
        <v>367</v>
      </c>
      <c r="H79" s="86" t="s">
        <v>371</v>
      </c>
    </row>
    <row r="80" spans="1:11" ht="15" x14ac:dyDescent="0.2">
      <c r="B80" s="463"/>
      <c r="C80" s="86">
        <v>600</v>
      </c>
      <c r="D80" s="86"/>
      <c r="E80" s="87">
        <v>8872.57</v>
      </c>
      <c r="F80" s="87">
        <v>5342.57</v>
      </c>
      <c r="G80" s="88">
        <v>300</v>
      </c>
      <c r="H80" s="88">
        <v>40</v>
      </c>
      <c r="K80" s="58"/>
    </row>
    <row r="81" spans="1:8" ht="15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95"/>
    </row>
    <row r="82" spans="1:8" x14ac:dyDescent="0.2">
      <c r="B82" s="49" t="s">
        <v>378</v>
      </c>
      <c r="C82" s="50"/>
      <c r="D82" s="65">
        <v>1510</v>
      </c>
      <c r="E82" s="81"/>
      <c r="F82" s="51"/>
      <c r="G82" s="52"/>
    </row>
    <row r="83" spans="1:8" x14ac:dyDescent="0.2">
      <c r="B83" s="49" t="s">
        <v>431</v>
      </c>
      <c r="C83" s="50"/>
      <c r="D83" s="50">
        <v>540</v>
      </c>
      <c r="E83" s="65">
        <v>1</v>
      </c>
      <c r="F83" s="51">
        <v>540</v>
      </c>
      <c r="G83" s="52"/>
      <c r="H83" s="81"/>
    </row>
    <row r="84" spans="1:8" x14ac:dyDescent="0.2">
      <c r="B84" s="53" t="s">
        <v>429</v>
      </c>
      <c r="C84" s="50"/>
      <c r="D84" s="50">
        <v>210</v>
      </c>
      <c r="E84" s="65">
        <v>1</v>
      </c>
      <c r="F84" s="51">
        <v>210</v>
      </c>
      <c r="G84" s="52"/>
      <c r="H84" s="81"/>
    </row>
    <row r="85" spans="1:8" x14ac:dyDescent="0.2">
      <c r="B85" s="53" t="s">
        <v>430</v>
      </c>
      <c r="C85" s="50"/>
      <c r="D85" s="50">
        <v>20</v>
      </c>
      <c r="E85" s="65">
        <v>1</v>
      </c>
      <c r="F85" s="51">
        <v>20</v>
      </c>
      <c r="G85" s="52"/>
      <c r="H85" s="81"/>
    </row>
    <row r="86" spans="1:8" x14ac:dyDescent="0.2">
      <c r="B86" s="49" t="s">
        <v>426</v>
      </c>
      <c r="C86" s="50"/>
      <c r="D86" s="50">
        <v>500</v>
      </c>
      <c r="E86" s="65">
        <v>4</v>
      </c>
      <c r="F86" s="51">
        <v>2000</v>
      </c>
      <c r="G86" s="52"/>
      <c r="H86" s="81"/>
    </row>
    <row r="87" spans="1:8" x14ac:dyDescent="0.2">
      <c r="B87" s="49" t="s">
        <v>393</v>
      </c>
      <c r="C87" s="46"/>
      <c r="D87" s="50">
        <v>130</v>
      </c>
      <c r="E87" s="68">
        <v>4</v>
      </c>
      <c r="F87" s="51">
        <v>520</v>
      </c>
      <c r="G87" s="81"/>
      <c r="H87" s="81"/>
    </row>
    <row r="88" spans="1:8" x14ac:dyDescent="0.2">
      <c r="A88" s="30">
        <v>6</v>
      </c>
      <c r="B88" s="463" t="s">
        <v>135</v>
      </c>
      <c r="C88" s="86"/>
      <c r="D88" s="86"/>
      <c r="E88" s="86" t="s">
        <v>381</v>
      </c>
      <c r="F88" s="86" t="s">
        <v>382</v>
      </c>
      <c r="G88" s="85"/>
      <c r="H88" s="30"/>
    </row>
    <row r="89" spans="1:8" ht="15" x14ac:dyDescent="0.2">
      <c r="B89" s="463"/>
      <c r="C89" s="86">
        <v>600</v>
      </c>
      <c r="D89" s="86"/>
      <c r="E89" s="87">
        <v>4574.45</v>
      </c>
      <c r="F89" s="87">
        <v>3094.45</v>
      </c>
      <c r="G89" s="88">
        <v>300</v>
      </c>
      <c r="H89" s="30"/>
    </row>
    <row r="90" spans="1:8" ht="15" x14ac:dyDescent="0.2">
      <c r="B90" s="463"/>
      <c r="C90" s="86">
        <v>700</v>
      </c>
      <c r="D90" s="86"/>
      <c r="E90" s="87">
        <v>4672.5999999999995</v>
      </c>
      <c r="F90" s="87">
        <v>3192.5999999999995</v>
      </c>
      <c r="G90" s="88">
        <v>400</v>
      </c>
      <c r="H90" s="30"/>
    </row>
    <row r="91" spans="1:8" ht="15" x14ac:dyDescent="0.2">
      <c r="B91" s="463"/>
      <c r="C91" s="86">
        <v>800</v>
      </c>
      <c r="D91" s="86"/>
      <c r="E91" s="87">
        <v>4770.7499999999991</v>
      </c>
      <c r="F91" s="87">
        <v>3290.7499999999991</v>
      </c>
      <c r="G91" s="91">
        <v>500</v>
      </c>
      <c r="H91" s="30"/>
    </row>
    <row r="92" spans="1:8" ht="15" x14ac:dyDescent="0.2">
      <c r="B92" s="107"/>
      <c r="C92" s="86">
        <v>900</v>
      </c>
      <c r="D92" s="86"/>
      <c r="E92" s="87">
        <v>4868.8999999999996</v>
      </c>
      <c r="F92" s="87">
        <v>3388.8999999999992</v>
      </c>
      <c r="G92" s="91">
        <v>600</v>
      </c>
      <c r="H92" s="30"/>
    </row>
    <row r="94" spans="1:8" ht="15" x14ac:dyDescent="0.2">
      <c r="B94" s="81"/>
      <c r="C94" s="46"/>
      <c r="D94" s="46" t="s">
        <v>374</v>
      </c>
      <c r="E94" s="46" t="s">
        <v>375</v>
      </c>
      <c r="F94" s="47" t="s">
        <v>376</v>
      </c>
      <c r="G94" s="95"/>
    </row>
    <row r="95" spans="1:8" x14ac:dyDescent="0.2">
      <c r="B95" s="49" t="s">
        <v>378</v>
      </c>
      <c r="C95" s="50"/>
      <c r="D95" s="65">
        <v>1510</v>
      </c>
      <c r="E95" s="81"/>
      <c r="F95" s="51"/>
      <c r="G95" s="52"/>
    </row>
    <row r="96" spans="1:8" x14ac:dyDescent="0.2">
      <c r="B96" s="49" t="s">
        <v>379</v>
      </c>
      <c r="C96" s="50"/>
      <c r="D96" s="50">
        <v>540</v>
      </c>
      <c r="E96" s="65">
        <v>1</v>
      </c>
      <c r="F96" s="51">
        <v>540</v>
      </c>
      <c r="G96" s="52"/>
    </row>
    <row r="97" spans="1:7" x14ac:dyDescent="0.2">
      <c r="B97" s="53" t="s">
        <v>429</v>
      </c>
      <c r="C97" s="50"/>
      <c r="D97" s="50">
        <v>210</v>
      </c>
      <c r="E97" s="65">
        <v>1</v>
      </c>
      <c r="F97" s="51">
        <v>210</v>
      </c>
      <c r="G97" s="52"/>
    </row>
    <row r="98" spans="1:7" x14ac:dyDescent="0.2">
      <c r="B98" s="53" t="s">
        <v>430</v>
      </c>
      <c r="C98" s="50"/>
      <c r="D98" s="50">
        <v>20</v>
      </c>
      <c r="E98" s="65">
        <v>1</v>
      </c>
      <c r="F98" s="51">
        <v>20</v>
      </c>
      <c r="G98" s="52"/>
    </row>
    <row r="99" spans="1:7" x14ac:dyDescent="0.2">
      <c r="B99" s="49" t="s">
        <v>437</v>
      </c>
      <c r="C99" s="50"/>
      <c r="D99" s="50">
        <v>13990</v>
      </c>
      <c r="E99" s="65">
        <v>1</v>
      </c>
      <c r="F99" s="51">
        <v>13990</v>
      </c>
      <c r="G99" s="52"/>
    </row>
    <row r="100" spans="1:7" x14ac:dyDescent="0.2">
      <c r="B100" s="81"/>
      <c r="C100" s="46"/>
      <c r="D100" s="46"/>
      <c r="E100" s="81"/>
      <c r="F100" s="81"/>
      <c r="G100" s="81"/>
    </row>
    <row r="101" spans="1:7" x14ac:dyDescent="0.2">
      <c r="A101" s="30">
        <v>7</v>
      </c>
      <c r="B101" s="463" t="s">
        <v>32</v>
      </c>
      <c r="C101" s="86"/>
      <c r="D101" s="86"/>
      <c r="E101" s="86" t="s">
        <v>381</v>
      </c>
      <c r="F101" s="86" t="s">
        <v>382</v>
      </c>
      <c r="G101" s="85"/>
    </row>
    <row r="102" spans="1:7" ht="15" x14ac:dyDescent="0.2">
      <c r="B102" s="463"/>
      <c r="C102" s="86">
        <v>400</v>
      </c>
      <c r="D102" s="86"/>
      <c r="E102" s="87">
        <v>16368.15</v>
      </c>
      <c r="F102" s="87"/>
      <c r="G102" s="88">
        <v>100</v>
      </c>
    </row>
    <row r="103" spans="1:7" ht="15" x14ac:dyDescent="0.2">
      <c r="B103" s="463"/>
      <c r="C103" s="86">
        <v>450</v>
      </c>
      <c r="D103" s="86"/>
      <c r="E103" s="87">
        <v>16417.224999999999</v>
      </c>
      <c r="F103" s="87"/>
      <c r="G103" s="88">
        <v>150</v>
      </c>
    </row>
    <row r="104" spans="1:7" ht="15" x14ac:dyDescent="0.2">
      <c r="B104" s="463"/>
      <c r="C104" s="86">
        <v>500</v>
      </c>
      <c r="D104" s="86"/>
      <c r="E104" s="87">
        <v>16466.3</v>
      </c>
      <c r="F104" s="87"/>
      <c r="G104" s="91">
        <v>200</v>
      </c>
    </row>
    <row r="105" spans="1:7" ht="15" x14ac:dyDescent="0.2">
      <c r="B105" s="107"/>
      <c r="C105" s="86">
        <v>600</v>
      </c>
      <c r="D105" s="86"/>
      <c r="E105" s="87">
        <v>16564.45</v>
      </c>
      <c r="F105" s="87"/>
      <c r="G105" s="91">
        <v>300</v>
      </c>
    </row>
    <row r="106" spans="1:7" ht="15" x14ac:dyDescent="0.2">
      <c r="B106" s="107"/>
      <c r="C106" s="86">
        <v>700</v>
      </c>
      <c r="D106" s="86"/>
      <c r="E106" s="87">
        <v>16662.599999999999</v>
      </c>
      <c r="F106" s="87"/>
      <c r="G106" s="91">
        <v>400</v>
      </c>
    </row>
    <row r="107" spans="1:7" ht="15" x14ac:dyDescent="0.2">
      <c r="B107" s="107"/>
      <c r="C107" s="86">
        <v>800</v>
      </c>
      <c r="D107" s="86"/>
      <c r="E107" s="87">
        <v>16760.75</v>
      </c>
      <c r="F107" s="87"/>
      <c r="G107" s="91">
        <v>500</v>
      </c>
    </row>
    <row r="108" spans="1:7" ht="15" x14ac:dyDescent="0.2">
      <c r="B108" s="107"/>
      <c r="C108" s="86">
        <v>900</v>
      </c>
      <c r="D108" s="86"/>
      <c r="E108" s="87">
        <v>16858.899999999998</v>
      </c>
      <c r="F108" s="87"/>
      <c r="G108" s="91">
        <v>600</v>
      </c>
    </row>
    <row r="110" spans="1:7" ht="15" x14ac:dyDescent="0.2">
      <c r="B110" s="81"/>
      <c r="C110" s="46"/>
      <c r="D110" s="46" t="s">
        <v>374</v>
      </c>
      <c r="E110" s="46" t="s">
        <v>375</v>
      </c>
      <c r="F110" s="47" t="s">
        <v>376</v>
      </c>
      <c r="G110" s="95"/>
    </row>
    <row r="111" spans="1:7" x14ac:dyDescent="0.2">
      <c r="B111" s="49" t="s">
        <v>378</v>
      </c>
      <c r="C111" s="50"/>
      <c r="D111" s="65">
        <v>2580</v>
      </c>
      <c r="E111" s="81"/>
      <c r="F111" s="51"/>
      <c r="G111" s="52"/>
    </row>
    <row r="112" spans="1:7" x14ac:dyDescent="0.2">
      <c r="B112" s="49" t="s">
        <v>438</v>
      </c>
      <c r="C112" s="50"/>
      <c r="D112" s="50">
        <v>1130</v>
      </c>
      <c r="E112" s="65">
        <v>1</v>
      </c>
      <c r="F112" s="51">
        <v>1130</v>
      </c>
      <c r="G112" s="52"/>
    </row>
    <row r="113" spans="1:7" x14ac:dyDescent="0.2">
      <c r="B113" s="53" t="s">
        <v>429</v>
      </c>
      <c r="C113" s="50"/>
      <c r="D113" s="50">
        <v>210</v>
      </c>
      <c r="E113" s="65">
        <v>1</v>
      </c>
      <c r="F113" s="51">
        <v>210</v>
      </c>
      <c r="G113" s="52"/>
    </row>
    <row r="114" spans="1:7" x14ac:dyDescent="0.2">
      <c r="B114" s="53" t="s">
        <v>430</v>
      </c>
      <c r="C114" s="46"/>
      <c r="D114" s="50">
        <v>20</v>
      </c>
      <c r="E114" s="65">
        <v>1</v>
      </c>
      <c r="F114" s="51">
        <v>20</v>
      </c>
      <c r="G114" s="52"/>
    </row>
    <row r="115" spans="1:7" x14ac:dyDescent="0.2">
      <c r="B115" s="49" t="s">
        <v>401</v>
      </c>
      <c r="C115" s="50"/>
      <c r="D115" s="50">
        <v>1300</v>
      </c>
      <c r="E115" s="65">
        <v>2</v>
      </c>
      <c r="F115" s="51">
        <v>2600</v>
      </c>
      <c r="G115" s="52"/>
    </row>
    <row r="116" spans="1:7" x14ac:dyDescent="0.2">
      <c r="B116" s="49" t="s">
        <v>402</v>
      </c>
      <c r="C116" s="50"/>
      <c r="D116" s="50">
        <v>480</v>
      </c>
      <c r="E116" s="65">
        <v>2</v>
      </c>
      <c r="F116" s="51">
        <v>960</v>
      </c>
      <c r="G116" s="52"/>
    </row>
    <row r="117" spans="1:7" x14ac:dyDescent="0.2">
      <c r="B117" s="81" t="s">
        <v>439</v>
      </c>
      <c r="C117" s="46"/>
      <c r="D117" s="50">
        <v>20</v>
      </c>
      <c r="E117" s="65">
        <v>1</v>
      </c>
      <c r="F117" s="51">
        <v>20</v>
      </c>
      <c r="G117" s="81"/>
    </row>
    <row r="118" spans="1:7" x14ac:dyDescent="0.2">
      <c r="B118" s="81" t="s">
        <v>403</v>
      </c>
      <c r="C118" s="98"/>
      <c r="D118" s="50">
        <v>30</v>
      </c>
      <c r="E118" s="65">
        <v>1</v>
      </c>
      <c r="F118" s="51">
        <v>30</v>
      </c>
      <c r="G118" s="81"/>
    </row>
    <row r="119" spans="1:7" x14ac:dyDescent="0.2">
      <c r="A119" s="30">
        <v>8</v>
      </c>
      <c r="B119" s="463" t="s">
        <v>33</v>
      </c>
      <c r="C119" s="86"/>
      <c r="D119" s="86"/>
      <c r="E119" s="86" t="s">
        <v>381</v>
      </c>
      <c r="F119" s="86" t="s">
        <v>382</v>
      </c>
      <c r="G119" s="85"/>
    </row>
    <row r="120" spans="1:7" ht="15" x14ac:dyDescent="0.2">
      <c r="B120" s="463"/>
      <c r="C120" s="86">
        <v>600</v>
      </c>
      <c r="D120" s="86"/>
      <c r="E120" s="87">
        <v>6590</v>
      </c>
      <c r="F120" s="87">
        <v>4950</v>
      </c>
      <c r="G120" s="88">
        <v>0</v>
      </c>
    </row>
    <row r="121" spans="1:7" ht="15" x14ac:dyDescent="0.2">
      <c r="B121" s="463"/>
      <c r="C121" s="86">
        <v>650</v>
      </c>
      <c r="D121" s="86"/>
      <c r="E121" s="87">
        <v>6673.85</v>
      </c>
      <c r="F121" s="87">
        <v>5033.8500000000004</v>
      </c>
      <c r="G121" s="88">
        <v>50</v>
      </c>
    </row>
    <row r="122" spans="1:7" ht="15" x14ac:dyDescent="0.2">
      <c r="B122" s="463"/>
      <c r="C122" s="86">
        <v>700</v>
      </c>
      <c r="D122" s="86"/>
      <c r="E122" s="87">
        <v>6757.7</v>
      </c>
      <c r="F122" s="87">
        <v>5117.7</v>
      </c>
      <c r="G122" s="88">
        <v>100</v>
      </c>
    </row>
    <row r="123" spans="1:7" ht="15" x14ac:dyDescent="0.2">
      <c r="B123" s="463"/>
      <c r="C123" s="86">
        <v>750</v>
      </c>
      <c r="D123" s="86"/>
      <c r="E123" s="87">
        <v>6841.5499999999993</v>
      </c>
      <c r="F123" s="87">
        <v>5201.5499999999993</v>
      </c>
      <c r="G123" s="88">
        <v>150</v>
      </c>
    </row>
    <row r="124" spans="1:7" ht="15" x14ac:dyDescent="0.2">
      <c r="B124" s="463"/>
      <c r="C124" s="86">
        <v>800</v>
      </c>
      <c r="D124" s="86"/>
      <c r="E124" s="87">
        <v>6925.4</v>
      </c>
      <c r="F124" s="87">
        <v>5285.4</v>
      </c>
      <c r="G124" s="88">
        <v>200</v>
      </c>
    </row>
    <row r="125" spans="1:7" ht="15" x14ac:dyDescent="0.2">
      <c r="B125" s="463"/>
      <c r="C125" s="86">
        <v>850</v>
      </c>
      <c r="D125" s="86"/>
      <c r="E125" s="87">
        <v>7009.25</v>
      </c>
      <c r="F125" s="87">
        <v>5369.25</v>
      </c>
      <c r="G125" s="88">
        <v>250</v>
      </c>
    </row>
    <row r="126" spans="1:7" ht="15" x14ac:dyDescent="0.2">
      <c r="B126" s="463"/>
      <c r="C126" s="86">
        <v>900</v>
      </c>
      <c r="D126" s="86"/>
      <c r="E126" s="87">
        <v>7093.0999999999995</v>
      </c>
      <c r="F126" s="87">
        <v>5453.0999999999995</v>
      </c>
      <c r="G126" s="91">
        <v>300</v>
      </c>
    </row>
    <row r="128" spans="1:7" ht="15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95"/>
    </row>
    <row r="129" spans="1:7" x14ac:dyDescent="0.2">
      <c r="B129" s="49" t="s">
        <v>378</v>
      </c>
      <c r="C129" s="50"/>
      <c r="D129" s="65">
        <v>2540</v>
      </c>
      <c r="E129" s="81"/>
      <c r="F129" s="51"/>
      <c r="G129" s="52"/>
    </row>
    <row r="130" spans="1:7" x14ac:dyDescent="0.2">
      <c r="B130" s="49" t="s">
        <v>440</v>
      </c>
      <c r="C130" s="50"/>
      <c r="D130" s="50">
        <v>750</v>
      </c>
      <c r="E130" s="65">
        <v>1</v>
      </c>
      <c r="F130" s="51">
        <v>750</v>
      </c>
      <c r="G130" s="52"/>
    </row>
    <row r="131" spans="1:7" x14ac:dyDescent="0.2">
      <c r="B131" s="53" t="s">
        <v>429</v>
      </c>
      <c r="C131" s="50"/>
      <c r="D131" s="50">
        <v>210</v>
      </c>
      <c r="E131" s="65">
        <v>1</v>
      </c>
      <c r="F131" s="51">
        <v>210</v>
      </c>
      <c r="G131" s="52"/>
    </row>
    <row r="132" spans="1:7" x14ac:dyDescent="0.2">
      <c r="B132" s="53" t="s">
        <v>430</v>
      </c>
      <c r="C132" s="50"/>
      <c r="D132" s="50">
        <v>20</v>
      </c>
      <c r="E132" s="65">
        <v>1</v>
      </c>
      <c r="F132" s="51">
        <v>20</v>
      </c>
      <c r="G132" s="52"/>
    </row>
    <row r="133" spans="1:7" x14ac:dyDescent="0.2">
      <c r="B133" s="49" t="s">
        <v>426</v>
      </c>
      <c r="C133" s="50"/>
      <c r="D133" s="50">
        <v>500</v>
      </c>
      <c r="E133" s="65">
        <v>2</v>
      </c>
      <c r="F133" s="51">
        <v>1000</v>
      </c>
      <c r="G133" s="52"/>
    </row>
    <row r="134" spans="1:7" x14ac:dyDescent="0.2">
      <c r="B134" s="49" t="s">
        <v>393</v>
      </c>
      <c r="C134" s="50"/>
      <c r="D134" s="50">
        <v>130</v>
      </c>
      <c r="E134" s="65">
        <v>2</v>
      </c>
      <c r="F134" s="51">
        <v>260</v>
      </c>
      <c r="G134" s="52"/>
    </row>
    <row r="135" spans="1:7" x14ac:dyDescent="0.2">
      <c r="A135" s="30">
        <v>9</v>
      </c>
      <c r="B135" s="463" t="s">
        <v>34</v>
      </c>
      <c r="C135" s="86"/>
      <c r="D135" s="86"/>
      <c r="E135" s="86" t="s">
        <v>381</v>
      </c>
      <c r="F135" s="86" t="s">
        <v>382</v>
      </c>
      <c r="G135" s="85"/>
    </row>
    <row r="136" spans="1:7" ht="15" x14ac:dyDescent="0.2">
      <c r="B136" s="463"/>
      <c r="C136" s="86">
        <v>500</v>
      </c>
      <c r="D136" s="86"/>
      <c r="E136" s="87">
        <v>4520</v>
      </c>
      <c r="F136" s="87">
        <v>3780</v>
      </c>
      <c r="G136" s="88">
        <v>0</v>
      </c>
    </row>
    <row r="137" spans="1:7" ht="15" x14ac:dyDescent="0.2">
      <c r="B137" s="463"/>
      <c r="C137" s="86">
        <v>600</v>
      </c>
      <c r="D137" s="86"/>
      <c r="E137" s="87">
        <v>4685.1000000000004</v>
      </c>
      <c r="F137" s="87">
        <v>3945.1</v>
      </c>
      <c r="G137" s="88">
        <v>100</v>
      </c>
    </row>
    <row r="139" spans="1:7" ht="15" x14ac:dyDescent="0.2">
      <c r="B139" s="81"/>
      <c r="C139" s="46"/>
      <c r="D139" s="46" t="s">
        <v>374</v>
      </c>
      <c r="E139" s="46" t="s">
        <v>375</v>
      </c>
      <c r="F139" s="47" t="s">
        <v>376</v>
      </c>
      <c r="G139" s="95"/>
    </row>
    <row r="140" spans="1:7" x14ac:dyDescent="0.2">
      <c r="B140" s="49" t="s">
        <v>378</v>
      </c>
      <c r="C140" s="50"/>
      <c r="D140" s="65">
        <v>2540</v>
      </c>
      <c r="E140" s="81"/>
      <c r="F140" s="51"/>
      <c r="G140" s="52"/>
    </row>
    <row r="141" spans="1:7" x14ac:dyDescent="0.2">
      <c r="B141" s="49" t="s">
        <v>440</v>
      </c>
      <c r="C141" s="50"/>
      <c r="D141" s="50">
        <v>750</v>
      </c>
      <c r="E141" s="65">
        <v>1</v>
      </c>
      <c r="F141" s="51">
        <v>750</v>
      </c>
      <c r="G141" s="52"/>
    </row>
    <row r="142" spans="1:7" x14ac:dyDescent="0.2">
      <c r="B142" s="53" t="s">
        <v>429</v>
      </c>
      <c r="C142" s="50"/>
      <c r="D142" s="50">
        <v>210</v>
      </c>
      <c r="E142" s="65">
        <v>1</v>
      </c>
      <c r="F142" s="51">
        <v>210</v>
      </c>
      <c r="G142" s="52"/>
    </row>
    <row r="143" spans="1:7" x14ac:dyDescent="0.2">
      <c r="B143" s="53" t="s">
        <v>430</v>
      </c>
      <c r="C143" s="50"/>
      <c r="D143" s="50">
        <v>20</v>
      </c>
      <c r="E143" s="65">
        <v>1</v>
      </c>
      <c r="F143" s="51">
        <v>20</v>
      </c>
      <c r="G143" s="52"/>
    </row>
    <row r="144" spans="1:7" x14ac:dyDescent="0.2">
      <c r="B144" s="49" t="s">
        <v>426</v>
      </c>
      <c r="C144" s="50"/>
      <c r="D144" s="50">
        <v>500</v>
      </c>
      <c r="E144" s="65">
        <v>4</v>
      </c>
      <c r="F144" s="51">
        <v>2000</v>
      </c>
      <c r="G144" s="52"/>
    </row>
    <row r="145" spans="1:7" x14ac:dyDescent="0.2">
      <c r="B145" s="49" t="s">
        <v>393</v>
      </c>
      <c r="C145" s="50"/>
      <c r="D145" s="50">
        <v>130</v>
      </c>
      <c r="E145" s="65">
        <v>4</v>
      </c>
      <c r="F145" s="51">
        <v>520</v>
      </c>
      <c r="G145" s="52"/>
    </row>
    <row r="146" spans="1:7" ht="15" customHeight="1" x14ac:dyDescent="0.2">
      <c r="A146" s="30">
        <v>10</v>
      </c>
      <c r="B146" s="463" t="s">
        <v>35</v>
      </c>
      <c r="C146" s="86"/>
      <c r="D146" s="86"/>
      <c r="E146" s="86" t="s">
        <v>381</v>
      </c>
      <c r="F146" s="86" t="s">
        <v>382</v>
      </c>
      <c r="G146" s="85"/>
    </row>
    <row r="147" spans="1:7" ht="15" x14ac:dyDescent="0.2">
      <c r="B147" s="463"/>
      <c r="C147" s="86">
        <v>600</v>
      </c>
      <c r="D147" s="86"/>
      <c r="E147" s="87">
        <v>5685.1</v>
      </c>
      <c r="F147" s="87">
        <v>4205.1000000000004</v>
      </c>
      <c r="G147" s="88">
        <v>100</v>
      </c>
    </row>
    <row r="148" spans="1:7" ht="15" x14ac:dyDescent="0.2">
      <c r="B148" s="463"/>
      <c r="C148" s="86">
        <v>700</v>
      </c>
      <c r="D148" s="86"/>
      <c r="E148" s="87">
        <v>5850.2</v>
      </c>
      <c r="F148" s="87">
        <v>4370.2</v>
      </c>
      <c r="G148" s="88">
        <v>200</v>
      </c>
    </row>
    <row r="149" spans="1:7" ht="15" x14ac:dyDescent="0.2">
      <c r="B149" s="463"/>
      <c r="C149" s="86">
        <v>800</v>
      </c>
      <c r="D149" s="86"/>
      <c r="E149" s="87">
        <v>6015.2999999999993</v>
      </c>
      <c r="F149" s="87">
        <v>4535.2999999999993</v>
      </c>
      <c r="G149" s="88">
        <v>300</v>
      </c>
    </row>
    <row r="150" spans="1:7" ht="15" x14ac:dyDescent="0.2">
      <c r="B150" s="463"/>
      <c r="C150" s="86">
        <v>900</v>
      </c>
      <c r="D150" s="86"/>
      <c r="E150" s="87">
        <v>6180.4</v>
      </c>
      <c r="F150" s="87">
        <v>4700.3999999999996</v>
      </c>
      <c r="G150" s="88">
        <v>400</v>
      </c>
    </row>
    <row r="152" spans="1:7" ht="15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95"/>
    </row>
    <row r="153" spans="1:7" x14ac:dyDescent="0.2">
      <c r="B153" s="49" t="s">
        <v>378</v>
      </c>
      <c r="C153" s="50"/>
      <c r="D153" s="65">
        <v>2530</v>
      </c>
      <c r="E153" s="81"/>
      <c r="F153" s="51"/>
      <c r="G153" s="52"/>
    </row>
    <row r="154" spans="1:7" x14ac:dyDescent="0.2">
      <c r="B154" s="49" t="s">
        <v>379</v>
      </c>
      <c r="C154" s="50"/>
      <c r="D154" s="50">
        <v>740</v>
      </c>
      <c r="E154" s="65">
        <v>1</v>
      </c>
      <c r="F154" s="51">
        <v>740</v>
      </c>
      <c r="G154" s="52"/>
    </row>
    <row r="155" spans="1:7" x14ac:dyDescent="0.2">
      <c r="B155" s="53" t="s">
        <v>429</v>
      </c>
      <c r="C155" s="50"/>
      <c r="D155" s="50">
        <v>210</v>
      </c>
      <c r="E155" s="65">
        <v>1</v>
      </c>
      <c r="F155" s="51">
        <v>210</v>
      </c>
      <c r="G155" s="52"/>
    </row>
    <row r="156" spans="1:7" x14ac:dyDescent="0.2">
      <c r="B156" s="53" t="s">
        <v>430</v>
      </c>
      <c r="C156" s="50"/>
      <c r="D156" s="50">
        <v>20</v>
      </c>
      <c r="E156" s="65">
        <v>1</v>
      </c>
      <c r="F156" s="51">
        <v>20</v>
      </c>
      <c r="G156" s="52"/>
    </row>
    <row r="157" spans="1:7" x14ac:dyDescent="0.2">
      <c r="B157" s="49" t="s">
        <v>408</v>
      </c>
      <c r="C157" s="50"/>
      <c r="D157" s="50">
        <v>1560</v>
      </c>
      <c r="E157" s="65">
        <v>2</v>
      </c>
      <c r="F157" s="51">
        <v>3120</v>
      </c>
      <c r="G157" s="52"/>
    </row>
    <row r="158" spans="1:7" x14ac:dyDescent="0.2">
      <c r="B158" s="49" t="s">
        <v>409</v>
      </c>
      <c r="C158" s="50"/>
      <c r="D158" s="50">
        <v>190</v>
      </c>
      <c r="E158" s="65">
        <v>2</v>
      </c>
      <c r="F158" s="51">
        <v>380</v>
      </c>
      <c r="G158" s="52"/>
    </row>
    <row r="159" spans="1:7" x14ac:dyDescent="0.2">
      <c r="B159" s="49"/>
      <c r="C159" s="50"/>
      <c r="D159" s="50"/>
      <c r="E159" s="65"/>
      <c r="F159" s="51"/>
      <c r="G159" s="52"/>
    </row>
    <row r="160" spans="1:7" x14ac:dyDescent="0.2">
      <c r="A160" s="30">
        <v>11</v>
      </c>
      <c r="B160" s="463" t="s">
        <v>36</v>
      </c>
      <c r="C160" s="86"/>
      <c r="D160" s="86"/>
      <c r="E160" s="86" t="s">
        <v>381</v>
      </c>
      <c r="F160" s="86" t="s">
        <v>382</v>
      </c>
      <c r="G160" s="85"/>
    </row>
    <row r="161" spans="1:8" ht="15" x14ac:dyDescent="0.2">
      <c r="B161" s="463"/>
      <c r="C161" s="86">
        <v>600</v>
      </c>
      <c r="D161" s="86"/>
      <c r="E161" s="87">
        <v>6620</v>
      </c>
      <c r="F161" s="87">
        <v>3880</v>
      </c>
      <c r="G161" s="88"/>
    </row>
    <row r="163" spans="1:8" ht="15" x14ac:dyDescent="0.2">
      <c r="B163" s="81"/>
      <c r="C163" s="46"/>
      <c r="D163" s="46" t="s">
        <v>374</v>
      </c>
      <c r="E163" s="46" t="s">
        <v>375</v>
      </c>
      <c r="F163" s="47" t="s">
        <v>376</v>
      </c>
      <c r="G163" s="95"/>
    </row>
    <row r="164" spans="1:8" x14ac:dyDescent="0.2">
      <c r="B164" s="49" t="s">
        <v>378</v>
      </c>
      <c r="C164" s="50"/>
      <c r="D164" s="65">
        <v>1460</v>
      </c>
      <c r="E164" s="81"/>
      <c r="F164" s="51"/>
      <c r="G164" s="52"/>
    </row>
    <row r="165" spans="1:8" x14ac:dyDescent="0.2">
      <c r="B165" s="49" t="s">
        <v>441</v>
      </c>
      <c r="C165" s="50"/>
      <c r="D165" s="50">
        <v>340</v>
      </c>
      <c r="E165" s="65">
        <v>1</v>
      </c>
      <c r="F165" s="51">
        <v>340</v>
      </c>
      <c r="G165" s="52"/>
    </row>
    <row r="166" spans="1:8" x14ac:dyDescent="0.2">
      <c r="B166" s="53" t="s">
        <v>429</v>
      </c>
      <c r="C166" s="50"/>
      <c r="D166" s="50">
        <v>210</v>
      </c>
      <c r="E166" s="65">
        <v>1</v>
      </c>
      <c r="F166" s="51">
        <v>210</v>
      </c>
      <c r="G166" s="52"/>
    </row>
    <row r="167" spans="1:8" x14ac:dyDescent="0.2">
      <c r="B167" s="53" t="s">
        <v>430</v>
      </c>
      <c r="C167" s="50"/>
      <c r="D167" s="50">
        <v>20</v>
      </c>
      <c r="E167" s="65">
        <v>1</v>
      </c>
      <c r="F167" s="51">
        <v>20</v>
      </c>
      <c r="G167" s="52"/>
    </row>
    <row r="168" spans="1:8" x14ac:dyDescent="0.2">
      <c r="B168" s="49" t="s">
        <v>442</v>
      </c>
      <c r="C168" s="50"/>
      <c r="D168" s="50">
        <v>500</v>
      </c>
      <c r="E168" s="65">
        <v>2</v>
      </c>
      <c r="F168" s="51">
        <v>1000</v>
      </c>
      <c r="G168" s="52"/>
    </row>
    <row r="169" spans="1:8" x14ac:dyDescent="0.2">
      <c r="B169" s="108" t="s">
        <v>443</v>
      </c>
      <c r="C169" s="109"/>
      <c r="D169" s="109">
        <v>1590</v>
      </c>
      <c r="E169" s="65">
        <v>1</v>
      </c>
      <c r="F169" s="51">
        <v>1590</v>
      </c>
      <c r="G169" s="52"/>
      <c r="H169" s="98" t="s">
        <v>444</v>
      </c>
    </row>
    <row r="170" spans="1:8" x14ac:dyDescent="0.2">
      <c r="B170" s="108" t="s">
        <v>445</v>
      </c>
      <c r="C170" s="109"/>
      <c r="D170" s="109">
        <v>4920</v>
      </c>
      <c r="E170" s="65">
        <v>1</v>
      </c>
      <c r="F170" s="51">
        <v>4920</v>
      </c>
      <c r="G170" s="52"/>
      <c r="H170" s="98" t="s">
        <v>446</v>
      </c>
    </row>
    <row r="171" spans="1:8" x14ac:dyDescent="0.2">
      <c r="B171" s="49" t="s">
        <v>393</v>
      </c>
      <c r="C171" s="50"/>
      <c r="D171" s="50">
        <v>130</v>
      </c>
      <c r="E171" s="65">
        <v>2</v>
      </c>
      <c r="F171" s="51">
        <v>260</v>
      </c>
      <c r="G171" s="52"/>
    </row>
    <row r="172" spans="1:8" x14ac:dyDescent="0.2">
      <c r="B172" s="49"/>
      <c r="C172" s="50"/>
      <c r="D172" s="50"/>
      <c r="E172" s="65"/>
      <c r="F172" s="51"/>
      <c r="G172" s="52"/>
    </row>
    <row r="173" spans="1:8" x14ac:dyDescent="0.2">
      <c r="B173" s="49"/>
      <c r="C173" s="50"/>
      <c r="D173" s="50"/>
      <c r="E173" s="65"/>
      <c r="F173" s="51"/>
      <c r="G173" s="52"/>
    </row>
    <row r="174" spans="1:8" x14ac:dyDescent="0.2">
      <c r="A174" s="30">
        <v>12</v>
      </c>
      <c r="B174" s="463" t="s">
        <v>136</v>
      </c>
      <c r="C174" s="86"/>
      <c r="D174" s="86"/>
      <c r="E174" s="86" t="s">
        <v>381</v>
      </c>
      <c r="F174" s="86" t="s">
        <v>382</v>
      </c>
      <c r="G174" s="85"/>
    </row>
    <row r="175" spans="1:8" ht="15" x14ac:dyDescent="0.2">
      <c r="B175" s="463"/>
      <c r="C175" s="86">
        <v>450</v>
      </c>
      <c r="D175" s="86"/>
      <c r="E175" s="87">
        <v>4620</v>
      </c>
      <c r="F175" s="87">
        <v>3880</v>
      </c>
      <c r="G175" s="88"/>
    </row>
    <row r="176" spans="1:8" ht="15" x14ac:dyDescent="0.2">
      <c r="B176" s="463"/>
      <c r="C176" s="86">
        <v>600</v>
      </c>
      <c r="D176" s="86"/>
      <c r="E176" s="87">
        <v>8092.35</v>
      </c>
      <c r="F176" s="87">
        <v>7352.35</v>
      </c>
      <c r="G176" s="88">
        <v>150</v>
      </c>
    </row>
    <row r="178" spans="1:8" ht="15" x14ac:dyDescent="0.2">
      <c r="B178" s="81"/>
      <c r="C178" s="46"/>
      <c r="D178" s="46" t="s">
        <v>374</v>
      </c>
      <c r="E178" s="46" t="s">
        <v>375</v>
      </c>
      <c r="F178" s="47" t="s">
        <v>376</v>
      </c>
      <c r="G178" s="95"/>
    </row>
    <row r="179" spans="1:8" x14ac:dyDescent="0.2">
      <c r="B179" s="49" t="s">
        <v>378</v>
      </c>
      <c r="C179" s="50"/>
      <c r="D179" s="65">
        <v>1460</v>
      </c>
      <c r="E179" s="81"/>
      <c r="F179" s="51"/>
      <c r="G179" s="52"/>
    </row>
    <row r="180" spans="1:8" x14ac:dyDescent="0.2">
      <c r="B180" s="49" t="s">
        <v>441</v>
      </c>
      <c r="C180" s="50"/>
      <c r="D180" s="50">
        <v>340</v>
      </c>
      <c r="E180" s="65">
        <v>1</v>
      </c>
      <c r="F180" s="51">
        <v>340</v>
      </c>
      <c r="G180" s="52"/>
    </row>
    <row r="181" spans="1:8" x14ac:dyDescent="0.2">
      <c r="B181" s="53" t="s">
        <v>429</v>
      </c>
      <c r="C181" s="50"/>
      <c r="D181" s="50">
        <v>210</v>
      </c>
      <c r="E181" s="65">
        <v>1</v>
      </c>
      <c r="F181" s="51">
        <v>210</v>
      </c>
      <c r="G181" s="52"/>
    </row>
    <row r="182" spans="1:8" x14ac:dyDescent="0.2">
      <c r="B182" s="53" t="s">
        <v>430</v>
      </c>
      <c r="C182" s="50"/>
      <c r="D182" s="50">
        <v>20</v>
      </c>
      <c r="E182" s="65">
        <v>1</v>
      </c>
      <c r="F182" s="51">
        <v>20</v>
      </c>
      <c r="G182" s="52"/>
    </row>
    <row r="183" spans="1:8" x14ac:dyDescent="0.2">
      <c r="B183" s="49" t="s">
        <v>442</v>
      </c>
      <c r="C183" s="50"/>
      <c r="D183" s="50">
        <v>500</v>
      </c>
      <c r="E183" s="65">
        <v>4</v>
      </c>
      <c r="F183" s="51">
        <v>2000</v>
      </c>
      <c r="G183" s="52"/>
    </row>
    <row r="184" spans="1:8" x14ac:dyDescent="0.2">
      <c r="B184" s="49" t="s">
        <v>393</v>
      </c>
      <c r="C184" s="50"/>
      <c r="D184" s="50">
        <v>130</v>
      </c>
      <c r="E184" s="65">
        <v>4</v>
      </c>
      <c r="F184" s="51">
        <v>520</v>
      </c>
      <c r="G184" s="52"/>
    </row>
    <row r="185" spans="1:8" x14ac:dyDescent="0.2">
      <c r="B185" s="108" t="s">
        <v>445</v>
      </c>
      <c r="C185" s="109"/>
      <c r="D185" s="109">
        <v>4920</v>
      </c>
      <c r="E185" s="65">
        <v>1</v>
      </c>
      <c r="F185" s="51">
        <v>4920</v>
      </c>
      <c r="G185" s="52"/>
      <c r="H185" s="98" t="s">
        <v>446</v>
      </c>
    </row>
    <row r="186" spans="1:8" x14ac:dyDescent="0.2">
      <c r="B186" s="108" t="s">
        <v>447</v>
      </c>
      <c r="C186" s="109"/>
      <c r="D186" s="109">
        <v>5530</v>
      </c>
      <c r="E186" s="65">
        <v>1</v>
      </c>
      <c r="F186" s="51">
        <v>5530</v>
      </c>
      <c r="G186" s="52"/>
      <c r="H186" s="98" t="s">
        <v>446</v>
      </c>
    </row>
    <row r="187" spans="1:8" x14ac:dyDescent="0.2">
      <c r="B187" s="108" t="s">
        <v>448</v>
      </c>
      <c r="C187" s="109"/>
      <c r="D187" s="109">
        <v>6130</v>
      </c>
      <c r="E187" s="68">
        <v>1</v>
      </c>
      <c r="F187" s="51">
        <v>6130</v>
      </c>
      <c r="G187" s="52"/>
      <c r="H187" s="98" t="s">
        <v>446</v>
      </c>
    </row>
    <row r="188" spans="1:8" x14ac:dyDescent="0.2">
      <c r="A188" s="30">
        <v>13</v>
      </c>
      <c r="B188" s="463" t="s">
        <v>37</v>
      </c>
      <c r="C188" s="86"/>
      <c r="D188" s="86"/>
      <c r="E188" s="86" t="s">
        <v>381</v>
      </c>
      <c r="F188" s="86" t="s">
        <v>382</v>
      </c>
      <c r="G188" s="85"/>
    </row>
    <row r="189" spans="1:8" ht="15" x14ac:dyDescent="0.2">
      <c r="B189" s="463"/>
      <c r="C189" s="86">
        <v>600</v>
      </c>
      <c r="D189" s="86"/>
      <c r="E189" s="87">
        <v>9092.35</v>
      </c>
      <c r="F189" s="87">
        <v>7612.35</v>
      </c>
      <c r="G189" s="88">
        <v>150</v>
      </c>
    </row>
    <row r="190" spans="1:8" ht="15" x14ac:dyDescent="0.2">
      <c r="B190" s="463"/>
      <c r="C190" s="86">
        <v>800</v>
      </c>
      <c r="D190" s="86"/>
      <c r="E190" s="87">
        <v>9892.15</v>
      </c>
      <c r="F190" s="87">
        <v>8412.15</v>
      </c>
      <c r="G190" s="88">
        <v>350</v>
      </c>
    </row>
    <row r="191" spans="1:8" ht="15" x14ac:dyDescent="0.2">
      <c r="B191" s="463"/>
      <c r="C191" s="86">
        <v>900</v>
      </c>
      <c r="D191" s="86"/>
      <c r="E191" s="87">
        <v>10587.05</v>
      </c>
      <c r="F191" s="87">
        <v>9107.0499999999993</v>
      </c>
      <c r="G191" s="88">
        <v>450</v>
      </c>
    </row>
    <row r="193" spans="1:8" ht="15" x14ac:dyDescent="0.2">
      <c r="B193" s="81"/>
      <c r="C193" s="46"/>
      <c r="D193" s="46" t="s">
        <v>374</v>
      </c>
      <c r="E193" s="46" t="s">
        <v>375</v>
      </c>
      <c r="F193" s="47" t="s">
        <v>376</v>
      </c>
      <c r="G193" s="95"/>
      <c r="H193" s="81"/>
    </row>
    <row r="194" spans="1:8" x14ac:dyDescent="0.2">
      <c r="B194" s="49" t="s">
        <v>378</v>
      </c>
      <c r="C194" s="50"/>
      <c r="D194" s="65">
        <v>1460</v>
      </c>
      <c r="E194" s="81"/>
      <c r="F194" s="51"/>
      <c r="G194" s="52"/>
      <c r="H194" s="81"/>
    </row>
    <row r="195" spans="1:8" x14ac:dyDescent="0.2">
      <c r="B195" s="49" t="s">
        <v>441</v>
      </c>
      <c r="C195" s="50"/>
      <c r="D195" s="50">
        <v>340</v>
      </c>
      <c r="E195" s="65">
        <v>1</v>
      </c>
      <c r="F195" s="51">
        <v>340</v>
      </c>
      <c r="G195" s="52"/>
      <c r="H195" s="81"/>
    </row>
    <row r="196" spans="1:8" x14ac:dyDescent="0.2">
      <c r="B196" s="53" t="s">
        <v>429</v>
      </c>
      <c r="C196" s="50"/>
      <c r="D196" s="50">
        <v>210</v>
      </c>
      <c r="E196" s="65">
        <v>1</v>
      </c>
      <c r="F196" s="51">
        <v>210</v>
      </c>
      <c r="G196" s="52"/>
      <c r="H196" s="81"/>
    </row>
    <row r="197" spans="1:8" x14ac:dyDescent="0.2">
      <c r="B197" s="53" t="s">
        <v>430</v>
      </c>
      <c r="C197" s="50"/>
      <c r="D197" s="50">
        <v>20</v>
      </c>
      <c r="E197" s="65">
        <v>1</v>
      </c>
      <c r="F197" s="51">
        <v>20</v>
      </c>
      <c r="G197" s="52"/>
      <c r="H197" s="81"/>
    </row>
    <row r="198" spans="1:8" x14ac:dyDescent="0.2">
      <c r="B198" s="49" t="s">
        <v>449</v>
      </c>
      <c r="C198" s="50"/>
      <c r="D198" s="50">
        <v>13990</v>
      </c>
      <c r="E198" s="65">
        <v>1</v>
      </c>
      <c r="F198" s="51">
        <v>13990</v>
      </c>
      <c r="G198" s="52"/>
      <c r="H198" s="81"/>
    </row>
    <row r="199" spans="1:8" x14ac:dyDescent="0.2">
      <c r="B199" s="49" t="s">
        <v>443</v>
      </c>
      <c r="C199" s="50"/>
      <c r="D199" s="50">
        <v>1590</v>
      </c>
      <c r="E199" s="65">
        <v>1</v>
      </c>
      <c r="F199" s="51">
        <v>1590</v>
      </c>
      <c r="G199" s="52"/>
      <c r="H199" s="98" t="s">
        <v>444</v>
      </c>
    </row>
    <row r="200" spans="1:8" x14ac:dyDescent="0.2">
      <c r="B200" s="108" t="s">
        <v>445</v>
      </c>
      <c r="C200" s="109"/>
      <c r="D200" s="109">
        <v>4920</v>
      </c>
      <c r="E200" s="65">
        <v>1</v>
      </c>
      <c r="F200" s="51">
        <v>4920</v>
      </c>
      <c r="G200" s="52"/>
    </row>
    <row r="201" spans="1:8" x14ac:dyDescent="0.2">
      <c r="A201" s="30">
        <v>14</v>
      </c>
      <c r="B201" s="463" t="s">
        <v>38</v>
      </c>
      <c r="C201" s="86"/>
      <c r="D201" s="86"/>
      <c r="E201" s="86" t="s">
        <v>381</v>
      </c>
      <c r="F201" s="86" t="s">
        <v>382</v>
      </c>
      <c r="G201" s="86"/>
    </row>
    <row r="202" spans="1:8" ht="15" customHeight="1" x14ac:dyDescent="0.2">
      <c r="B202" s="463"/>
      <c r="C202" s="86">
        <v>450</v>
      </c>
      <c r="D202" s="86"/>
      <c r="E202" s="87">
        <v>17610</v>
      </c>
      <c r="F202" s="87"/>
      <c r="G202" s="87">
        <v>0</v>
      </c>
    </row>
    <row r="203" spans="1:8" ht="15" customHeight="1" x14ac:dyDescent="0.2">
      <c r="B203" s="463"/>
      <c r="C203" s="86">
        <v>600</v>
      </c>
      <c r="D203" s="86"/>
      <c r="E203" s="87">
        <v>21082.35</v>
      </c>
      <c r="F203" s="87"/>
      <c r="G203" s="87">
        <v>150</v>
      </c>
    </row>
    <row r="205" spans="1:8" ht="15" x14ac:dyDescent="0.2">
      <c r="A205" s="98"/>
      <c r="D205" s="111" t="s">
        <v>374</v>
      </c>
      <c r="E205" s="111" t="s">
        <v>375</v>
      </c>
      <c r="F205" s="112" t="s">
        <v>376</v>
      </c>
      <c r="G205" s="113"/>
    </row>
    <row r="206" spans="1:8" x14ac:dyDescent="0.2">
      <c r="A206" s="98"/>
      <c r="B206" s="114" t="s">
        <v>378</v>
      </c>
      <c r="C206" s="115"/>
      <c r="D206" s="116">
        <v>1510</v>
      </c>
      <c r="E206" s="117"/>
      <c r="F206" s="118"/>
      <c r="G206" s="119"/>
    </row>
    <row r="207" spans="1:8" x14ac:dyDescent="0.2">
      <c r="A207" s="98"/>
      <c r="B207" s="114" t="s">
        <v>441</v>
      </c>
      <c r="C207" s="115"/>
      <c r="D207" s="115">
        <v>340</v>
      </c>
      <c r="E207" s="116">
        <v>1</v>
      </c>
      <c r="F207" s="118">
        <v>340</v>
      </c>
      <c r="G207" s="119"/>
    </row>
    <row r="208" spans="1:8" x14ac:dyDescent="0.2">
      <c r="A208" s="98"/>
      <c r="B208" s="120" t="s">
        <v>429</v>
      </c>
      <c r="C208" s="115"/>
      <c r="D208" s="115">
        <v>210</v>
      </c>
      <c r="E208" s="116">
        <v>1</v>
      </c>
      <c r="F208" s="118">
        <v>210</v>
      </c>
      <c r="G208" s="119"/>
    </row>
    <row r="209" spans="1:9" x14ac:dyDescent="0.2">
      <c r="A209" s="98"/>
      <c r="B209" s="120" t="s">
        <v>430</v>
      </c>
      <c r="C209" s="115"/>
      <c r="D209" s="115">
        <v>20</v>
      </c>
      <c r="E209" s="116">
        <v>1</v>
      </c>
      <c r="F209" s="118">
        <v>20</v>
      </c>
      <c r="G209" s="119"/>
    </row>
    <row r="210" spans="1:9" x14ac:dyDescent="0.2">
      <c r="A210" s="98"/>
      <c r="B210" s="114" t="s">
        <v>433</v>
      </c>
      <c r="C210" s="115"/>
      <c r="D210" s="115">
        <v>6080</v>
      </c>
      <c r="E210" s="116">
        <v>1</v>
      </c>
      <c r="F210" s="118">
        <v>6080</v>
      </c>
      <c r="G210" s="119"/>
    </row>
    <row r="211" spans="1:9" x14ac:dyDescent="0.2">
      <c r="A211" s="98"/>
      <c r="B211" s="114" t="s">
        <v>450</v>
      </c>
      <c r="C211" s="115"/>
      <c r="D211" s="115">
        <v>1000</v>
      </c>
      <c r="E211" s="116">
        <v>1</v>
      </c>
      <c r="F211" s="118">
        <v>1000</v>
      </c>
      <c r="G211" s="119"/>
    </row>
    <row r="212" spans="1:9" x14ac:dyDescent="0.2">
      <c r="A212" s="98"/>
      <c r="B212" s="121" t="s">
        <v>451</v>
      </c>
      <c r="C212" s="122"/>
      <c r="D212" s="122">
        <v>1000</v>
      </c>
      <c r="E212" s="123">
        <v>1</v>
      </c>
      <c r="F212" s="118">
        <v>1000</v>
      </c>
      <c r="G212" s="124"/>
    </row>
    <row r="213" spans="1:9" x14ac:dyDescent="0.2">
      <c r="A213" s="117">
        <v>15</v>
      </c>
      <c r="B213" s="464" t="s">
        <v>137</v>
      </c>
      <c r="C213" s="125"/>
      <c r="D213" s="125"/>
      <c r="E213" s="125" t="s">
        <v>381</v>
      </c>
      <c r="F213" s="125" t="s">
        <v>382</v>
      </c>
      <c r="G213" s="125"/>
      <c r="H213" s="117"/>
      <c r="I213" s="117"/>
    </row>
    <row r="214" spans="1:9" x14ac:dyDescent="0.2">
      <c r="A214" s="117"/>
      <c r="B214" s="464"/>
      <c r="C214" s="125">
        <v>446</v>
      </c>
      <c r="D214" s="125"/>
      <c r="E214" s="126">
        <v>8872.3449999999993</v>
      </c>
      <c r="F214" s="126"/>
      <c r="G214" s="126">
        <v>150</v>
      </c>
      <c r="H214" s="117">
        <v>360</v>
      </c>
      <c r="I214" s="117"/>
    </row>
    <row r="215" spans="1:9" x14ac:dyDescent="0.2">
      <c r="A215" s="117"/>
      <c r="B215" s="464"/>
      <c r="C215" s="125">
        <v>596</v>
      </c>
      <c r="D215" s="125"/>
      <c r="E215" s="126">
        <v>9019.57</v>
      </c>
      <c r="F215" s="126"/>
      <c r="G215" s="126">
        <v>300</v>
      </c>
      <c r="H215" s="117">
        <v>360</v>
      </c>
      <c r="I215" s="117"/>
    </row>
    <row r="218" spans="1:9" ht="15" x14ac:dyDescent="0.2">
      <c r="B218" s="30"/>
      <c r="C218" s="32"/>
      <c r="D218" s="46" t="s">
        <v>374</v>
      </c>
      <c r="E218" s="46" t="s">
        <v>375</v>
      </c>
      <c r="F218" s="47" t="s">
        <v>376</v>
      </c>
      <c r="G218" s="62"/>
      <c r="H218" s="30"/>
    </row>
    <row r="219" spans="1:9" x14ac:dyDescent="0.2">
      <c r="B219" s="49" t="s">
        <v>378</v>
      </c>
      <c r="C219" s="50"/>
      <c r="D219" s="65">
        <v>1770</v>
      </c>
      <c r="E219" s="30"/>
      <c r="F219" s="51"/>
      <c r="G219" s="52"/>
      <c r="H219" s="30"/>
    </row>
    <row r="220" spans="1:9" x14ac:dyDescent="0.2">
      <c r="B220" s="49" t="s">
        <v>452</v>
      </c>
      <c r="C220" s="50"/>
      <c r="D220" s="50">
        <v>40</v>
      </c>
      <c r="E220" s="65">
        <v>2</v>
      </c>
      <c r="F220" s="51">
        <v>80</v>
      </c>
      <c r="G220" s="52"/>
      <c r="H220" s="30"/>
    </row>
    <row r="221" spans="1:9" x14ac:dyDescent="0.2">
      <c r="B221" s="49" t="s">
        <v>453</v>
      </c>
      <c r="C221" s="50"/>
      <c r="D221" s="50">
        <v>840</v>
      </c>
      <c r="E221" s="65">
        <v>1</v>
      </c>
      <c r="F221" s="51">
        <v>840</v>
      </c>
      <c r="G221" s="52"/>
      <c r="H221" s="30"/>
    </row>
    <row r="222" spans="1:9" x14ac:dyDescent="0.2">
      <c r="A222" s="30">
        <v>16</v>
      </c>
      <c r="B222" s="463" t="s">
        <v>39</v>
      </c>
      <c r="C222" s="86"/>
      <c r="D222" s="86"/>
      <c r="E222" s="86" t="s">
        <v>381</v>
      </c>
      <c r="F222" s="86" t="s">
        <v>382</v>
      </c>
      <c r="G222" s="86"/>
      <c r="H222" s="30"/>
    </row>
    <row r="223" spans="1:9" ht="15" x14ac:dyDescent="0.2">
      <c r="B223" s="463"/>
      <c r="C223" s="86">
        <v>315</v>
      </c>
      <c r="D223" s="87">
        <v>2690</v>
      </c>
      <c r="E223" s="87"/>
      <c r="F223" s="87">
        <v>2690</v>
      </c>
      <c r="G223" s="87"/>
      <c r="H223" s="42"/>
    </row>
    <row r="225" spans="1:8" ht="15" x14ac:dyDescent="0.2">
      <c r="B225" s="30"/>
      <c r="C225" s="32"/>
      <c r="D225" s="46" t="s">
        <v>374</v>
      </c>
      <c r="E225" s="46" t="s">
        <v>375</v>
      </c>
      <c r="F225" s="47" t="s">
        <v>376</v>
      </c>
      <c r="G225" s="62"/>
      <c r="H225" s="30"/>
    </row>
    <row r="226" spans="1:8" x14ac:dyDescent="0.2">
      <c r="B226" s="49" t="s">
        <v>378</v>
      </c>
      <c r="C226" s="50"/>
      <c r="D226" s="65">
        <v>1770</v>
      </c>
      <c r="E226" s="30"/>
      <c r="F226" s="51"/>
      <c r="G226" s="52"/>
      <c r="H226" s="30"/>
    </row>
    <row r="227" spans="1:8" x14ac:dyDescent="0.2">
      <c r="B227" s="49" t="s">
        <v>453</v>
      </c>
      <c r="C227" s="50"/>
      <c r="D227" s="50">
        <v>840</v>
      </c>
      <c r="E227" s="65">
        <v>1</v>
      </c>
      <c r="F227" s="51">
        <v>840</v>
      </c>
      <c r="G227" s="52"/>
      <c r="H227" s="30"/>
    </row>
    <row r="228" spans="1:8" x14ac:dyDescent="0.2">
      <c r="B228" s="49" t="s">
        <v>454</v>
      </c>
      <c r="C228" s="139"/>
      <c r="D228" s="50">
        <v>40</v>
      </c>
      <c r="E228" s="65">
        <v>2</v>
      </c>
      <c r="F228" s="51">
        <v>80</v>
      </c>
      <c r="G228" s="52"/>
      <c r="H228" s="30"/>
    </row>
    <row r="229" spans="1:8" x14ac:dyDescent="0.2">
      <c r="B229" s="49" t="s">
        <v>426</v>
      </c>
      <c r="C229" s="50"/>
      <c r="D229" s="50">
        <v>500</v>
      </c>
      <c r="E229" s="65">
        <v>2</v>
      </c>
      <c r="F229" s="51">
        <v>1000</v>
      </c>
      <c r="G229" s="52"/>
      <c r="H229" s="30"/>
    </row>
    <row r="230" spans="1:8" x14ac:dyDescent="0.2">
      <c r="B230" s="49" t="s">
        <v>393</v>
      </c>
      <c r="C230" s="50"/>
      <c r="D230" s="50">
        <v>130</v>
      </c>
      <c r="E230" s="65">
        <v>2</v>
      </c>
      <c r="F230" s="51">
        <v>260</v>
      </c>
      <c r="G230" s="52"/>
      <c r="H230" s="30"/>
    </row>
    <row r="231" spans="1:8" x14ac:dyDescent="0.2">
      <c r="A231" s="30">
        <v>17</v>
      </c>
      <c r="B231" s="463" t="s">
        <v>40</v>
      </c>
      <c r="C231" s="86"/>
      <c r="D231" s="86"/>
      <c r="E231" s="86" t="s">
        <v>381</v>
      </c>
      <c r="F231" s="86" t="s">
        <v>382</v>
      </c>
      <c r="G231" s="86"/>
      <c r="H231" s="30"/>
    </row>
    <row r="232" spans="1:8" x14ac:dyDescent="0.2">
      <c r="B232" s="463"/>
      <c r="C232" s="86">
        <v>720</v>
      </c>
      <c r="D232" s="127"/>
      <c r="E232" s="87">
        <v>3690</v>
      </c>
      <c r="F232" s="87">
        <v>2950</v>
      </c>
      <c r="G232" s="86"/>
      <c r="H232" s="30"/>
    </row>
    <row r="234" spans="1:8" ht="15" x14ac:dyDescent="0.2">
      <c r="B234" s="81"/>
      <c r="C234" s="46"/>
      <c r="D234" s="46" t="s">
        <v>374</v>
      </c>
      <c r="E234" s="46" t="s">
        <v>375</v>
      </c>
      <c r="F234" s="47" t="s">
        <v>376</v>
      </c>
      <c r="G234" s="95"/>
    </row>
    <row r="235" spans="1:8" x14ac:dyDescent="0.2">
      <c r="B235" s="49" t="s">
        <v>378</v>
      </c>
      <c r="C235" s="50"/>
      <c r="D235" s="65">
        <v>1510</v>
      </c>
      <c r="E235" s="81"/>
      <c r="F235" s="51"/>
      <c r="G235" s="52"/>
    </row>
    <row r="236" spans="1:8" x14ac:dyDescent="0.2">
      <c r="B236" s="49" t="s">
        <v>379</v>
      </c>
      <c r="C236" s="50"/>
      <c r="D236" s="50">
        <v>540</v>
      </c>
      <c r="E236" s="65">
        <v>1</v>
      </c>
      <c r="F236" s="51">
        <v>540</v>
      </c>
      <c r="G236" s="52"/>
    </row>
    <row r="237" spans="1:8" x14ac:dyDescent="0.2">
      <c r="B237" s="53" t="s">
        <v>429</v>
      </c>
      <c r="C237" s="50"/>
      <c r="D237" s="50">
        <v>210</v>
      </c>
      <c r="E237" s="65">
        <v>1</v>
      </c>
      <c r="F237" s="51">
        <v>210</v>
      </c>
      <c r="G237" s="52"/>
    </row>
    <row r="238" spans="1:8" x14ac:dyDescent="0.2">
      <c r="B238" s="53" t="s">
        <v>430</v>
      </c>
      <c r="C238" s="50"/>
      <c r="D238" s="50">
        <v>20</v>
      </c>
      <c r="E238" s="65">
        <v>1</v>
      </c>
      <c r="F238" s="51">
        <v>20</v>
      </c>
      <c r="G238" s="52"/>
    </row>
    <row r="239" spans="1:8" x14ac:dyDescent="0.2">
      <c r="B239" s="49" t="s">
        <v>426</v>
      </c>
      <c r="C239" s="50"/>
      <c r="D239" s="50">
        <v>500</v>
      </c>
      <c r="E239" s="65">
        <v>2</v>
      </c>
      <c r="F239" s="51">
        <v>1000</v>
      </c>
      <c r="G239" s="52"/>
    </row>
    <row r="240" spans="1:8" x14ac:dyDescent="0.2">
      <c r="B240" s="49" t="s">
        <v>393</v>
      </c>
      <c r="C240" s="50"/>
      <c r="D240" s="50">
        <v>130</v>
      </c>
      <c r="E240" s="65">
        <v>2</v>
      </c>
      <c r="F240" s="51">
        <v>260</v>
      </c>
      <c r="G240" s="52"/>
    </row>
    <row r="241" spans="1:7" x14ac:dyDescent="0.2">
      <c r="B241" s="49" t="s">
        <v>455</v>
      </c>
      <c r="C241" s="50"/>
      <c r="D241" s="50">
        <v>297.48</v>
      </c>
      <c r="E241" s="65">
        <v>1</v>
      </c>
      <c r="F241" s="51">
        <v>297.48</v>
      </c>
      <c r="G241" s="52"/>
    </row>
    <row r="242" spans="1:7" x14ac:dyDescent="0.2">
      <c r="B242" s="49" t="s">
        <v>456</v>
      </c>
      <c r="C242" s="50"/>
      <c r="D242" s="50">
        <v>352.98</v>
      </c>
      <c r="E242" s="65">
        <v>1</v>
      </c>
      <c r="F242" s="51">
        <v>352.98</v>
      </c>
      <c r="G242" s="52"/>
    </row>
    <row r="243" spans="1:7" x14ac:dyDescent="0.2">
      <c r="B243" s="49" t="s">
        <v>457</v>
      </c>
      <c r="C243" s="50"/>
      <c r="D243" s="50">
        <v>408.48</v>
      </c>
      <c r="E243" s="65">
        <v>1</v>
      </c>
      <c r="F243" s="51">
        <v>408.48</v>
      </c>
      <c r="G243" s="52"/>
    </row>
    <row r="244" spans="1:7" x14ac:dyDescent="0.2">
      <c r="B244" s="49" t="s">
        <v>458</v>
      </c>
      <c r="C244" s="50"/>
      <c r="D244" s="50">
        <v>463.97999999999996</v>
      </c>
      <c r="E244" s="65">
        <v>1</v>
      </c>
      <c r="F244" s="51">
        <v>463.97999999999996</v>
      </c>
      <c r="G244" s="52"/>
    </row>
    <row r="245" spans="1:7" x14ac:dyDescent="0.2">
      <c r="B245" s="49" t="s">
        <v>459</v>
      </c>
      <c r="C245" s="50"/>
      <c r="D245" s="50">
        <v>519.48</v>
      </c>
      <c r="E245" s="65">
        <v>1</v>
      </c>
      <c r="F245" s="51">
        <v>519.48</v>
      </c>
      <c r="G245" s="52"/>
    </row>
    <row r="246" spans="1:7" x14ac:dyDescent="0.2">
      <c r="B246" s="49" t="s">
        <v>460</v>
      </c>
      <c r="C246" s="81"/>
      <c r="D246" s="50">
        <v>630.4799999999999</v>
      </c>
      <c r="E246" s="65">
        <v>1</v>
      </c>
      <c r="F246" s="51">
        <v>630.4799999999999</v>
      </c>
      <c r="G246" s="52"/>
    </row>
    <row r="247" spans="1:7" x14ac:dyDescent="0.2">
      <c r="A247" s="30">
        <v>18</v>
      </c>
      <c r="B247" s="463" t="s">
        <v>138</v>
      </c>
      <c r="C247" s="86"/>
      <c r="D247" s="86"/>
      <c r="E247" s="86" t="s">
        <v>381</v>
      </c>
      <c r="F247" s="86" t="s">
        <v>382</v>
      </c>
      <c r="G247" s="85"/>
    </row>
    <row r="248" spans="1:7" ht="15" x14ac:dyDescent="0.2">
      <c r="B248" s="463"/>
      <c r="C248" s="86">
        <v>300</v>
      </c>
      <c r="D248" s="86"/>
      <c r="E248" s="87">
        <v>3577.48</v>
      </c>
      <c r="F248" s="87">
        <v>2837.48</v>
      </c>
      <c r="G248" s="88">
        <v>0</v>
      </c>
    </row>
    <row r="249" spans="1:7" ht="15" x14ac:dyDescent="0.2">
      <c r="B249" s="463"/>
      <c r="C249" s="86">
        <v>350</v>
      </c>
      <c r="D249" s="86"/>
      <c r="E249" s="87">
        <v>3682.0549999999998</v>
      </c>
      <c r="F249" s="87">
        <v>2942.0549999999998</v>
      </c>
      <c r="G249" s="88">
        <v>50</v>
      </c>
    </row>
    <row r="250" spans="1:7" ht="15" x14ac:dyDescent="0.2">
      <c r="B250" s="463"/>
      <c r="C250" s="86">
        <v>400</v>
      </c>
      <c r="D250" s="86"/>
      <c r="E250" s="87">
        <v>3786.63</v>
      </c>
      <c r="F250" s="87">
        <v>3046.63</v>
      </c>
      <c r="G250" s="88">
        <v>100</v>
      </c>
    </row>
    <row r="251" spans="1:7" ht="15" x14ac:dyDescent="0.2">
      <c r="B251" s="463"/>
      <c r="C251" s="86">
        <v>450</v>
      </c>
      <c r="D251" s="86"/>
      <c r="E251" s="87">
        <v>3891.2049999999999</v>
      </c>
      <c r="F251" s="87">
        <v>3151.2049999999999</v>
      </c>
      <c r="G251" s="88">
        <v>150</v>
      </c>
    </row>
    <row r="252" spans="1:7" ht="15" x14ac:dyDescent="0.2">
      <c r="B252" s="463"/>
      <c r="C252" s="86">
        <v>500</v>
      </c>
      <c r="D252" s="86"/>
      <c r="E252" s="87">
        <v>3995.7799999999997</v>
      </c>
      <c r="F252" s="87">
        <v>3255.7799999999997</v>
      </c>
      <c r="G252" s="88">
        <v>200</v>
      </c>
    </row>
    <row r="253" spans="1:7" ht="15" x14ac:dyDescent="0.2">
      <c r="B253" s="463"/>
      <c r="C253" s="86">
        <v>600</v>
      </c>
      <c r="D253" s="86"/>
      <c r="E253" s="87">
        <v>4204.9299999999994</v>
      </c>
      <c r="F253" s="87">
        <v>3464.9299999999994</v>
      </c>
      <c r="G253" s="88">
        <v>300</v>
      </c>
    </row>
    <row r="255" spans="1:7" ht="15" x14ac:dyDescent="0.2">
      <c r="B255" s="81"/>
      <c r="C255" s="46"/>
      <c r="D255" s="46" t="s">
        <v>374</v>
      </c>
      <c r="E255" s="46" t="s">
        <v>375</v>
      </c>
      <c r="F255" s="47" t="s">
        <v>376</v>
      </c>
      <c r="G255" s="95"/>
    </row>
    <row r="256" spans="1:7" x14ac:dyDescent="0.2">
      <c r="B256" s="49" t="s">
        <v>378</v>
      </c>
      <c r="C256" s="50"/>
      <c r="D256" s="65">
        <v>1510</v>
      </c>
      <c r="E256" s="81"/>
      <c r="F256" s="51"/>
      <c r="G256" s="52"/>
    </row>
    <row r="257" spans="1:7" x14ac:dyDescent="0.2">
      <c r="B257" s="49" t="s">
        <v>379</v>
      </c>
      <c r="C257" s="50"/>
      <c r="D257" s="50">
        <v>540</v>
      </c>
      <c r="E257" s="65">
        <v>1</v>
      </c>
      <c r="F257" s="51">
        <v>540</v>
      </c>
      <c r="G257" s="52"/>
    </row>
    <row r="258" spans="1:7" x14ac:dyDescent="0.2">
      <c r="B258" s="53" t="s">
        <v>429</v>
      </c>
      <c r="C258" s="50"/>
      <c r="D258" s="50">
        <v>210</v>
      </c>
      <c r="E258" s="65">
        <v>1</v>
      </c>
      <c r="F258" s="51">
        <v>210</v>
      </c>
      <c r="G258" s="52"/>
    </row>
    <row r="259" spans="1:7" x14ac:dyDescent="0.2">
      <c r="B259" s="53" t="s">
        <v>430</v>
      </c>
      <c r="C259" s="50"/>
      <c r="D259" s="50">
        <v>20</v>
      </c>
      <c r="E259" s="65">
        <v>1</v>
      </c>
      <c r="F259" s="51">
        <v>20</v>
      </c>
      <c r="G259" s="52"/>
    </row>
    <row r="260" spans="1:7" x14ac:dyDescent="0.2">
      <c r="B260" s="49" t="s">
        <v>426</v>
      </c>
      <c r="C260" s="50"/>
      <c r="D260" s="50">
        <v>500</v>
      </c>
      <c r="E260" s="65">
        <v>4</v>
      </c>
      <c r="F260" s="51">
        <v>2000</v>
      </c>
      <c r="G260" s="52"/>
    </row>
    <row r="261" spans="1:7" x14ac:dyDescent="0.2">
      <c r="B261" s="49" t="s">
        <v>393</v>
      </c>
      <c r="C261" s="50"/>
      <c r="D261" s="50">
        <v>130</v>
      </c>
      <c r="E261" s="65">
        <v>4</v>
      </c>
      <c r="F261" s="51">
        <v>520</v>
      </c>
      <c r="G261" s="52"/>
    </row>
    <row r="262" spans="1:7" x14ac:dyDescent="0.2">
      <c r="B262" s="49" t="s">
        <v>460</v>
      </c>
      <c r="C262" s="50"/>
      <c r="D262" s="50">
        <v>630.4799999999999</v>
      </c>
      <c r="E262" s="65">
        <v>1</v>
      </c>
      <c r="F262" s="51">
        <v>630.4799999999999</v>
      </c>
      <c r="G262" s="52"/>
    </row>
    <row r="263" spans="1:7" x14ac:dyDescent="0.2">
      <c r="B263" s="49" t="s">
        <v>461</v>
      </c>
      <c r="C263" s="50"/>
      <c r="D263" s="50">
        <v>741.48</v>
      </c>
      <c r="E263" s="65">
        <v>1</v>
      </c>
      <c r="F263" s="51">
        <v>741.48</v>
      </c>
      <c r="G263" s="52"/>
    </row>
    <row r="264" spans="1:7" x14ac:dyDescent="0.2">
      <c r="B264" s="49" t="s">
        <v>462</v>
      </c>
      <c r="C264" s="50"/>
      <c r="D264" s="50">
        <v>852.48</v>
      </c>
      <c r="E264" s="65">
        <v>1</v>
      </c>
      <c r="F264" s="51">
        <v>852.48</v>
      </c>
      <c r="G264" s="52"/>
    </row>
    <row r="265" spans="1:7" x14ac:dyDescent="0.2">
      <c r="B265" s="49" t="s">
        <v>463</v>
      </c>
      <c r="C265" s="50"/>
      <c r="D265" s="50">
        <v>963.48</v>
      </c>
      <c r="E265" s="65">
        <v>1</v>
      </c>
      <c r="F265" s="51">
        <v>963.48</v>
      </c>
      <c r="G265" s="52"/>
    </row>
    <row r="266" spans="1:7" x14ac:dyDescent="0.2">
      <c r="A266" s="30">
        <v>19</v>
      </c>
      <c r="B266" s="463" t="s">
        <v>41</v>
      </c>
      <c r="C266" s="86"/>
      <c r="D266" s="86"/>
      <c r="E266" s="86" t="s">
        <v>381</v>
      </c>
      <c r="F266" s="86" t="s">
        <v>382</v>
      </c>
      <c r="G266" s="85"/>
    </row>
    <row r="267" spans="1:7" ht="15" x14ac:dyDescent="0.2">
      <c r="B267" s="463"/>
      <c r="C267" s="86">
        <v>600</v>
      </c>
      <c r="D267" s="86"/>
      <c r="E267" s="87">
        <v>5204.9299999999994</v>
      </c>
      <c r="F267" s="87">
        <v>3724.9299999999994</v>
      </c>
      <c r="G267" s="88">
        <v>300</v>
      </c>
    </row>
    <row r="268" spans="1:7" ht="15" x14ac:dyDescent="0.2">
      <c r="B268" s="463"/>
      <c r="C268" s="86">
        <v>700</v>
      </c>
      <c r="D268" s="86"/>
      <c r="E268" s="87">
        <v>5414.08</v>
      </c>
      <c r="F268" s="87">
        <v>3934.0799999999995</v>
      </c>
      <c r="G268" s="88">
        <v>400</v>
      </c>
    </row>
    <row r="269" spans="1:7" ht="15" x14ac:dyDescent="0.2">
      <c r="B269" s="463"/>
      <c r="C269" s="86">
        <v>800</v>
      </c>
      <c r="D269" s="86"/>
      <c r="E269" s="87">
        <v>5623.23</v>
      </c>
      <c r="F269" s="87">
        <v>4143.2299999999996</v>
      </c>
      <c r="G269" s="88">
        <v>500</v>
      </c>
    </row>
    <row r="270" spans="1:7" ht="15" x14ac:dyDescent="0.2">
      <c r="B270" s="463"/>
      <c r="C270" s="86">
        <v>900</v>
      </c>
      <c r="D270" s="86"/>
      <c r="E270" s="87">
        <v>5832.3799999999992</v>
      </c>
      <c r="F270" s="87">
        <v>4352.3799999999992</v>
      </c>
      <c r="G270" s="88">
        <v>600</v>
      </c>
    </row>
    <row r="272" spans="1:7" ht="15" x14ac:dyDescent="0.2">
      <c r="B272" s="81"/>
      <c r="C272" s="46"/>
      <c r="D272" s="46" t="s">
        <v>374</v>
      </c>
      <c r="E272" s="46" t="s">
        <v>375</v>
      </c>
      <c r="F272" s="47" t="s">
        <v>376</v>
      </c>
      <c r="G272" s="95"/>
    </row>
    <row r="273" spans="1:7" x14ac:dyDescent="0.2">
      <c r="B273" s="49" t="s">
        <v>378</v>
      </c>
      <c r="C273" s="50"/>
      <c r="D273" s="65">
        <v>1510</v>
      </c>
      <c r="E273" s="81"/>
      <c r="F273" s="51"/>
      <c r="G273" s="52"/>
    </row>
    <row r="274" spans="1:7" x14ac:dyDescent="0.2">
      <c r="B274" s="49" t="s">
        <v>379</v>
      </c>
      <c r="C274" s="50"/>
      <c r="D274" s="50">
        <v>540</v>
      </c>
      <c r="E274" s="65">
        <v>1</v>
      </c>
      <c r="F274" s="51">
        <v>540</v>
      </c>
      <c r="G274" s="52"/>
    </row>
    <row r="275" spans="1:7" x14ac:dyDescent="0.2">
      <c r="B275" s="53" t="s">
        <v>429</v>
      </c>
      <c r="C275" s="50"/>
      <c r="D275" s="50">
        <v>210</v>
      </c>
      <c r="E275" s="65">
        <v>1</v>
      </c>
      <c r="F275" s="51">
        <v>210</v>
      </c>
      <c r="G275" s="52"/>
    </row>
    <row r="276" spans="1:7" x14ac:dyDescent="0.2">
      <c r="B276" s="53" t="s">
        <v>430</v>
      </c>
      <c r="C276" s="50"/>
      <c r="D276" s="50">
        <v>20</v>
      </c>
      <c r="E276" s="65">
        <v>1</v>
      </c>
      <c r="F276" s="51">
        <v>20</v>
      </c>
      <c r="G276" s="52"/>
    </row>
    <row r="277" spans="1:7" x14ac:dyDescent="0.2">
      <c r="B277" s="49" t="s">
        <v>464</v>
      </c>
      <c r="C277" s="50"/>
      <c r="D277" s="50">
        <v>13990</v>
      </c>
      <c r="E277" s="65">
        <v>1</v>
      </c>
      <c r="F277" s="51">
        <v>13990</v>
      </c>
      <c r="G277" s="52"/>
    </row>
    <row r="278" spans="1:7" x14ac:dyDescent="0.2">
      <c r="B278" s="49" t="s">
        <v>393</v>
      </c>
      <c r="C278" s="50"/>
      <c r="D278" s="50"/>
      <c r="E278" s="65">
        <v>4</v>
      </c>
      <c r="F278" s="51">
        <v>0</v>
      </c>
      <c r="G278" s="52"/>
    </row>
    <row r="279" spans="1:7" x14ac:dyDescent="0.2">
      <c r="B279" s="49" t="s">
        <v>457</v>
      </c>
      <c r="C279" s="50"/>
      <c r="D279" s="50">
        <v>408.48</v>
      </c>
      <c r="E279" s="65">
        <v>1</v>
      </c>
      <c r="F279" s="51">
        <v>408.48</v>
      </c>
      <c r="G279" s="52"/>
    </row>
    <row r="280" spans="1:7" x14ac:dyDescent="0.2">
      <c r="B280" s="49" t="s">
        <v>459</v>
      </c>
      <c r="C280" s="50"/>
      <c r="D280" s="50">
        <v>519.48</v>
      </c>
      <c r="E280" s="65">
        <v>1</v>
      </c>
      <c r="F280" s="51">
        <v>519.48</v>
      </c>
      <c r="G280" s="52"/>
    </row>
    <row r="281" spans="1:7" x14ac:dyDescent="0.2">
      <c r="B281" s="49" t="s">
        <v>460</v>
      </c>
      <c r="C281" s="50"/>
      <c r="D281" s="50">
        <v>630.4799999999999</v>
      </c>
      <c r="E281" s="65">
        <v>1</v>
      </c>
      <c r="F281" s="51">
        <v>630.4799999999999</v>
      </c>
      <c r="G281" s="52"/>
    </row>
    <row r="282" spans="1:7" x14ac:dyDescent="0.2">
      <c r="B282" s="49" t="s">
        <v>461</v>
      </c>
      <c r="C282" s="50"/>
      <c r="D282" s="50">
        <v>741.48</v>
      </c>
      <c r="E282" s="65">
        <v>1</v>
      </c>
      <c r="F282" s="51">
        <v>741.48</v>
      </c>
      <c r="G282" s="52"/>
    </row>
    <row r="283" spans="1:7" x14ac:dyDescent="0.2">
      <c r="B283" s="49" t="s">
        <v>462</v>
      </c>
      <c r="C283" s="50"/>
      <c r="D283" s="50">
        <v>852.48</v>
      </c>
      <c r="E283" s="65">
        <v>1</v>
      </c>
      <c r="F283" s="51">
        <v>852.48</v>
      </c>
      <c r="G283" s="52"/>
    </row>
    <row r="284" spans="1:7" x14ac:dyDescent="0.2">
      <c r="B284" s="49" t="s">
        <v>463</v>
      </c>
      <c r="C284" s="50"/>
      <c r="D284" s="50">
        <v>963.48</v>
      </c>
      <c r="E284" s="65">
        <v>1</v>
      </c>
      <c r="F284" s="51">
        <v>963.48</v>
      </c>
      <c r="G284" s="52"/>
    </row>
    <row r="285" spans="1:7" x14ac:dyDescent="0.2">
      <c r="A285" s="30">
        <v>20</v>
      </c>
      <c r="B285" s="463" t="s">
        <v>42</v>
      </c>
      <c r="C285" s="86"/>
      <c r="D285" s="86"/>
      <c r="E285" s="86" t="s">
        <v>381</v>
      </c>
      <c r="F285" s="86" t="s">
        <v>382</v>
      </c>
      <c r="G285" s="85"/>
    </row>
    <row r="286" spans="1:7" ht="15" x14ac:dyDescent="0.2">
      <c r="B286" s="463"/>
      <c r="C286" s="86">
        <v>400</v>
      </c>
      <c r="D286" s="86"/>
      <c r="E286" s="87">
        <v>16776.63</v>
      </c>
      <c r="F286" s="87"/>
      <c r="G286" s="88">
        <v>100</v>
      </c>
    </row>
    <row r="287" spans="1:7" ht="15" x14ac:dyDescent="0.2">
      <c r="B287" s="463"/>
      <c r="C287" s="86">
        <v>450</v>
      </c>
      <c r="D287" s="86"/>
      <c r="E287" s="87">
        <v>16936.704999999998</v>
      </c>
      <c r="F287" s="87"/>
      <c r="G287" s="88">
        <v>150</v>
      </c>
    </row>
    <row r="288" spans="1:7" ht="15" x14ac:dyDescent="0.2">
      <c r="B288" s="463"/>
      <c r="C288" s="86">
        <v>500</v>
      </c>
      <c r="D288" s="86"/>
      <c r="E288" s="87">
        <v>16985.78</v>
      </c>
      <c r="F288" s="87"/>
      <c r="G288" s="88">
        <v>200</v>
      </c>
    </row>
    <row r="289" spans="2:7" ht="15" x14ac:dyDescent="0.2">
      <c r="B289" s="463"/>
      <c r="C289" s="86">
        <v>600</v>
      </c>
      <c r="D289" s="86"/>
      <c r="E289" s="87">
        <v>17194.93</v>
      </c>
      <c r="F289" s="87"/>
      <c r="G289" s="88">
        <v>300</v>
      </c>
    </row>
    <row r="290" spans="2:7" ht="15" x14ac:dyDescent="0.2">
      <c r="B290" s="463"/>
      <c r="C290" s="86">
        <v>700</v>
      </c>
      <c r="D290" s="86"/>
      <c r="E290" s="87">
        <v>17698.53</v>
      </c>
      <c r="F290" s="87"/>
      <c r="G290" s="88">
        <v>700</v>
      </c>
    </row>
    <row r="291" spans="2:7" ht="15" x14ac:dyDescent="0.2">
      <c r="B291" s="463"/>
      <c r="C291" s="86">
        <v>800</v>
      </c>
      <c r="D291" s="86"/>
      <c r="E291" s="87">
        <v>17613.23</v>
      </c>
      <c r="F291" s="87"/>
      <c r="G291" s="88">
        <v>500</v>
      </c>
    </row>
    <row r="292" spans="2:7" ht="15" x14ac:dyDescent="0.2">
      <c r="B292" s="463"/>
      <c r="C292" s="86">
        <v>900</v>
      </c>
      <c r="D292" s="86"/>
      <c r="E292" s="87">
        <v>17822.379999999997</v>
      </c>
      <c r="F292" s="87"/>
      <c r="G292" s="88">
        <v>600</v>
      </c>
    </row>
    <row r="294" spans="2:7" ht="15" x14ac:dyDescent="0.2">
      <c r="B294" s="81"/>
      <c r="C294" s="46"/>
      <c r="D294" s="46" t="s">
        <v>374</v>
      </c>
      <c r="E294" s="46" t="s">
        <v>375</v>
      </c>
      <c r="F294" s="47" t="s">
        <v>376</v>
      </c>
      <c r="G294" s="95"/>
    </row>
    <row r="295" spans="2:7" x14ac:dyDescent="0.2">
      <c r="B295" s="49" t="s">
        <v>378</v>
      </c>
      <c r="C295" s="50"/>
      <c r="D295" s="65">
        <v>2580</v>
      </c>
      <c r="E295" s="81"/>
      <c r="F295" s="51"/>
      <c r="G295" s="52"/>
    </row>
    <row r="296" spans="2:7" x14ac:dyDescent="0.2">
      <c r="B296" s="49" t="s">
        <v>438</v>
      </c>
      <c r="C296" s="50"/>
      <c r="D296" s="50">
        <v>1130</v>
      </c>
      <c r="E296" s="65">
        <v>1</v>
      </c>
      <c r="F296" s="51">
        <v>1130</v>
      </c>
      <c r="G296" s="52"/>
    </row>
    <row r="297" spans="2:7" x14ac:dyDescent="0.2">
      <c r="B297" s="53" t="s">
        <v>429</v>
      </c>
      <c r="C297" s="50"/>
      <c r="D297" s="50">
        <v>210</v>
      </c>
      <c r="E297" s="65">
        <v>1</v>
      </c>
      <c r="F297" s="51">
        <v>210</v>
      </c>
      <c r="G297" s="52"/>
    </row>
    <row r="298" spans="2:7" x14ac:dyDescent="0.2">
      <c r="B298" s="53" t="s">
        <v>430</v>
      </c>
      <c r="C298" s="50"/>
      <c r="D298" s="50">
        <v>20</v>
      </c>
      <c r="E298" s="65">
        <v>1</v>
      </c>
      <c r="F298" s="51">
        <v>20</v>
      </c>
      <c r="G298" s="52"/>
    </row>
    <row r="299" spans="2:7" x14ac:dyDescent="0.2">
      <c r="B299" s="53" t="s">
        <v>403</v>
      </c>
      <c r="C299" s="50"/>
      <c r="D299" s="50">
        <v>30</v>
      </c>
      <c r="E299" s="65">
        <v>1</v>
      </c>
      <c r="F299" s="51">
        <v>30</v>
      </c>
      <c r="G299" s="52"/>
    </row>
    <row r="300" spans="2:7" x14ac:dyDescent="0.2">
      <c r="B300" s="53" t="s">
        <v>439</v>
      </c>
      <c r="C300" s="50"/>
      <c r="D300" s="50">
        <v>20</v>
      </c>
      <c r="E300" s="65">
        <v>1</v>
      </c>
      <c r="F300" s="51">
        <v>20</v>
      </c>
      <c r="G300" s="52"/>
    </row>
    <row r="301" spans="2:7" x14ac:dyDescent="0.2">
      <c r="B301" s="49" t="s">
        <v>424</v>
      </c>
      <c r="C301" s="50"/>
      <c r="D301" s="50">
        <v>1300</v>
      </c>
      <c r="E301" s="65">
        <v>2</v>
      </c>
      <c r="F301" s="51">
        <v>2600</v>
      </c>
      <c r="G301" s="52"/>
    </row>
    <row r="302" spans="2:7" x14ac:dyDescent="0.2">
      <c r="B302" s="49" t="s">
        <v>402</v>
      </c>
      <c r="C302" s="50"/>
      <c r="D302" s="50">
        <v>480</v>
      </c>
      <c r="E302" s="65">
        <v>2</v>
      </c>
      <c r="F302" s="51">
        <v>960</v>
      </c>
      <c r="G302" s="52"/>
    </row>
    <row r="303" spans="2:7" x14ac:dyDescent="0.2">
      <c r="B303" s="49" t="s">
        <v>465</v>
      </c>
      <c r="C303" s="50"/>
      <c r="D303" s="50">
        <v>212.01</v>
      </c>
      <c r="E303" s="65">
        <v>1</v>
      </c>
      <c r="F303" s="51">
        <v>212.01</v>
      </c>
      <c r="G303" s="52"/>
    </row>
    <row r="304" spans="2:7" x14ac:dyDescent="0.2">
      <c r="B304" s="49" t="s">
        <v>466</v>
      </c>
      <c r="C304" s="50"/>
      <c r="D304" s="50">
        <v>267.51</v>
      </c>
      <c r="E304" s="65">
        <v>1</v>
      </c>
      <c r="F304" s="51">
        <v>267.51</v>
      </c>
      <c r="G304" s="52"/>
    </row>
    <row r="305" spans="1:7" x14ac:dyDescent="0.2">
      <c r="B305" s="49" t="s">
        <v>467</v>
      </c>
      <c r="C305" s="50"/>
      <c r="D305" s="50">
        <v>323.01</v>
      </c>
      <c r="E305" s="65">
        <v>1</v>
      </c>
      <c r="F305" s="51">
        <v>323.01</v>
      </c>
      <c r="G305" s="52"/>
    </row>
    <row r="306" spans="1:7" x14ac:dyDescent="0.2">
      <c r="B306" s="49" t="s">
        <v>468</v>
      </c>
      <c r="C306" s="50"/>
      <c r="D306" s="50">
        <v>378.51000000000005</v>
      </c>
      <c r="E306" s="65">
        <v>1</v>
      </c>
      <c r="F306" s="51">
        <v>378.51000000000005</v>
      </c>
      <c r="G306" s="52"/>
    </row>
    <row r="307" spans="1:7" x14ac:dyDescent="0.2">
      <c r="B307" s="49" t="s">
        <v>469</v>
      </c>
      <c r="C307" s="50"/>
      <c r="D307" s="50">
        <v>434.01</v>
      </c>
      <c r="E307" s="65">
        <v>1</v>
      </c>
      <c r="F307" s="51">
        <v>434.01</v>
      </c>
      <c r="G307" s="52"/>
    </row>
    <row r="308" spans="1:7" x14ac:dyDescent="0.2">
      <c r="B308" s="49" t="s">
        <v>470</v>
      </c>
      <c r="C308" s="50"/>
      <c r="D308" s="50">
        <v>489.51</v>
      </c>
      <c r="E308" s="65">
        <v>1</v>
      </c>
      <c r="F308" s="51">
        <v>489.51</v>
      </c>
      <c r="G308" s="52"/>
    </row>
    <row r="309" spans="1:7" x14ac:dyDescent="0.2">
      <c r="B309" s="49" t="s">
        <v>471</v>
      </c>
      <c r="C309" s="50"/>
      <c r="D309" s="50">
        <v>545.01</v>
      </c>
      <c r="E309" s="65">
        <v>1</v>
      </c>
      <c r="F309" s="51">
        <v>545.01</v>
      </c>
      <c r="G309" s="52"/>
    </row>
    <row r="310" spans="1:7" x14ac:dyDescent="0.2">
      <c r="A310" s="30">
        <v>21</v>
      </c>
      <c r="B310" s="463" t="s">
        <v>43</v>
      </c>
      <c r="C310" s="86"/>
      <c r="D310" s="86"/>
      <c r="E310" s="86" t="s">
        <v>381</v>
      </c>
      <c r="F310" s="86" t="s">
        <v>382</v>
      </c>
      <c r="G310" s="85"/>
    </row>
    <row r="311" spans="1:7" ht="15" x14ac:dyDescent="0.2">
      <c r="B311" s="463"/>
      <c r="C311" s="86">
        <v>600</v>
      </c>
      <c r="D311" s="86"/>
      <c r="E311" s="87">
        <v>6802.01</v>
      </c>
      <c r="F311" s="87">
        <v>5162.01</v>
      </c>
      <c r="G311" s="88">
        <v>0</v>
      </c>
    </row>
    <row r="312" spans="1:7" ht="15" x14ac:dyDescent="0.2">
      <c r="B312" s="463"/>
      <c r="C312" s="86">
        <v>650</v>
      </c>
      <c r="D312" s="86"/>
      <c r="E312" s="87">
        <v>6941.3600000000006</v>
      </c>
      <c r="F312" s="87">
        <v>5301.3600000000006</v>
      </c>
      <c r="G312" s="88">
        <v>50</v>
      </c>
    </row>
    <row r="313" spans="1:7" ht="15" x14ac:dyDescent="0.2">
      <c r="B313" s="463"/>
      <c r="C313" s="86">
        <v>700</v>
      </c>
      <c r="D313" s="86"/>
      <c r="E313" s="87">
        <v>7080.71</v>
      </c>
      <c r="F313" s="87">
        <v>5440.71</v>
      </c>
      <c r="G313" s="88">
        <v>100</v>
      </c>
    </row>
    <row r="314" spans="1:7" ht="15" x14ac:dyDescent="0.2">
      <c r="B314" s="463"/>
      <c r="C314" s="86">
        <v>750</v>
      </c>
      <c r="D314" s="86"/>
      <c r="E314" s="87">
        <v>7220.0599999999995</v>
      </c>
      <c r="F314" s="87">
        <v>5580.0599999999995</v>
      </c>
      <c r="G314" s="88">
        <v>150</v>
      </c>
    </row>
    <row r="315" spans="1:7" ht="15" x14ac:dyDescent="0.2">
      <c r="B315" s="463"/>
      <c r="C315" s="86">
        <v>800</v>
      </c>
      <c r="D315" s="86"/>
      <c r="E315" s="87">
        <v>7359.41</v>
      </c>
      <c r="F315" s="87">
        <v>5719.41</v>
      </c>
      <c r="G315" s="88">
        <v>200</v>
      </c>
    </row>
    <row r="316" spans="1:7" ht="15" x14ac:dyDescent="0.2">
      <c r="B316" s="463"/>
      <c r="C316" s="86">
        <v>850</v>
      </c>
      <c r="D316" s="86"/>
      <c r="E316" s="87">
        <v>7498.76</v>
      </c>
      <c r="F316" s="87">
        <v>5858.76</v>
      </c>
      <c r="G316" s="88">
        <v>250</v>
      </c>
    </row>
    <row r="317" spans="1:7" ht="15" x14ac:dyDescent="0.2">
      <c r="B317" s="463"/>
      <c r="C317" s="86">
        <v>900</v>
      </c>
      <c r="D317" s="86"/>
      <c r="E317" s="87">
        <v>7638.11</v>
      </c>
      <c r="F317" s="87">
        <v>5998.11</v>
      </c>
      <c r="G317" s="88">
        <v>300</v>
      </c>
    </row>
    <row r="319" spans="1:7" ht="15" x14ac:dyDescent="0.2">
      <c r="B319" s="81"/>
      <c r="C319" s="46"/>
      <c r="D319" s="46" t="s">
        <v>374</v>
      </c>
      <c r="E319" s="46" t="s">
        <v>375</v>
      </c>
      <c r="F319" s="47" t="s">
        <v>376</v>
      </c>
      <c r="G319" s="95"/>
    </row>
    <row r="320" spans="1:7" x14ac:dyDescent="0.2">
      <c r="B320" s="49" t="s">
        <v>378</v>
      </c>
      <c r="C320" s="50"/>
      <c r="D320" s="65">
        <v>1640</v>
      </c>
      <c r="E320" s="81"/>
      <c r="F320" s="51"/>
      <c r="G320" s="52"/>
    </row>
    <row r="321" spans="1:8" x14ac:dyDescent="0.2">
      <c r="B321" s="49" t="s">
        <v>428</v>
      </c>
      <c r="C321" s="50"/>
      <c r="D321" s="50">
        <v>590</v>
      </c>
      <c r="E321" s="65">
        <v>1</v>
      </c>
      <c r="F321" s="51">
        <v>590</v>
      </c>
      <c r="G321" s="52"/>
    </row>
    <row r="322" spans="1:8" x14ac:dyDescent="0.2">
      <c r="A322" s="30">
        <v>22</v>
      </c>
      <c r="B322" s="463" t="s">
        <v>31</v>
      </c>
      <c r="C322" s="86"/>
      <c r="D322" s="86"/>
      <c r="E322" s="86" t="s">
        <v>381</v>
      </c>
      <c r="F322" s="86" t="s">
        <v>382</v>
      </c>
      <c r="G322" s="85"/>
    </row>
    <row r="323" spans="1:8" ht="15" x14ac:dyDescent="0.2">
      <c r="B323" s="463"/>
      <c r="C323" s="86">
        <v>50</v>
      </c>
      <c r="D323" s="86"/>
      <c r="E323" s="87">
        <v>2176.6999999999998</v>
      </c>
      <c r="F323" s="87"/>
      <c r="G323" s="88">
        <v>50</v>
      </c>
    </row>
    <row r="325" spans="1:8" ht="15" x14ac:dyDescent="0.2">
      <c r="B325" s="81"/>
      <c r="C325" s="46"/>
      <c r="D325" s="46" t="s">
        <v>374</v>
      </c>
      <c r="E325" s="46" t="s">
        <v>375</v>
      </c>
      <c r="F325" s="47" t="s">
        <v>376</v>
      </c>
      <c r="G325" s="95"/>
    </row>
    <row r="326" spans="1:8" x14ac:dyDescent="0.2">
      <c r="B326" s="49" t="s">
        <v>378</v>
      </c>
      <c r="C326" s="50"/>
      <c r="D326" s="65">
        <v>1840</v>
      </c>
      <c r="E326" s="81"/>
      <c r="F326" s="51"/>
      <c r="G326" s="52"/>
    </row>
    <row r="327" spans="1:8" x14ac:dyDescent="0.2">
      <c r="B327" s="49" t="s">
        <v>407</v>
      </c>
      <c r="C327" s="50"/>
      <c r="D327" s="50">
        <v>940</v>
      </c>
      <c r="E327" s="65">
        <v>1</v>
      </c>
      <c r="F327" s="51">
        <v>940</v>
      </c>
      <c r="G327" s="52"/>
    </row>
    <row r="328" spans="1:8" x14ac:dyDescent="0.2">
      <c r="B328" s="49" t="s">
        <v>421</v>
      </c>
      <c r="C328" s="50"/>
      <c r="D328" s="50">
        <v>1560</v>
      </c>
      <c r="E328" s="65">
        <v>2</v>
      </c>
      <c r="F328" s="51">
        <v>3120</v>
      </c>
      <c r="G328" s="52"/>
    </row>
    <row r="329" spans="1:8" x14ac:dyDescent="0.2">
      <c r="B329" s="49" t="s">
        <v>452</v>
      </c>
      <c r="C329" s="50"/>
      <c r="D329" s="50">
        <v>40</v>
      </c>
      <c r="E329" s="65">
        <v>2</v>
      </c>
      <c r="F329" s="51">
        <v>80</v>
      </c>
      <c r="G329" s="52"/>
    </row>
    <row r="330" spans="1:8" x14ac:dyDescent="0.2">
      <c r="B330" s="49" t="s">
        <v>409</v>
      </c>
      <c r="C330" s="50"/>
      <c r="D330" s="50">
        <v>190</v>
      </c>
      <c r="E330" s="65">
        <v>2</v>
      </c>
      <c r="F330" s="51">
        <v>380</v>
      </c>
      <c r="G330" s="52"/>
      <c r="H330" s="98" t="s">
        <v>472</v>
      </c>
    </row>
    <row r="331" spans="1:8" x14ac:dyDescent="0.2">
      <c r="A331" s="30">
        <v>23</v>
      </c>
      <c r="B331" s="463" t="s">
        <v>44</v>
      </c>
      <c r="C331" s="86"/>
      <c r="D331" s="86"/>
      <c r="E331" s="86" t="s">
        <v>381</v>
      </c>
      <c r="F331" s="86" t="s">
        <v>382</v>
      </c>
      <c r="G331" s="85"/>
      <c r="H331" s="128"/>
    </row>
    <row r="332" spans="1:8" ht="15" x14ac:dyDescent="0.2">
      <c r="B332" s="463"/>
      <c r="C332" s="86">
        <v>210</v>
      </c>
      <c r="D332" s="86"/>
      <c r="E332" s="87">
        <v>5626.7199999999993</v>
      </c>
      <c r="F332" s="87">
        <v>2886.72</v>
      </c>
      <c r="G332" s="88">
        <v>0</v>
      </c>
      <c r="H332" s="88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40625" defaultRowHeight="12.75" x14ac:dyDescent="0.2"/>
  <cols>
    <col min="1" max="1" width="9.140625" style="30"/>
    <col min="2" max="2" width="11.5703125" style="30" customWidth="1"/>
    <col min="3" max="3" width="32.7109375" style="32" customWidth="1"/>
    <col min="4" max="4" width="20.7109375" style="32" customWidth="1"/>
    <col min="5" max="5" width="12.140625" style="30" bestFit="1" customWidth="1"/>
    <col min="6" max="6" width="24.85546875" style="30" customWidth="1"/>
    <col min="7" max="7" width="18.42578125" style="30" bestFit="1" customWidth="1"/>
    <col min="8" max="8" width="12" style="30" bestFit="1" customWidth="1"/>
    <col min="9" max="9" width="12.85546875" style="30" bestFit="1" customWidth="1"/>
    <col min="10" max="10" width="10.7109375" style="30" bestFit="1" customWidth="1"/>
    <col min="11" max="11" width="10.28515625" style="30" bestFit="1" customWidth="1"/>
    <col min="12" max="12" width="14.140625" style="30" bestFit="1" customWidth="1"/>
    <col min="13" max="13" width="9.5703125" style="30" bestFit="1" customWidth="1"/>
    <col min="14" max="14" width="10.85546875" style="30" customWidth="1"/>
    <col min="15" max="16384" width="9.140625" style="30"/>
  </cols>
  <sheetData>
    <row r="2" spans="1:11" x14ac:dyDescent="0.2">
      <c r="C2" s="32" t="s">
        <v>358</v>
      </c>
      <c r="E2" s="30" t="s">
        <v>359</v>
      </c>
      <c r="F2" s="34" t="s">
        <v>360</v>
      </c>
      <c r="G2" s="34" t="s">
        <v>361</v>
      </c>
      <c r="H2" s="34" t="s">
        <v>362</v>
      </c>
    </row>
    <row r="3" spans="1:11" x14ac:dyDescent="0.2">
      <c r="C3" s="32" t="s">
        <v>363</v>
      </c>
      <c r="E3" s="30" t="s">
        <v>364</v>
      </c>
      <c r="F3" s="35" t="s">
        <v>365</v>
      </c>
      <c r="G3" s="36">
        <v>0.08</v>
      </c>
      <c r="H3" s="32">
        <v>1.08</v>
      </c>
    </row>
    <row r="4" spans="1:11" x14ac:dyDescent="0.2">
      <c r="C4" s="32" t="s">
        <v>366</v>
      </c>
      <c r="E4" s="30" t="s">
        <v>367</v>
      </c>
      <c r="F4" s="37" t="s">
        <v>368</v>
      </c>
      <c r="G4" s="38">
        <v>6.5000000000000002E-2</v>
      </c>
      <c r="H4" s="32">
        <v>1.0649999999999999</v>
      </c>
    </row>
    <row r="5" spans="1:11" x14ac:dyDescent="0.2">
      <c r="F5" s="37" t="s">
        <v>369</v>
      </c>
      <c r="G5" s="39">
        <v>0.17911771919160485</v>
      </c>
      <c r="H5" s="32">
        <v>1.18</v>
      </c>
    </row>
    <row r="6" spans="1:11" ht="15" x14ac:dyDescent="0.2">
      <c r="C6" s="32" t="s">
        <v>370</v>
      </c>
      <c r="E6" s="30" t="s">
        <v>371</v>
      </c>
      <c r="F6" s="40" t="s">
        <v>372</v>
      </c>
      <c r="G6" s="41">
        <v>0.03</v>
      </c>
      <c r="H6" s="42">
        <v>1.03</v>
      </c>
    </row>
    <row r="7" spans="1:11" x14ac:dyDescent="0.2">
      <c r="F7" s="40" t="s">
        <v>373</v>
      </c>
      <c r="G7" s="39">
        <v>0.15718608559050146</v>
      </c>
      <c r="H7" s="32">
        <v>1.1599999999999999</v>
      </c>
    </row>
    <row r="8" spans="1:11" ht="15" x14ac:dyDescent="0.25">
      <c r="F8" s="43"/>
      <c r="G8" s="44"/>
      <c r="K8" s="45"/>
    </row>
    <row r="9" spans="1:11" x14ac:dyDescent="0.2">
      <c r="D9" s="46" t="s">
        <v>374</v>
      </c>
      <c r="E9" s="46" t="s">
        <v>375</v>
      </c>
      <c r="F9" s="47" t="s">
        <v>376</v>
      </c>
      <c r="G9" s="44"/>
      <c r="I9" s="48" t="s">
        <v>377</v>
      </c>
    </row>
    <row r="10" spans="1:11" x14ac:dyDescent="0.2">
      <c r="B10" s="49" t="s">
        <v>378</v>
      </c>
      <c r="C10" s="50"/>
      <c r="D10" s="50">
        <v>2060</v>
      </c>
      <c r="E10" s="50"/>
      <c r="F10" s="51"/>
      <c r="G10" s="52"/>
    </row>
    <row r="11" spans="1:11" x14ac:dyDescent="0.2"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x14ac:dyDescent="0.2">
      <c r="B12" s="53" t="s">
        <v>380</v>
      </c>
      <c r="C12" s="50"/>
      <c r="D12" s="50">
        <v>270</v>
      </c>
      <c r="E12" s="50">
        <v>2</v>
      </c>
      <c r="F12" s="51">
        <v>540</v>
      </c>
      <c r="G12" s="52"/>
    </row>
    <row r="13" spans="1:11" x14ac:dyDescent="0.2">
      <c r="C13" s="32" t="s">
        <v>173</v>
      </c>
      <c r="E13" s="32" t="s">
        <v>381</v>
      </c>
      <c r="F13" s="32" t="s">
        <v>382</v>
      </c>
      <c r="G13" s="30" t="s">
        <v>383</v>
      </c>
      <c r="J13" s="30">
        <v>359.31</v>
      </c>
      <c r="K13" s="30">
        <v>0.89827500000000005</v>
      </c>
    </row>
    <row r="14" spans="1:11" ht="15" x14ac:dyDescent="0.25">
      <c r="A14" s="30">
        <v>1</v>
      </c>
      <c r="B14" s="467" t="s">
        <v>3</v>
      </c>
      <c r="C14" s="54" t="s">
        <v>384</v>
      </c>
      <c r="D14" s="55"/>
      <c r="E14" s="55">
        <v>3140</v>
      </c>
      <c r="F14" s="55">
        <v>3140</v>
      </c>
      <c r="G14" s="56"/>
      <c r="H14" s="57"/>
      <c r="I14" s="58"/>
      <c r="J14" s="42"/>
      <c r="K14" s="42"/>
    </row>
    <row r="15" spans="1:11" ht="15" x14ac:dyDescent="0.2">
      <c r="B15" s="467"/>
      <c r="C15" s="54" t="s">
        <v>385</v>
      </c>
      <c r="D15" s="55"/>
      <c r="E15" s="59">
        <v>3273.9</v>
      </c>
      <c r="F15" s="59">
        <v>3273.9</v>
      </c>
      <c r="G15" s="60">
        <v>100</v>
      </c>
      <c r="H15" s="61"/>
      <c r="I15" s="58"/>
    </row>
    <row r="16" spans="1:11" ht="15" x14ac:dyDescent="0.2">
      <c r="B16" s="467"/>
      <c r="C16" s="54" t="s">
        <v>386</v>
      </c>
      <c r="D16" s="55"/>
      <c r="E16" s="59">
        <v>3407.8</v>
      </c>
      <c r="F16" s="59">
        <v>3407.8</v>
      </c>
      <c r="G16" s="60">
        <v>200</v>
      </c>
      <c r="H16" s="61"/>
      <c r="I16" s="58"/>
    </row>
    <row r="17" spans="1:9" ht="15" x14ac:dyDescent="0.2">
      <c r="B17" s="467"/>
      <c r="C17" s="54" t="s">
        <v>387</v>
      </c>
      <c r="D17" s="55"/>
      <c r="E17" s="59">
        <v>3541.7000000000003</v>
      </c>
      <c r="F17" s="59">
        <v>3541.7000000000003</v>
      </c>
      <c r="G17" s="60">
        <v>300</v>
      </c>
      <c r="H17" s="61"/>
      <c r="I17" s="58"/>
    </row>
    <row r="18" spans="1:9" ht="15" x14ac:dyDescent="0.2">
      <c r="B18" s="467"/>
      <c r="C18" s="54" t="s">
        <v>388</v>
      </c>
      <c r="D18" s="55"/>
      <c r="E18" s="59">
        <v>3675.6000000000004</v>
      </c>
      <c r="F18" s="59">
        <v>3675.6000000000004</v>
      </c>
      <c r="G18" s="60">
        <v>400</v>
      </c>
      <c r="H18" s="61"/>
      <c r="I18" s="58"/>
    </row>
    <row r="19" spans="1:9" ht="15" x14ac:dyDescent="0.2">
      <c r="B19" s="467"/>
      <c r="C19" s="54" t="s">
        <v>389</v>
      </c>
      <c r="D19" s="55"/>
      <c r="E19" s="59">
        <v>3809.5000000000005</v>
      </c>
      <c r="F19" s="59">
        <v>3809.5000000000005</v>
      </c>
      <c r="G19" s="60">
        <v>500</v>
      </c>
      <c r="H19" s="61"/>
      <c r="I19" s="58"/>
    </row>
    <row r="20" spans="1:9" ht="15" x14ac:dyDescent="0.2">
      <c r="B20" s="467"/>
      <c r="C20" s="54" t="s">
        <v>390</v>
      </c>
      <c r="D20" s="55"/>
      <c r="E20" s="59">
        <v>3943.4000000000005</v>
      </c>
      <c r="F20" s="59">
        <v>3943.4000000000005</v>
      </c>
      <c r="G20" s="60">
        <v>600</v>
      </c>
      <c r="H20" s="61"/>
      <c r="I20" s="58"/>
    </row>
    <row r="21" spans="1:9" ht="15" x14ac:dyDescent="0.25">
      <c r="B21" s="31"/>
      <c r="F21" s="58"/>
      <c r="G21" s="62"/>
      <c r="H21" s="63"/>
      <c r="I21" s="64"/>
    </row>
    <row r="22" spans="1:9" ht="15" x14ac:dyDescent="0.25">
      <c r="D22" s="46" t="s">
        <v>374</v>
      </c>
      <c r="E22" s="46" t="s">
        <v>375</v>
      </c>
      <c r="F22" s="47" t="s">
        <v>376</v>
      </c>
      <c r="G22" s="62"/>
      <c r="H22" s="63"/>
      <c r="I22" s="64"/>
    </row>
    <row r="23" spans="1:9" ht="15" x14ac:dyDescent="0.25">
      <c r="B23" s="49" t="s">
        <v>378</v>
      </c>
      <c r="C23" s="50"/>
      <c r="D23" s="65">
        <v>2060</v>
      </c>
      <c r="F23" s="51"/>
      <c r="G23" s="52"/>
      <c r="H23" s="63"/>
      <c r="I23" s="64"/>
    </row>
    <row r="24" spans="1:9" x14ac:dyDescent="0.2">
      <c r="B24" s="49" t="s">
        <v>379</v>
      </c>
      <c r="C24" s="50"/>
      <c r="D24" s="50">
        <v>540</v>
      </c>
      <c r="E24" s="65">
        <v>1</v>
      </c>
      <c r="F24" s="51">
        <v>540</v>
      </c>
      <c r="G24" s="52"/>
    </row>
    <row r="25" spans="1:9" x14ac:dyDescent="0.2">
      <c r="B25" s="49" t="s">
        <v>391</v>
      </c>
      <c r="C25" s="50"/>
      <c r="D25" s="50">
        <v>270</v>
      </c>
      <c r="E25" s="65">
        <v>2</v>
      </c>
      <c r="F25" s="51">
        <v>540</v>
      </c>
      <c r="G25" s="52"/>
    </row>
    <row r="26" spans="1:9" ht="72" x14ac:dyDescent="0.2">
      <c r="B26" s="210" t="s">
        <v>392</v>
      </c>
      <c r="C26" s="50"/>
      <c r="D26" s="50">
        <v>500</v>
      </c>
      <c r="E26" s="65">
        <v>2</v>
      </c>
      <c r="F26" s="51">
        <v>1000</v>
      </c>
      <c r="G26" s="52"/>
    </row>
    <row r="27" spans="1:9" x14ac:dyDescent="0.2">
      <c r="B27" s="49" t="s">
        <v>393</v>
      </c>
      <c r="C27" s="50"/>
      <c r="D27" s="50">
        <v>130</v>
      </c>
      <c r="E27" s="65">
        <v>2</v>
      </c>
      <c r="F27" s="51">
        <v>260</v>
      </c>
      <c r="G27" s="52"/>
    </row>
    <row r="29" spans="1:9" x14ac:dyDescent="0.2">
      <c r="A29" s="30">
        <v>2</v>
      </c>
      <c r="B29" s="467" t="s">
        <v>0</v>
      </c>
      <c r="C29" s="54"/>
      <c r="D29" s="54"/>
      <c r="E29" s="54" t="s">
        <v>381</v>
      </c>
      <c r="F29" s="54" t="s">
        <v>382</v>
      </c>
      <c r="G29" s="66"/>
    </row>
    <row r="30" spans="1:9" ht="15" x14ac:dyDescent="0.25">
      <c r="B30" s="467"/>
      <c r="C30" s="54" t="s">
        <v>384</v>
      </c>
      <c r="D30" s="54"/>
      <c r="E30" s="55">
        <v>4140</v>
      </c>
      <c r="F30" s="55">
        <v>3400</v>
      </c>
      <c r="G30" s="56"/>
      <c r="H30" s="64"/>
      <c r="I30" s="58"/>
    </row>
    <row r="31" spans="1:9" ht="15" x14ac:dyDescent="0.25">
      <c r="B31" s="467"/>
      <c r="C31" s="54">
        <v>350</v>
      </c>
      <c r="D31" s="54"/>
      <c r="E31" s="55">
        <v>4206.95</v>
      </c>
      <c r="F31" s="55">
        <v>3466.95</v>
      </c>
      <c r="G31" s="56">
        <v>50</v>
      </c>
      <c r="H31" s="64"/>
      <c r="I31" s="58"/>
    </row>
    <row r="32" spans="1:9" ht="15" x14ac:dyDescent="0.25">
      <c r="B32" s="467"/>
      <c r="C32" s="54" t="s">
        <v>385</v>
      </c>
      <c r="D32" s="54"/>
      <c r="E32" s="55">
        <v>4273.8999999999996</v>
      </c>
      <c r="F32" s="55">
        <v>3533.9</v>
      </c>
      <c r="G32" s="60">
        <v>100</v>
      </c>
      <c r="H32" s="63"/>
      <c r="I32" s="64"/>
    </row>
    <row r="33" spans="1:9" ht="15" x14ac:dyDescent="0.25">
      <c r="B33" s="467"/>
      <c r="C33" s="54">
        <v>450</v>
      </c>
      <c r="D33" s="54"/>
      <c r="E33" s="55">
        <v>4340.8500000000004</v>
      </c>
      <c r="F33" s="55">
        <v>3600.8500000000004</v>
      </c>
      <c r="G33" s="60">
        <v>150</v>
      </c>
      <c r="H33" s="63"/>
      <c r="I33" s="64"/>
    </row>
    <row r="34" spans="1:9" ht="15" x14ac:dyDescent="0.25">
      <c r="B34" s="467"/>
      <c r="C34" s="54" t="s">
        <v>386</v>
      </c>
      <c r="D34" s="54"/>
      <c r="E34" s="55">
        <v>4407.8</v>
      </c>
      <c r="F34" s="55">
        <v>3667.8</v>
      </c>
      <c r="G34" s="60">
        <v>200</v>
      </c>
      <c r="H34" s="63"/>
      <c r="I34" s="64"/>
    </row>
    <row r="35" spans="1:9" ht="15" x14ac:dyDescent="0.25">
      <c r="B35" s="467"/>
      <c r="C35" s="54" t="s">
        <v>387</v>
      </c>
      <c r="D35" s="54"/>
      <c r="E35" s="55">
        <v>4541.7000000000007</v>
      </c>
      <c r="F35" s="55">
        <v>3801.7000000000003</v>
      </c>
      <c r="G35" s="60">
        <v>300</v>
      </c>
      <c r="H35" s="63"/>
      <c r="I35" s="64"/>
    </row>
    <row r="37" spans="1:9" ht="15" x14ac:dyDescent="0.2">
      <c r="D37" s="46" t="s">
        <v>374</v>
      </c>
      <c r="E37" s="46" t="s">
        <v>375</v>
      </c>
      <c r="F37" s="47" t="s">
        <v>376</v>
      </c>
      <c r="G37" s="62"/>
    </row>
    <row r="38" spans="1:9" x14ac:dyDescent="0.2">
      <c r="B38" s="49" t="s">
        <v>378</v>
      </c>
      <c r="C38" s="50"/>
      <c r="D38" s="65">
        <v>2060</v>
      </c>
      <c r="F38" s="51"/>
      <c r="G38" s="52"/>
    </row>
    <row r="39" spans="1:9" x14ac:dyDescent="0.2">
      <c r="B39" s="49" t="s">
        <v>379</v>
      </c>
      <c r="C39" s="50"/>
      <c r="D39" s="50">
        <v>540</v>
      </c>
      <c r="E39" s="65">
        <v>1</v>
      </c>
      <c r="F39" s="51">
        <v>540</v>
      </c>
      <c r="G39" s="52"/>
    </row>
    <row r="40" spans="1:9" x14ac:dyDescent="0.2">
      <c r="B40" s="49" t="s">
        <v>391</v>
      </c>
      <c r="C40" s="50"/>
      <c r="D40" s="50">
        <v>270</v>
      </c>
      <c r="E40" s="65">
        <v>2</v>
      </c>
      <c r="F40" s="51">
        <v>540</v>
      </c>
      <c r="G40" s="52"/>
    </row>
    <row r="41" spans="1:9" x14ac:dyDescent="0.2">
      <c r="B41" s="49" t="s">
        <v>392</v>
      </c>
      <c r="C41" s="50"/>
      <c r="D41" s="50">
        <v>500</v>
      </c>
      <c r="E41" s="65">
        <v>4</v>
      </c>
      <c r="F41" s="51">
        <v>2000</v>
      </c>
      <c r="G41" s="52"/>
    </row>
    <row r="42" spans="1:9" x14ac:dyDescent="0.2">
      <c r="B42" s="49" t="s">
        <v>393</v>
      </c>
      <c r="C42" s="50"/>
      <c r="D42" s="50">
        <v>130</v>
      </c>
      <c r="E42" s="65">
        <v>4</v>
      </c>
      <c r="F42" s="51">
        <v>520</v>
      </c>
      <c r="G42" s="52"/>
    </row>
    <row r="44" spans="1:9" x14ac:dyDescent="0.2">
      <c r="A44" s="30">
        <v>3</v>
      </c>
      <c r="B44" s="467" t="s">
        <v>11</v>
      </c>
      <c r="C44" s="54"/>
      <c r="D44" s="54"/>
      <c r="E44" s="54" t="s">
        <v>381</v>
      </c>
      <c r="F44" s="54" t="s">
        <v>382</v>
      </c>
      <c r="G44" s="66"/>
    </row>
    <row r="45" spans="1:9" ht="15" x14ac:dyDescent="0.2">
      <c r="B45" s="467"/>
      <c r="C45" s="54">
        <v>600</v>
      </c>
      <c r="D45" s="54"/>
      <c r="E45" s="55">
        <v>5541.7000000000007</v>
      </c>
      <c r="F45" s="55">
        <v>4061.7000000000003</v>
      </c>
      <c r="G45" s="56">
        <v>300</v>
      </c>
    </row>
    <row r="46" spans="1:9" ht="15" x14ac:dyDescent="0.2">
      <c r="B46" s="467"/>
      <c r="C46" s="54">
        <v>700</v>
      </c>
      <c r="D46" s="54"/>
      <c r="E46" s="55">
        <v>5675.6</v>
      </c>
      <c r="F46" s="55">
        <v>4195.6000000000004</v>
      </c>
      <c r="G46" s="56">
        <v>400</v>
      </c>
    </row>
    <row r="47" spans="1:9" ht="15" x14ac:dyDescent="0.2">
      <c r="B47" s="467"/>
      <c r="C47" s="54">
        <v>800</v>
      </c>
      <c r="D47" s="54"/>
      <c r="E47" s="55">
        <v>5809.5</v>
      </c>
      <c r="F47" s="55">
        <v>4329.5</v>
      </c>
      <c r="G47" s="60">
        <v>500</v>
      </c>
    </row>
    <row r="48" spans="1:9" ht="15" x14ac:dyDescent="0.2">
      <c r="B48" s="467"/>
      <c r="C48" s="54">
        <v>900</v>
      </c>
      <c r="D48" s="54"/>
      <c r="E48" s="55">
        <v>5943.4000000000005</v>
      </c>
      <c r="F48" s="55">
        <v>4463.4000000000005</v>
      </c>
      <c r="G48" s="60">
        <v>600</v>
      </c>
    </row>
    <row r="50" spans="1:7" ht="15" x14ac:dyDescent="0.2">
      <c r="D50" s="46" t="s">
        <v>374</v>
      </c>
      <c r="E50" s="46" t="s">
        <v>375</v>
      </c>
      <c r="F50" s="47" t="s">
        <v>376</v>
      </c>
      <c r="G50" s="62"/>
    </row>
    <row r="51" spans="1:7" x14ac:dyDescent="0.2">
      <c r="B51" s="49" t="s">
        <v>378</v>
      </c>
      <c r="C51" s="50"/>
      <c r="D51" s="65">
        <v>2060</v>
      </c>
      <c r="F51" s="51"/>
      <c r="G51" s="52"/>
    </row>
    <row r="52" spans="1:7" x14ac:dyDescent="0.2">
      <c r="B52" s="49" t="s">
        <v>379</v>
      </c>
      <c r="C52" s="50"/>
      <c r="D52" s="50">
        <v>540</v>
      </c>
      <c r="E52" s="65">
        <v>1</v>
      </c>
      <c r="F52" s="51">
        <v>540</v>
      </c>
      <c r="G52" s="52"/>
    </row>
    <row r="53" spans="1:7" x14ac:dyDescent="0.2">
      <c r="B53" s="49" t="s">
        <v>391</v>
      </c>
      <c r="C53" s="50"/>
      <c r="D53" s="50">
        <v>270</v>
      </c>
      <c r="E53" s="65">
        <v>2</v>
      </c>
      <c r="F53" s="51">
        <v>540</v>
      </c>
      <c r="G53" s="52"/>
    </row>
    <row r="54" spans="1:7" ht="24" x14ac:dyDescent="0.2">
      <c r="B54" s="210" t="s">
        <v>394</v>
      </c>
      <c r="C54" s="50"/>
      <c r="D54" s="50">
        <v>11560</v>
      </c>
      <c r="E54" s="65">
        <v>1</v>
      </c>
      <c r="F54" s="51">
        <v>11560</v>
      </c>
      <c r="G54" s="52"/>
    </row>
    <row r="55" spans="1:7" x14ac:dyDescent="0.2">
      <c r="B55" s="211" t="s">
        <v>395</v>
      </c>
      <c r="C55" s="212"/>
      <c r="D55" s="212">
        <v>11370</v>
      </c>
      <c r="E55" s="213">
        <v>1</v>
      </c>
      <c r="F55" s="214">
        <v>11370</v>
      </c>
      <c r="G55" s="215"/>
    </row>
    <row r="56" spans="1:7" x14ac:dyDescent="0.2">
      <c r="B56" s="67" t="s">
        <v>396</v>
      </c>
      <c r="D56" s="50">
        <v>11370</v>
      </c>
      <c r="E56" s="68">
        <v>1</v>
      </c>
      <c r="F56" s="51">
        <v>11370</v>
      </c>
    </row>
    <row r="57" spans="1:7" x14ac:dyDescent="0.2">
      <c r="B57" s="67" t="s">
        <v>397</v>
      </c>
      <c r="D57" s="50">
        <v>10</v>
      </c>
      <c r="E57" s="68">
        <v>2</v>
      </c>
      <c r="F57" s="51">
        <v>20</v>
      </c>
    </row>
    <row r="58" spans="1:7" x14ac:dyDescent="0.2">
      <c r="A58" s="30">
        <v>4</v>
      </c>
      <c r="B58" s="467" t="s">
        <v>12</v>
      </c>
      <c r="C58" s="54"/>
      <c r="D58" s="54"/>
      <c r="E58" s="54" t="s">
        <v>381</v>
      </c>
      <c r="F58" s="54" t="s">
        <v>382</v>
      </c>
      <c r="G58" s="66"/>
    </row>
    <row r="59" spans="1:7" ht="15" x14ac:dyDescent="0.2">
      <c r="B59" s="467"/>
      <c r="C59" s="54">
        <v>150</v>
      </c>
      <c r="D59" s="54"/>
      <c r="E59" s="55">
        <v>14229.15</v>
      </c>
      <c r="F59" s="55"/>
      <c r="G59" s="56">
        <v>150</v>
      </c>
    </row>
    <row r="60" spans="1:7" ht="15" x14ac:dyDescent="0.2">
      <c r="B60" s="467"/>
      <c r="C60" s="54">
        <v>300</v>
      </c>
      <c r="D60" s="54"/>
      <c r="E60" s="69" t="s">
        <v>398</v>
      </c>
      <c r="F60" s="55"/>
      <c r="G60" s="56">
        <v>0</v>
      </c>
    </row>
    <row r="61" spans="1:7" ht="15" x14ac:dyDescent="0.2">
      <c r="B61" s="467"/>
      <c r="C61" s="54">
        <v>450</v>
      </c>
      <c r="D61" s="54"/>
      <c r="E61" s="55">
        <v>14730.85</v>
      </c>
      <c r="F61" s="55"/>
      <c r="G61" s="60">
        <v>150</v>
      </c>
    </row>
    <row r="63" spans="1:7" ht="15" x14ac:dyDescent="0.2">
      <c r="D63" s="46" t="s">
        <v>374</v>
      </c>
      <c r="E63" s="46" t="s">
        <v>375</v>
      </c>
      <c r="F63" s="47" t="s">
        <v>376</v>
      </c>
      <c r="G63" s="62"/>
    </row>
    <row r="64" spans="1:7" x14ac:dyDescent="0.2">
      <c r="B64" s="49" t="s">
        <v>378</v>
      </c>
      <c r="C64" s="50"/>
      <c r="D64" s="65">
        <v>2100</v>
      </c>
      <c r="F64" s="51"/>
      <c r="G64" s="52"/>
    </row>
    <row r="65" spans="1:7" x14ac:dyDescent="0.2">
      <c r="B65" s="49" t="s">
        <v>399</v>
      </c>
      <c r="C65" s="50"/>
      <c r="D65" s="50">
        <v>460</v>
      </c>
      <c r="E65" s="65">
        <v>1</v>
      </c>
      <c r="F65" s="51">
        <v>460</v>
      </c>
      <c r="G65" s="52"/>
    </row>
    <row r="66" spans="1:7" x14ac:dyDescent="0.2">
      <c r="B66" s="49" t="s">
        <v>391</v>
      </c>
      <c r="C66" s="50"/>
      <c r="D66" s="50">
        <v>270</v>
      </c>
      <c r="E66" s="65">
        <v>2</v>
      </c>
      <c r="F66" s="51">
        <v>540</v>
      </c>
      <c r="G66" s="52"/>
    </row>
    <row r="67" spans="1:7" x14ac:dyDescent="0.2">
      <c r="B67" s="49" t="s">
        <v>392</v>
      </c>
      <c r="C67" s="50"/>
      <c r="D67" s="50">
        <v>500</v>
      </c>
      <c r="E67" s="65">
        <v>2</v>
      </c>
      <c r="F67" s="51">
        <v>1000</v>
      </c>
      <c r="G67" s="52"/>
    </row>
    <row r="68" spans="1:7" x14ac:dyDescent="0.2">
      <c r="B68" s="49" t="s">
        <v>393</v>
      </c>
      <c r="C68" s="50"/>
      <c r="D68" s="50">
        <v>130</v>
      </c>
      <c r="E68" s="65">
        <v>2</v>
      </c>
      <c r="F68" s="51">
        <v>260</v>
      </c>
      <c r="G68" s="52"/>
    </row>
    <row r="70" spans="1:7" x14ac:dyDescent="0.2">
      <c r="A70" s="30">
        <v>5</v>
      </c>
      <c r="B70" s="467" t="s">
        <v>13</v>
      </c>
      <c r="C70" s="54"/>
      <c r="D70" s="54"/>
      <c r="E70" s="54" t="s">
        <v>381</v>
      </c>
      <c r="F70" s="54" t="s">
        <v>382</v>
      </c>
      <c r="G70" s="66"/>
    </row>
    <row r="71" spans="1:7" ht="15" x14ac:dyDescent="0.2">
      <c r="B71" s="467"/>
      <c r="C71" s="54">
        <v>450</v>
      </c>
      <c r="D71" s="54"/>
      <c r="E71" s="55">
        <v>4100</v>
      </c>
      <c r="F71" s="55">
        <v>3360</v>
      </c>
      <c r="G71" s="56">
        <v>0</v>
      </c>
    </row>
    <row r="72" spans="1:7" ht="15" x14ac:dyDescent="0.2">
      <c r="B72" s="467"/>
      <c r="C72" s="54">
        <v>500</v>
      </c>
      <c r="D72" s="54"/>
      <c r="E72" s="55">
        <v>4168.25</v>
      </c>
      <c r="F72" s="55">
        <v>3428.25</v>
      </c>
      <c r="G72" s="56">
        <v>50</v>
      </c>
    </row>
    <row r="73" spans="1:7" ht="15" x14ac:dyDescent="0.2">
      <c r="B73" s="467"/>
      <c r="C73" s="54">
        <v>600</v>
      </c>
      <c r="D73" s="54"/>
      <c r="E73" s="55">
        <v>4304.75</v>
      </c>
      <c r="F73" s="55">
        <v>3564.75</v>
      </c>
      <c r="G73" s="60">
        <v>150</v>
      </c>
    </row>
    <row r="75" spans="1:7" ht="15" x14ac:dyDescent="0.2">
      <c r="D75" s="46" t="s">
        <v>374</v>
      </c>
      <c r="E75" s="46" t="s">
        <v>375</v>
      </c>
      <c r="F75" s="47" t="s">
        <v>376</v>
      </c>
      <c r="G75" s="62"/>
    </row>
    <row r="76" spans="1:7" x14ac:dyDescent="0.2">
      <c r="B76" s="49" t="s">
        <v>378</v>
      </c>
      <c r="C76" s="50"/>
      <c r="D76" s="65">
        <v>2100</v>
      </c>
      <c r="F76" s="51"/>
      <c r="G76" s="52"/>
    </row>
    <row r="77" spans="1:7" x14ac:dyDescent="0.2">
      <c r="B77" s="49" t="s">
        <v>399</v>
      </c>
      <c r="C77" s="50"/>
      <c r="D77" s="50">
        <v>460</v>
      </c>
      <c r="E77" s="65">
        <v>1</v>
      </c>
      <c r="F77" s="51">
        <v>460</v>
      </c>
      <c r="G77" s="52"/>
    </row>
    <row r="78" spans="1:7" x14ac:dyDescent="0.2">
      <c r="B78" s="49" t="s">
        <v>391</v>
      </c>
      <c r="C78" s="50"/>
      <c r="D78" s="50">
        <v>270</v>
      </c>
      <c r="E78" s="65">
        <v>2</v>
      </c>
      <c r="F78" s="51">
        <v>540</v>
      </c>
      <c r="G78" s="52"/>
    </row>
    <row r="79" spans="1:7" x14ac:dyDescent="0.2">
      <c r="B79" s="49" t="s">
        <v>392</v>
      </c>
      <c r="C79" s="50"/>
      <c r="D79" s="50">
        <v>500</v>
      </c>
      <c r="E79" s="65">
        <v>4</v>
      </c>
      <c r="F79" s="51">
        <v>2000</v>
      </c>
      <c r="G79" s="52"/>
    </row>
    <row r="80" spans="1:7" x14ac:dyDescent="0.2">
      <c r="B80" s="49" t="s">
        <v>393</v>
      </c>
      <c r="C80" s="50"/>
      <c r="D80" s="50">
        <v>130</v>
      </c>
      <c r="E80" s="65">
        <v>4</v>
      </c>
      <c r="F80" s="51">
        <v>520</v>
      </c>
      <c r="G80" s="52"/>
    </row>
    <row r="82" spans="1:7" x14ac:dyDescent="0.2">
      <c r="A82" s="30">
        <v>6</v>
      </c>
      <c r="B82" s="467" t="s">
        <v>14</v>
      </c>
      <c r="C82" s="54"/>
      <c r="D82" s="54"/>
      <c r="E82" s="54" t="s">
        <v>381</v>
      </c>
      <c r="F82" s="54" t="s">
        <v>382</v>
      </c>
      <c r="G82" s="66"/>
    </row>
    <row r="83" spans="1:7" ht="15" x14ac:dyDescent="0.2">
      <c r="B83" s="467"/>
      <c r="C83" s="54">
        <v>600</v>
      </c>
      <c r="D83" s="54"/>
      <c r="E83" s="55">
        <v>5304.75</v>
      </c>
      <c r="F83" s="55">
        <v>3824.75</v>
      </c>
      <c r="G83" s="56">
        <v>150</v>
      </c>
    </row>
    <row r="84" spans="1:7" ht="15" x14ac:dyDescent="0.2">
      <c r="B84" s="467"/>
      <c r="C84" s="54">
        <v>700</v>
      </c>
      <c r="D84" s="54"/>
      <c r="E84" s="55">
        <v>5441.25</v>
      </c>
      <c r="F84" s="55">
        <v>3961.25</v>
      </c>
      <c r="G84" s="56">
        <v>250</v>
      </c>
    </row>
    <row r="85" spans="1:7" ht="15" x14ac:dyDescent="0.2">
      <c r="B85" s="467"/>
      <c r="C85" s="54">
        <v>800</v>
      </c>
      <c r="D85" s="54"/>
      <c r="E85" s="55">
        <v>5577.75</v>
      </c>
      <c r="F85" s="55">
        <v>4097.75</v>
      </c>
      <c r="G85" s="56">
        <v>350</v>
      </c>
    </row>
    <row r="86" spans="1:7" ht="15" x14ac:dyDescent="0.2">
      <c r="B86" s="467"/>
      <c r="C86" s="54">
        <v>900</v>
      </c>
      <c r="D86" s="54"/>
      <c r="E86" s="55">
        <v>5714.25</v>
      </c>
      <c r="F86" s="55">
        <v>4234.25</v>
      </c>
      <c r="G86" s="60">
        <v>450</v>
      </c>
    </row>
    <row r="88" spans="1:7" ht="15" x14ac:dyDescent="0.2">
      <c r="D88" s="46" t="s">
        <v>374</v>
      </c>
      <c r="E88" s="46" t="s">
        <v>375</v>
      </c>
      <c r="F88" s="47" t="s">
        <v>376</v>
      </c>
      <c r="G88" s="62"/>
    </row>
    <row r="89" spans="1:7" x14ac:dyDescent="0.2">
      <c r="B89" s="49" t="s">
        <v>378</v>
      </c>
      <c r="C89" s="50"/>
      <c r="D89" s="65">
        <v>3070</v>
      </c>
      <c r="F89" s="51"/>
      <c r="G89" s="52"/>
    </row>
    <row r="90" spans="1:7" x14ac:dyDescent="0.2">
      <c r="B90" s="49" t="s">
        <v>400</v>
      </c>
      <c r="C90" s="50"/>
      <c r="D90" s="50">
        <v>810</v>
      </c>
      <c r="E90" s="65">
        <v>1</v>
      </c>
      <c r="F90" s="51">
        <v>810</v>
      </c>
      <c r="G90" s="52"/>
    </row>
    <row r="91" spans="1:7" x14ac:dyDescent="0.2">
      <c r="B91" s="49" t="s">
        <v>391</v>
      </c>
      <c r="C91" s="50"/>
      <c r="D91" s="50">
        <v>270</v>
      </c>
      <c r="E91" s="65">
        <v>2</v>
      </c>
      <c r="F91" s="51">
        <v>540</v>
      </c>
      <c r="G91" s="52"/>
    </row>
    <row r="92" spans="1:7" ht="60" x14ac:dyDescent="0.2">
      <c r="B92" s="216" t="s">
        <v>401</v>
      </c>
      <c r="C92" s="50"/>
      <c r="D92" s="50">
        <v>1300</v>
      </c>
      <c r="E92" s="65">
        <v>2</v>
      </c>
      <c r="F92" s="51">
        <v>2600</v>
      </c>
      <c r="G92" s="52"/>
    </row>
    <row r="93" spans="1:7" x14ac:dyDescent="0.2">
      <c r="B93" s="49" t="s">
        <v>402</v>
      </c>
      <c r="C93" s="50"/>
      <c r="D93" s="50">
        <v>480</v>
      </c>
      <c r="E93" s="65">
        <v>2</v>
      </c>
      <c r="F93" s="51">
        <v>960</v>
      </c>
      <c r="G93" s="52"/>
    </row>
    <row r="94" spans="1:7" x14ac:dyDescent="0.2">
      <c r="B94" s="49" t="s">
        <v>403</v>
      </c>
      <c r="C94" s="50"/>
      <c r="D94" s="50">
        <v>30</v>
      </c>
      <c r="E94" s="65">
        <v>1</v>
      </c>
      <c r="F94" s="51">
        <v>30</v>
      </c>
      <c r="G94" s="52"/>
    </row>
    <row r="95" spans="1:7" x14ac:dyDescent="0.2">
      <c r="A95" s="30">
        <v>7</v>
      </c>
      <c r="B95" s="468" t="s">
        <v>404</v>
      </c>
      <c r="C95" s="54"/>
      <c r="D95" s="54"/>
      <c r="E95" s="54" t="s">
        <v>381</v>
      </c>
      <c r="F95" s="54" t="s">
        <v>382</v>
      </c>
      <c r="G95" s="66"/>
    </row>
    <row r="96" spans="1:7" ht="15" x14ac:dyDescent="0.2">
      <c r="B96" s="468"/>
      <c r="C96" s="54">
        <v>850</v>
      </c>
      <c r="D96" s="54"/>
      <c r="E96" s="55">
        <v>7249.5499999999993</v>
      </c>
      <c r="F96" s="55">
        <v>5609.5499999999993</v>
      </c>
      <c r="G96" s="56">
        <v>100</v>
      </c>
    </row>
    <row r="97" spans="1:7" ht="15" x14ac:dyDescent="0.2">
      <c r="B97" s="468"/>
      <c r="C97" s="54">
        <v>950</v>
      </c>
      <c r="D97" s="54"/>
      <c r="E97" s="55">
        <v>7449.0999999999995</v>
      </c>
      <c r="F97" s="55">
        <v>5809.0999999999995</v>
      </c>
      <c r="G97" s="56">
        <v>200</v>
      </c>
    </row>
    <row r="99" spans="1:7" ht="15" x14ac:dyDescent="0.2">
      <c r="D99" s="46" t="s">
        <v>374</v>
      </c>
      <c r="E99" s="46" t="s">
        <v>375</v>
      </c>
      <c r="F99" s="47" t="s">
        <v>376</v>
      </c>
      <c r="G99" s="62"/>
    </row>
    <row r="100" spans="1:7" x14ac:dyDescent="0.2">
      <c r="B100" s="49" t="s">
        <v>378</v>
      </c>
      <c r="C100" s="50"/>
      <c r="D100" s="65">
        <v>2850</v>
      </c>
      <c r="F100" s="51"/>
      <c r="G100" s="52"/>
    </row>
    <row r="101" spans="1:7" x14ac:dyDescent="0.2">
      <c r="B101" s="49" t="s">
        <v>405</v>
      </c>
      <c r="C101" s="50"/>
      <c r="D101" s="50">
        <v>740</v>
      </c>
      <c r="E101" s="65">
        <v>1</v>
      </c>
      <c r="F101" s="51">
        <v>740</v>
      </c>
      <c r="G101" s="52"/>
    </row>
    <row r="102" spans="1:7" x14ac:dyDescent="0.2">
      <c r="B102" s="49" t="s">
        <v>391</v>
      </c>
      <c r="C102" s="50"/>
      <c r="D102" s="50">
        <v>270</v>
      </c>
      <c r="E102" s="65">
        <v>2</v>
      </c>
      <c r="F102" s="51">
        <v>540</v>
      </c>
      <c r="G102" s="52"/>
    </row>
    <row r="103" spans="1:7" x14ac:dyDescent="0.2">
      <c r="B103" s="70" t="s">
        <v>401</v>
      </c>
      <c r="C103" s="50"/>
      <c r="D103" s="50">
        <v>1300</v>
      </c>
      <c r="E103" s="65">
        <v>2</v>
      </c>
      <c r="F103" s="51">
        <v>2600</v>
      </c>
      <c r="G103" s="52"/>
    </row>
    <row r="104" spans="1:7" x14ac:dyDescent="0.2">
      <c r="B104" s="49" t="s">
        <v>402</v>
      </c>
      <c r="C104" s="50"/>
      <c r="D104" s="50">
        <v>480</v>
      </c>
      <c r="E104" s="65">
        <v>2</v>
      </c>
      <c r="F104" s="51">
        <v>960</v>
      </c>
      <c r="G104" s="52"/>
    </row>
    <row r="105" spans="1:7" x14ac:dyDescent="0.2">
      <c r="B105" s="49" t="s">
        <v>403</v>
      </c>
      <c r="C105" s="50"/>
      <c r="D105" s="50">
        <v>30</v>
      </c>
      <c r="E105" s="65">
        <v>1</v>
      </c>
      <c r="F105" s="51">
        <v>30</v>
      </c>
      <c r="G105" s="52"/>
    </row>
    <row r="106" spans="1:7" x14ac:dyDescent="0.2">
      <c r="A106" s="30">
        <v>8</v>
      </c>
      <c r="B106" s="468" t="s">
        <v>406</v>
      </c>
      <c r="C106" s="54"/>
      <c r="D106" s="54"/>
      <c r="E106" s="54" t="s">
        <v>381</v>
      </c>
      <c r="F106" s="54" t="s">
        <v>382</v>
      </c>
      <c r="G106" s="66"/>
    </row>
    <row r="107" spans="1:7" ht="15" x14ac:dyDescent="0.2">
      <c r="B107" s="468"/>
      <c r="C107" s="54">
        <v>850</v>
      </c>
      <c r="D107" s="54"/>
      <c r="E107" s="55">
        <v>6945.25</v>
      </c>
      <c r="F107" s="55">
        <v>5305.25</v>
      </c>
      <c r="G107" s="56">
        <v>100</v>
      </c>
    </row>
    <row r="108" spans="1:7" ht="15" x14ac:dyDescent="0.2">
      <c r="B108" s="468"/>
      <c r="C108" s="54">
        <v>950</v>
      </c>
      <c r="D108" s="54"/>
      <c r="E108" s="55">
        <v>7130.5</v>
      </c>
      <c r="F108" s="55">
        <v>5490.5</v>
      </c>
      <c r="G108" s="56">
        <v>200</v>
      </c>
    </row>
    <row r="110" spans="1:7" ht="15" x14ac:dyDescent="0.2">
      <c r="D110" s="46" t="s">
        <v>374</v>
      </c>
      <c r="E110" s="46" t="s">
        <v>375</v>
      </c>
      <c r="F110" s="47" t="s">
        <v>376</v>
      </c>
      <c r="G110" s="62"/>
    </row>
    <row r="111" spans="1:7" x14ac:dyDescent="0.2">
      <c r="B111" s="49" t="s">
        <v>378</v>
      </c>
      <c r="C111" s="50"/>
      <c r="D111" s="65">
        <v>2480</v>
      </c>
      <c r="F111" s="51"/>
      <c r="G111" s="52"/>
    </row>
    <row r="112" spans="1:7" x14ac:dyDescent="0.2">
      <c r="B112" s="49" t="s">
        <v>407</v>
      </c>
      <c r="C112" s="50"/>
      <c r="D112" s="50">
        <v>940</v>
      </c>
      <c r="E112" s="65">
        <v>1</v>
      </c>
      <c r="F112" s="51">
        <v>940</v>
      </c>
      <c r="G112" s="52"/>
    </row>
    <row r="113" spans="1:7" x14ac:dyDescent="0.2">
      <c r="B113" s="49" t="s">
        <v>391</v>
      </c>
      <c r="C113" s="50"/>
      <c r="D113" s="50">
        <v>270</v>
      </c>
      <c r="E113" s="65">
        <v>3</v>
      </c>
      <c r="F113" s="51">
        <v>810</v>
      </c>
      <c r="G113" s="52"/>
    </row>
    <row r="114" spans="1:7" x14ac:dyDescent="0.2">
      <c r="B114" s="49" t="s">
        <v>408</v>
      </c>
      <c r="C114" s="50"/>
      <c r="D114" s="50">
        <v>1560</v>
      </c>
      <c r="E114" s="65">
        <v>2</v>
      </c>
      <c r="F114" s="51">
        <v>3120</v>
      </c>
      <c r="G114" s="52"/>
    </row>
    <row r="115" spans="1:7" x14ac:dyDescent="0.2">
      <c r="B115" s="49" t="s">
        <v>409</v>
      </c>
      <c r="C115" s="50"/>
      <c r="D115" s="50">
        <v>190</v>
      </c>
      <c r="E115" s="65">
        <v>2</v>
      </c>
      <c r="F115" s="51">
        <v>380</v>
      </c>
      <c r="G115" s="52"/>
    </row>
    <row r="116" spans="1:7" x14ac:dyDescent="0.2">
      <c r="B116" s="49"/>
      <c r="C116" s="50"/>
      <c r="D116" s="50"/>
      <c r="E116" s="65"/>
      <c r="F116" s="51"/>
      <c r="G116" s="52"/>
    </row>
    <row r="117" spans="1:7" x14ac:dyDescent="0.2">
      <c r="A117" s="30">
        <v>9</v>
      </c>
      <c r="B117" s="467" t="s">
        <v>15</v>
      </c>
      <c r="C117" s="54"/>
      <c r="D117" s="54"/>
      <c r="E117" s="54" t="s">
        <v>381</v>
      </c>
      <c r="F117" s="54" t="s">
        <v>382</v>
      </c>
      <c r="G117" s="66"/>
    </row>
    <row r="118" spans="1:7" ht="15" x14ac:dyDescent="0.2">
      <c r="B118" s="467"/>
      <c r="C118" s="54">
        <v>700</v>
      </c>
      <c r="D118" s="54"/>
      <c r="E118" s="55">
        <v>7350</v>
      </c>
      <c r="F118" s="55">
        <v>4610</v>
      </c>
      <c r="G118" s="56"/>
    </row>
    <row r="119" spans="1:7" ht="15" x14ac:dyDescent="0.2">
      <c r="B119" s="467"/>
      <c r="C119" s="54">
        <v>800</v>
      </c>
      <c r="D119" s="54"/>
      <c r="E119" s="55">
        <v>7796.4</v>
      </c>
      <c r="F119" s="55">
        <v>5056.3999999999996</v>
      </c>
      <c r="G119" s="56">
        <v>100</v>
      </c>
    </row>
    <row r="120" spans="1:7" ht="15" x14ac:dyDescent="0.2">
      <c r="B120" s="467"/>
      <c r="C120" s="54">
        <v>900</v>
      </c>
      <c r="D120" s="54"/>
      <c r="E120" s="55">
        <v>8242.7999999999993</v>
      </c>
      <c r="F120" s="55">
        <v>5502.7999999999993</v>
      </c>
      <c r="G120" s="56">
        <v>200</v>
      </c>
    </row>
    <row r="122" spans="1:7" ht="15" x14ac:dyDescent="0.2">
      <c r="D122" s="46" t="s">
        <v>374</v>
      </c>
      <c r="E122" s="46" t="s">
        <v>375</v>
      </c>
      <c r="F122" s="47" t="s">
        <v>376</v>
      </c>
      <c r="G122" s="62"/>
    </row>
    <row r="123" spans="1:7" x14ac:dyDescent="0.2">
      <c r="B123" s="49" t="s">
        <v>378</v>
      </c>
      <c r="C123" s="50"/>
      <c r="D123" s="65">
        <v>2740</v>
      </c>
      <c r="F123" s="51"/>
      <c r="G123" s="52"/>
    </row>
    <row r="124" spans="1:7" x14ac:dyDescent="0.2">
      <c r="B124" s="49" t="s">
        <v>407</v>
      </c>
      <c r="C124" s="50"/>
      <c r="D124" s="50">
        <v>940</v>
      </c>
      <c r="E124" s="65">
        <v>1</v>
      </c>
      <c r="F124" s="51">
        <v>940</v>
      </c>
      <c r="G124" s="52"/>
    </row>
    <row r="125" spans="1:7" x14ac:dyDescent="0.2">
      <c r="B125" s="49" t="s">
        <v>391</v>
      </c>
      <c r="C125" s="50"/>
      <c r="D125" s="50">
        <v>270</v>
      </c>
      <c r="E125" s="65">
        <v>3</v>
      </c>
      <c r="F125" s="51">
        <v>810</v>
      </c>
      <c r="G125" s="52"/>
    </row>
    <row r="126" spans="1:7" ht="36" x14ac:dyDescent="0.2">
      <c r="B126" s="210" t="s">
        <v>408</v>
      </c>
      <c r="C126" s="50"/>
      <c r="D126" s="50">
        <v>1560</v>
      </c>
      <c r="E126" s="65">
        <v>2</v>
      </c>
      <c r="F126" s="51">
        <v>3120</v>
      </c>
      <c r="G126" s="52"/>
    </row>
    <row r="127" spans="1:7" x14ac:dyDescent="0.2">
      <c r="B127" s="49" t="s">
        <v>409</v>
      </c>
      <c r="C127" s="50"/>
      <c r="D127" s="50">
        <v>190</v>
      </c>
      <c r="E127" s="65">
        <v>2</v>
      </c>
      <c r="F127" s="51">
        <v>380</v>
      </c>
      <c r="G127" s="52"/>
    </row>
    <row r="128" spans="1:7" x14ac:dyDescent="0.2">
      <c r="B128" s="49"/>
      <c r="C128" s="50"/>
      <c r="D128" s="50"/>
      <c r="E128" s="65"/>
      <c r="F128" s="51"/>
      <c r="G128" s="52"/>
    </row>
    <row r="129" spans="1:8" x14ac:dyDescent="0.2">
      <c r="A129" s="30">
        <v>10</v>
      </c>
      <c r="B129" s="467" t="s">
        <v>16</v>
      </c>
      <c r="C129" s="54"/>
      <c r="D129" s="54"/>
      <c r="E129" s="54" t="s">
        <v>381</v>
      </c>
      <c r="F129" s="54" t="s">
        <v>382</v>
      </c>
      <c r="G129" s="66"/>
    </row>
    <row r="130" spans="1:8" ht="15" x14ac:dyDescent="0.2">
      <c r="B130" s="467"/>
      <c r="C130" s="54">
        <v>700</v>
      </c>
      <c r="D130" s="54"/>
      <c r="E130" s="55">
        <v>7610</v>
      </c>
      <c r="F130" s="55">
        <v>4870</v>
      </c>
      <c r="G130" s="56"/>
    </row>
    <row r="131" spans="1:8" ht="15" x14ac:dyDescent="0.2">
      <c r="B131" s="467"/>
      <c r="C131" s="54">
        <v>800</v>
      </c>
      <c r="D131" s="54"/>
      <c r="E131" s="55">
        <v>8103.2</v>
      </c>
      <c r="F131" s="55">
        <v>5363.2</v>
      </c>
      <c r="G131" s="56">
        <v>100</v>
      </c>
    </row>
    <row r="132" spans="1:8" ht="15" x14ac:dyDescent="0.2">
      <c r="B132" s="467"/>
      <c r="C132" s="54">
        <v>900</v>
      </c>
      <c r="D132" s="54"/>
      <c r="E132" s="55">
        <v>8596.4</v>
      </c>
      <c r="F132" s="55">
        <v>5856.4</v>
      </c>
      <c r="G132" s="56">
        <v>200</v>
      </c>
    </row>
    <row r="134" spans="1:8" ht="15" x14ac:dyDescent="0.2">
      <c r="D134" s="46" t="s">
        <v>374</v>
      </c>
      <c r="E134" s="46" t="s">
        <v>375</v>
      </c>
      <c r="F134" s="47" t="s">
        <v>376</v>
      </c>
      <c r="G134" s="62"/>
    </row>
    <row r="135" spans="1:8" x14ac:dyDescent="0.2">
      <c r="B135" s="49" t="s">
        <v>378</v>
      </c>
      <c r="C135" s="50"/>
      <c r="D135" s="65">
        <v>2300</v>
      </c>
      <c r="F135" s="51"/>
      <c r="G135" s="52"/>
    </row>
    <row r="136" spans="1:8" x14ac:dyDescent="0.2">
      <c r="B136" s="49" t="s">
        <v>379</v>
      </c>
      <c r="C136" s="50"/>
      <c r="D136" s="50">
        <v>540</v>
      </c>
      <c r="E136" s="65">
        <v>1</v>
      </c>
      <c r="F136" s="51">
        <v>540</v>
      </c>
      <c r="G136" s="52"/>
    </row>
    <row r="137" spans="1:8" x14ac:dyDescent="0.2">
      <c r="B137" s="49" t="s">
        <v>391</v>
      </c>
      <c r="C137" s="50"/>
      <c r="D137" s="50">
        <v>270</v>
      </c>
      <c r="E137" s="65">
        <v>2</v>
      </c>
      <c r="F137" s="51">
        <v>540</v>
      </c>
      <c r="G137" s="52"/>
    </row>
    <row r="138" spans="1:8" x14ac:dyDescent="0.2">
      <c r="B138" s="49" t="s">
        <v>392</v>
      </c>
      <c r="C138" s="50"/>
      <c r="D138" s="50">
        <v>500</v>
      </c>
      <c r="E138" s="65">
        <v>2</v>
      </c>
      <c r="F138" s="51">
        <v>1000</v>
      </c>
      <c r="G138" s="52"/>
    </row>
    <row r="139" spans="1:8" x14ac:dyDescent="0.2">
      <c r="B139" s="49" t="s">
        <v>410</v>
      </c>
      <c r="C139" s="50"/>
      <c r="D139" s="50">
        <v>4750</v>
      </c>
      <c r="E139" s="65">
        <v>1</v>
      </c>
      <c r="F139" s="51">
        <v>4750</v>
      </c>
      <c r="G139" s="52"/>
    </row>
    <row r="140" spans="1:8" x14ac:dyDescent="0.2">
      <c r="B140" s="49" t="s">
        <v>393</v>
      </c>
      <c r="C140" s="50"/>
      <c r="D140" s="50">
        <v>130</v>
      </c>
      <c r="E140" s="65">
        <v>2</v>
      </c>
      <c r="F140" s="51">
        <v>260</v>
      </c>
      <c r="G140" s="52"/>
    </row>
    <row r="141" spans="1:8" x14ac:dyDescent="0.2">
      <c r="B141" s="49" t="s">
        <v>411</v>
      </c>
      <c r="C141" s="50"/>
      <c r="D141" s="50">
        <v>370</v>
      </c>
      <c r="E141" s="65">
        <v>1</v>
      </c>
      <c r="F141" s="51">
        <v>370</v>
      </c>
      <c r="G141" s="52"/>
    </row>
    <row r="142" spans="1:8" x14ac:dyDescent="0.2">
      <c r="B142" s="49" t="s">
        <v>412</v>
      </c>
      <c r="C142" s="50"/>
      <c r="D142" s="50">
        <v>170</v>
      </c>
      <c r="E142" s="65">
        <v>1</v>
      </c>
      <c r="F142" s="51">
        <v>170</v>
      </c>
      <c r="G142" s="52"/>
    </row>
    <row r="143" spans="1:8" x14ac:dyDescent="0.2">
      <c r="B143" s="67" t="s">
        <v>413</v>
      </c>
      <c r="C143" s="30"/>
      <c r="D143" s="50">
        <v>4130</v>
      </c>
      <c r="E143" s="68">
        <v>1</v>
      </c>
      <c r="F143" s="51">
        <v>4130</v>
      </c>
      <c r="G143" s="52"/>
    </row>
    <row r="144" spans="1:8" x14ac:dyDescent="0.2">
      <c r="A144" s="30">
        <v>11</v>
      </c>
      <c r="B144" s="467" t="s">
        <v>17</v>
      </c>
      <c r="C144" s="54"/>
      <c r="D144" s="54"/>
      <c r="E144" s="54" t="s">
        <v>381</v>
      </c>
      <c r="F144" s="54" t="s">
        <v>382</v>
      </c>
      <c r="G144" s="54" t="s">
        <v>414</v>
      </c>
      <c r="H144" s="66"/>
    </row>
    <row r="145" spans="2:8" ht="15" x14ac:dyDescent="0.2">
      <c r="B145" s="467"/>
      <c r="C145" s="54">
        <v>300</v>
      </c>
      <c r="D145" s="54"/>
      <c r="E145" s="55">
        <v>9130</v>
      </c>
      <c r="F145" s="55">
        <v>4180</v>
      </c>
      <c r="G145" s="55">
        <v>7770</v>
      </c>
      <c r="H145" s="56"/>
    </row>
    <row r="146" spans="2:8" ht="15" x14ac:dyDescent="0.2">
      <c r="B146" s="467"/>
      <c r="C146" s="54">
        <v>350</v>
      </c>
      <c r="D146" s="54"/>
      <c r="E146" s="55">
        <v>9204.75</v>
      </c>
      <c r="F146" s="55">
        <v>4254.75</v>
      </c>
      <c r="G146" s="55">
        <v>7977</v>
      </c>
      <c r="H146" s="56">
        <v>50</v>
      </c>
    </row>
    <row r="147" spans="2:8" ht="15" x14ac:dyDescent="0.2">
      <c r="B147" s="467"/>
      <c r="C147" s="54">
        <v>400</v>
      </c>
      <c r="D147" s="54"/>
      <c r="E147" s="55">
        <v>9279.5</v>
      </c>
      <c r="F147" s="55">
        <v>4329.5</v>
      </c>
      <c r="G147" s="55">
        <v>8184</v>
      </c>
      <c r="H147" s="56">
        <v>100</v>
      </c>
    </row>
    <row r="148" spans="2:8" ht="15" x14ac:dyDescent="0.2">
      <c r="B148" s="467"/>
      <c r="C148" s="54">
        <v>450</v>
      </c>
      <c r="D148" s="54"/>
      <c r="E148" s="55">
        <v>9354.25</v>
      </c>
      <c r="F148" s="55">
        <v>4404.25</v>
      </c>
      <c r="G148" s="55">
        <v>8391</v>
      </c>
      <c r="H148" s="56">
        <v>150</v>
      </c>
    </row>
    <row r="149" spans="2:8" ht="15" x14ac:dyDescent="0.2">
      <c r="B149" s="467"/>
      <c r="C149" s="54">
        <v>500</v>
      </c>
      <c r="D149" s="54"/>
      <c r="E149" s="55">
        <v>9429</v>
      </c>
      <c r="F149" s="55">
        <v>4479</v>
      </c>
      <c r="G149" s="55">
        <v>8598</v>
      </c>
      <c r="H149" s="56">
        <v>200</v>
      </c>
    </row>
    <row r="150" spans="2:8" ht="15" x14ac:dyDescent="0.2">
      <c r="B150" s="467"/>
      <c r="C150" s="54">
        <v>600</v>
      </c>
      <c r="D150" s="54"/>
      <c r="E150" s="55">
        <v>9578.5</v>
      </c>
      <c r="F150" s="55">
        <v>4628.5</v>
      </c>
      <c r="G150" s="55">
        <v>9012</v>
      </c>
      <c r="H150" s="56">
        <v>300</v>
      </c>
    </row>
    <row r="152" spans="2:8" ht="15" x14ac:dyDescent="0.2">
      <c r="D152" s="46" t="s">
        <v>374</v>
      </c>
      <c r="E152" s="46" t="s">
        <v>375</v>
      </c>
      <c r="F152" s="47" t="s">
        <v>376</v>
      </c>
      <c r="G152" s="62"/>
    </row>
    <row r="153" spans="2:8" x14ac:dyDescent="0.2">
      <c r="B153" s="49" t="s">
        <v>378</v>
      </c>
      <c r="C153" s="50"/>
      <c r="D153" s="65">
        <v>2300</v>
      </c>
      <c r="F153" s="51"/>
      <c r="G153" s="52"/>
    </row>
    <row r="154" spans="2:8" x14ac:dyDescent="0.2">
      <c r="B154" s="49" t="s">
        <v>379</v>
      </c>
      <c r="C154" s="50"/>
      <c r="D154" s="50">
        <v>540</v>
      </c>
      <c r="E154" s="65">
        <v>1</v>
      </c>
      <c r="F154" s="51">
        <v>540</v>
      </c>
      <c r="G154" s="52"/>
    </row>
    <row r="155" spans="2:8" x14ac:dyDescent="0.2">
      <c r="B155" s="49" t="s">
        <v>391</v>
      </c>
      <c r="C155" s="50"/>
      <c r="D155" s="50">
        <v>270</v>
      </c>
      <c r="E155" s="65">
        <v>2</v>
      </c>
      <c r="F155" s="51">
        <v>540</v>
      </c>
      <c r="G155" s="52"/>
    </row>
    <row r="156" spans="2:8" x14ac:dyDescent="0.2">
      <c r="B156" s="49" t="s">
        <v>392</v>
      </c>
      <c r="C156" s="50"/>
      <c r="D156" s="50">
        <v>500</v>
      </c>
      <c r="E156" s="65">
        <v>4</v>
      </c>
      <c r="F156" s="51">
        <v>2000</v>
      </c>
      <c r="G156" s="52"/>
    </row>
    <row r="157" spans="2:8" x14ac:dyDescent="0.2">
      <c r="B157" s="49" t="s">
        <v>410</v>
      </c>
      <c r="C157" s="50"/>
      <c r="D157" s="50">
        <v>4750</v>
      </c>
      <c r="E157" s="65">
        <v>1</v>
      </c>
      <c r="F157" s="51">
        <v>4750</v>
      </c>
      <c r="G157" s="52"/>
    </row>
    <row r="158" spans="2:8" x14ac:dyDescent="0.2">
      <c r="B158" s="49" t="s">
        <v>393</v>
      </c>
      <c r="C158" s="50"/>
      <c r="D158" s="50">
        <v>130</v>
      </c>
      <c r="E158" s="65">
        <v>4</v>
      </c>
      <c r="F158" s="51">
        <v>520</v>
      </c>
      <c r="G158" s="52"/>
    </row>
    <row r="159" spans="2:8" x14ac:dyDescent="0.2">
      <c r="B159" s="49" t="s">
        <v>411</v>
      </c>
      <c r="C159" s="50"/>
      <c r="D159" s="50">
        <v>370</v>
      </c>
      <c r="E159" s="65">
        <v>1</v>
      </c>
      <c r="F159" s="51">
        <v>370</v>
      </c>
      <c r="G159" s="52"/>
    </row>
    <row r="160" spans="2:8" x14ac:dyDescent="0.2">
      <c r="B160" s="49" t="s">
        <v>412</v>
      </c>
      <c r="C160" s="50"/>
      <c r="D160" s="50">
        <v>170</v>
      </c>
      <c r="E160" s="65">
        <v>1</v>
      </c>
      <c r="F160" s="51">
        <v>170</v>
      </c>
      <c r="G160" s="52"/>
    </row>
    <row r="161" spans="1:8" x14ac:dyDescent="0.2">
      <c r="B161" s="67" t="s">
        <v>413</v>
      </c>
      <c r="C161" s="30"/>
      <c r="D161" s="50">
        <v>4130</v>
      </c>
      <c r="E161" s="68">
        <v>1</v>
      </c>
      <c r="F161" s="51">
        <v>4130</v>
      </c>
      <c r="G161" s="52"/>
    </row>
    <row r="162" spans="1:8" x14ac:dyDescent="0.2">
      <c r="A162" s="30">
        <v>12</v>
      </c>
      <c r="B162" s="467" t="s">
        <v>140</v>
      </c>
      <c r="C162" s="54"/>
      <c r="D162" s="54"/>
      <c r="E162" s="54" t="s">
        <v>381</v>
      </c>
      <c r="F162" s="54" t="s">
        <v>382</v>
      </c>
      <c r="G162" s="54"/>
      <c r="H162" s="66"/>
    </row>
    <row r="163" spans="1:8" ht="15" x14ac:dyDescent="0.2">
      <c r="B163" s="467"/>
      <c r="C163" s="54">
        <v>600</v>
      </c>
      <c r="D163" s="54"/>
      <c r="E163" s="55">
        <v>10578.5</v>
      </c>
      <c r="F163" s="55">
        <v>4888.5</v>
      </c>
      <c r="G163" s="55"/>
      <c r="H163" s="56">
        <v>300</v>
      </c>
    </row>
    <row r="164" spans="1:8" ht="15" x14ac:dyDescent="0.2">
      <c r="B164" s="467"/>
      <c r="C164" s="54">
        <v>700</v>
      </c>
      <c r="D164" s="54"/>
      <c r="E164" s="55">
        <v>10728</v>
      </c>
      <c r="F164" s="55">
        <v>5038</v>
      </c>
      <c r="G164" s="55"/>
      <c r="H164" s="56">
        <v>400</v>
      </c>
    </row>
    <row r="165" spans="1:8" ht="15" x14ac:dyDescent="0.2">
      <c r="B165" s="467"/>
      <c r="C165" s="54">
        <v>800</v>
      </c>
      <c r="D165" s="54"/>
      <c r="E165" s="55">
        <v>10877.5</v>
      </c>
      <c r="F165" s="55">
        <v>5187.5</v>
      </c>
      <c r="G165" s="55"/>
      <c r="H165" s="56">
        <v>500</v>
      </c>
    </row>
    <row r="166" spans="1:8" ht="15" x14ac:dyDescent="0.2">
      <c r="B166" s="467"/>
      <c r="C166" s="54">
        <v>900</v>
      </c>
      <c r="D166" s="54"/>
      <c r="E166" s="55">
        <v>11027</v>
      </c>
      <c r="F166" s="55">
        <v>5337</v>
      </c>
      <c r="G166" s="55"/>
      <c r="H166" s="56">
        <v>600</v>
      </c>
    </row>
    <row r="168" spans="1:8" ht="15" x14ac:dyDescent="0.2">
      <c r="D168" s="46" t="s">
        <v>374</v>
      </c>
      <c r="E168" s="46" t="s">
        <v>375</v>
      </c>
      <c r="F168" s="47" t="s">
        <v>376</v>
      </c>
      <c r="G168" s="62"/>
    </row>
    <row r="169" spans="1:8" x14ac:dyDescent="0.2">
      <c r="B169" s="49" t="s">
        <v>378</v>
      </c>
      <c r="C169" s="50"/>
      <c r="D169" s="65">
        <v>3030</v>
      </c>
      <c r="F169" s="51"/>
      <c r="G169" s="52"/>
    </row>
    <row r="170" spans="1:8" x14ac:dyDescent="0.2">
      <c r="B170" s="49" t="s">
        <v>379</v>
      </c>
      <c r="C170" s="50"/>
      <c r="D170" s="50">
        <v>540</v>
      </c>
      <c r="E170" s="65">
        <v>1</v>
      </c>
      <c r="F170" s="51">
        <v>540</v>
      </c>
      <c r="G170" s="52"/>
    </row>
    <row r="171" spans="1:8" x14ac:dyDescent="0.2">
      <c r="B171" s="49" t="s">
        <v>391</v>
      </c>
      <c r="C171" s="50"/>
      <c r="D171" s="50">
        <v>270</v>
      </c>
      <c r="E171" s="65">
        <v>2</v>
      </c>
      <c r="F171" s="51">
        <v>540</v>
      </c>
      <c r="G171" s="52"/>
    </row>
    <row r="172" spans="1:8" x14ac:dyDescent="0.2">
      <c r="B172" s="49" t="s">
        <v>410</v>
      </c>
      <c r="C172" s="50"/>
      <c r="D172" s="50">
        <v>4750</v>
      </c>
      <c r="E172" s="65">
        <v>4</v>
      </c>
      <c r="F172" s="51">
        <v>19000</v>
      </c>
      <c r="G172" s="52"/>
    </row>
    <row r="173" spans="1:8" x14ac:dyDescent="0.2">
      <c r="B173" s="49" t="s">
        <v>411</v>
      </c>
      <c r="C173" s="50"/>
      <c r="D173" s="50">
        <v>370</v>
      </c>
      <c r="E173" s="65">
        <v>4</v>
      </c>
      <c r="F173" s="51">
        <v>1480</v>
      </c>
      <c r="G173" s="52"/>
    </row>
    <row r="174" spans="1:8" x14ac:dyDescent="0.2">
      <c r="B174" s="49" t="s">
        <v>412</v>
      </c>
      <c r="C174" s="50"/>
      <c r="D174" s="50">
        <v>170</v>
      </c>
      <c r="E174" s="65">
        <v>4</v>
      </c>
      <c r="F174" s="51">
        <v>680</v>
      </c>
      <c r="G174" s="52"/>
    </row>
    <row r="175" spans="1:8" x14ac:dyDescent="0.2">
      <c r="B175" s="67" t="s">
        <v>415</v>
      </c>
      <c r="C175" s="30"/>
      <c r="D175" s="50">
        <v>6440</v>
      </c>
      <c r="E175" s="68">
        <v>4</v>
      </c>
      <c r="F175" s="51">
        <v>25760</v>
      </c>
      <c r="G175" s="52"/>
    </row>
    <row r="176" spans="1:8" x14ac:dyDescent="0.2">
      <c r="A176" s="30">
        <v>13</v>
      </c>
      <c r="B176" s="467" t="s">
        <v>18</v>
      </c>
      <c r="C176" s="54"/>
      <c r="D176" s="54"/>
      <c r="E176" s="54" t="s">
        <v>381</v>
      </c>
      <c r="F176" s="54" t="s">
        <v>382</v>
      </c>
      <c r="G176" s="54" t="s">
        <v>414</v>
      </c>
      <c r="H176" s="66"/>
    </row>
    <row r="177" spans="2:8" ht="15" x14ac:dyDescent="0.2">
      <c r="B177" s="467"/>
      <c r="C177" s="54">
        <v>300</v>
      </c>
      <c r="D177" s="54"/>
      <c r="E177" s="55">
        <v>23110</v>
      </c>
      <c r="F177" s="55">
        <v>6270</v>
      </c>
      <c r="G177" s="55">
        <v>29870</v>
      </c>
      <c r="H177" s="56"/>
    </row>
    <row r="178" spans="2:8" ht="15" x14ac:dyDescent="0.2">
      <c r="B178" s="467"/>
      <c r="C178" s="54">
        <v>350</v>
      </c>
      <c r="D178" s="54"/>
      <c r="E178" s="55">
        <v>23208.474999999999</v>
      </c>
      <c r="F178" s="55">
        <v>6368.4750000000004</v>
      </c>
      <c r="G178" s="55">
        <v>29968.474999999999</v>
      </c>
      <c r="H178" s="56">
        <v>50</v>
      </c>
    </row>
    <row r="179" spans="2:8" ht="15" x14ac:dyDescent="0.2">
      <c r="B179" s="467"/>
      <c r="C179" s="54">
        <v>400</v>
      </c>
      <c r="D179" s="54"/>
      <c r="E179" s="55">
        <v>23306.95</v>
      </c>
      <c r="F179" s="55">
        <v>6466.95</v>
      </c>
      <c r="G179" s="55">
        <v>30066.95</v>
      </c>
      <c r="H179" s="56">
        <v>100</v>
      </c>
    </row>
    <row r="180" spans="2:8" ht="15" x14ac:dyDescent="0.2">
      <c r="B180" s="467"/>
      <c r="C180" s="54">
        <v>450</v>
      </c>
      <c r="D180" s="54"/>
      <c r="E180" s="55">
        <v>23405.424999999999</v>
      </c>
      <c r="F180" s="55">
        <v>6565.4249999999993</v>
      </c>
      <c r="G180" s="55">
        <v>30165.424999999999</v>
      </c>
      <c r="H180" s="56">
        <v>150</v>
      </c>
    </row>
    <row r="181" spans="2:8" ht="15" x14ac:dyDescent="0.2">
      <c r="B181" s="467"/>
      <c r="C181" s="54">
        <v>500</v>
      </c>
      <c r="D181" s="54"/>
      <c r="E181" s="55">
        <v>23503.9</v>
      </c>
      <c r="F181" s="55">
        <v>6663.9</v>
      </c>
      <c r="G181" s="55">
        <v>30263.9</v>
      </c>
      <c r="H181" s="56">
        <v>200</v>
      </c>
    </row>
    <row r="182" spans="2:8" ht="15" x14ac:dyDescent="0.2">
      <c r="B182" s="467"/>
      <c r="C182" s="54">
        <v>600</v>
      </c>
      <c r="D182" s="54"/>
      <c r="E182" s="55">
        <v>23700.85</v>
      </c>
      <c r="F182" s="55">
        <v>6860.8499999999995</v>
      </c>
      <c r="G182" s="55">
        <v>30460.85</v>
      </c>
      <c r="H182" s="56">
        <v>300</v>
      </c>
    </row>
    <row r="184" spans="2:8" ht="15" x14ac:dyDescent="0.2">
      <c r="D184" s="46" t="s">
        <v>374</v>
      </c>
      <c r="E184" s="46" t="s">
        <v>375</v>
      </c>
      <c r="F184" s="47" t="s">
        <v>376</v>
      </c>
      <c r="G184" s="62"/>
    </row>
    <row r="185" spans="2:8" x14ac:dyDescent="0.2">
      <c r="B185" s="49" t="s">
        <v>378</v>
      </c>
      <c r="C185" s="50"/>
      <c r="D185" s="65">
        <v>2700</v>
      </c>
      <c r="F185" s="51"/>
      <c r="G185" s="52"/>
    </row>
    <row r="186" spans="2:8" x14ac:dyDescent="0.2">
      <c r="B186" s="49" t="s">
        <v>379</v>
      </c>
      <c r="C186" s="50"/>
      <c r="D186" s="50">
        <v>540</v>
      </c>
      <c r="E186" s="65">
        <v>1</v>
      </c>
      <c r="F186" s="51">
        <v>540</v>
      </c>
      <c r="G186" s="52"/>
    </row>
    <row r="187" spans="2:8" x14ac:dyDescent="0.2">
      <c r="B187" s="49" t="s">
        <v>391</v>
      </c>
      <c r="C187" s="50"/>
      <c r="D187" s="50">
        <v>270</v>
      </c>
      <c r="E187" s="65">
        <v>2</v>
      </c>
      <c r="F187" s="51">
        <v>540</v>
      </c>
      <c r="G187" s="52"/>
    </row>
    <row r="188" spans="2:8" x14ac:dyDescent="0.2">
      <c r="B188" s="49" t="s">
        <v>410</v>
      </c>
      <c r="C188" s="50"/>
      <c r="D188" s="50">
        <v>4750</v>
      </c>
      <c r="E188" s="65">
        <v>2</v>
      </c>
      <c r="F188" s="51">
        <v>9500</v>
      </c>
      <c r="G188" s="52"/>
    </row>
    <row r="189" spans="2:8" x14ac:dyDescent="0.2">
      <c r="B189" s="49" t="s">
        <v>416</v>
      </c>
      <c r="C189" s="50"/>
      <c r="D189" s="50">
        <v>5810</v>
      </c>
      <c r="E189" s="65">
        <v>1</v>
      </c>
      <c r="F189" s="51">
        <v>5810</v>
      </c>
      <c r="G189" s="52"/>
    </row>
    <row r="190" spans="2:8" x14ac:dyDescent="0.2">
      <c r="B190" s="49" t="s">
        <v>417</v>
      </c>
      <c r="C190" s="50"/>
      <c r="D190" s="50">
        <v>940</v>
      </c>
      <c r="E190" s="65">
        <v>1</v>
      </c>
      <c r="F190" s="51">
        <v>940</v>
      </c>
      <c r="G190" s="52"/>
    </row>
    <row r="191" spans="2:8" x14ac:dyDescent="0.2">
      <c r="B191" s="49" t="s">
        <v>411</v>
      </c>
      <c r="C191" s="50"/>
      <c r="D191" s="50">
        <v>370</v>
      </c>
      <c r="E191" s="65">
        <v>2</v>
      </c>
      <c r="F191" s="51">
        <v>740</v>
      </c>
      <c r="G191" s="52"/>
    </row>
    <row r="192" spans="2:8" x14ac:dyDescent="0.2">
      <c r="B192" s="49" t="s">
        <v>412</v>
      </c>
      <c r="C192" s="50"/>
      <c r="D192" s="50">
        <v>170</v>
      </c>
      <c r="E192" s="65">
        <v>3</v>
      </c>
      <c r="F192" s="51">
        <v>510</v>
      </c>
      <c r="G192" s="52"/>
    </row>
    <row r="193" spans="1:8" x14ac:dyDescent="0.2">
      <c r="B193" s="67" t="s">
        <v>418</v>
      </c>
      <c r="C193" s="50"/>
      <c r="D193" s="50">
        <v>7970</v>
      </c>
      <c r="E193" s="65">
        <v>1</v>
      </c>
      <c r="F193" s="51">
        <v>7970</v>
      </c>
      <c r="G193" s="52"/>
    </row>
    <row r="194" spans="1:8" x14ac:dyDescent="0.2">
      <c r="B194" s="67" t="s">
        <v>415</v>
      </c>
      <c r="C194" s="30"/>
      <c r="D194" s="50">
        <v>6440</v>
      </c>
      <c r="E194" s="68">
        <v>2</v>
      </c>
      <c r="F194" s="51">
        <v>12880</v>
      </c>
      <c r="G194" s="52"/>
    </row>
    <row r="195" spans="1:8" x14ac:dyDescent="0.2">
      <c r="A195" s="30">
        <v>14</v>
      </c>
      <c r="B195" s="467" t="s">
        <v>1</v>
      </c>
      <c r="C195" s="54"/>
      <c r="D195" s="54"/>
      <c r="E195" s="54" t="s">
        <v>381</v>
      </c>
      <c r="F195" s="54" t="s">
        <v>382</v>
      </c>
      <c r="G195" s="54" t="s">
        <v>414</v>
      </c>
      <c r="H195" s="66"/>
    </row>
    <row r="196" spans="1:8" ht="15" x14ac:dyDescent="0.2">
      <c r="B196" s="467"/>
      <c r="C196" s="54">
        <v>300</v>
      </c>
      <c r="D196" s="54"/>
      <c r="E196" s="55">
        <v>19090</v>
      </c>
      <c r="F196" s="55">
        <v>5970</v>
      </c>
      <c r="G196" s="55">
        <v>24630</v>
      </c>
      <c r="H196" s="56"/>
    </row>
    <row r="197" spans="1:8" ht="15" x14ac:dyDescent="0.2">
      <c r="B197" s="467"/>
      <c r="C197" s="54">
        <v>350</v>
      </c>
      <c r="D197" s="54"/>
      <c r="E197" s="55">
        <v>19177.75</v>
      </c>
      <c r="F197" s="55">
        <v>6057.75</v>
      </c>
      <c r="G197" s="55">
        <v>24717.75</v>
      </c>
      <c r="H197" s="56">
        <v>50</v>
      </c>
    </row>
    <row r="198" spans="1:8" ht="15" x14ac:dyDescent="0.2">
      <c r="B198" s="467"/>
      <c r="C198" s="54">
        <v>400</v>
      </c>
      <c r="D198" s="54"/>
      <c r="E198" s="55">
        <v>19265.5</v>
      </c>
      <c r="F198" s="55">
        <v>6145.5</v>
      </c>
      <c r="G198" s="55">
        <v>24805.5</v>
      </c>
      <c r="H198" s="56">
        <v>100</v>
      </c>
    </row>
    <row r="199" spans="1:8" ht="15" x14ac:dyDescent="0.2">
      <c r="B199" s="467"/>
      <c r="C199" s="54">
        <v>450</v>
      </c>
      <c r="D199" s="54"/>
      <c r="E199" s="55">
        <v>19353.25</v>
      </c>
      <c r="F199" s="55">
        <v>6233.25</v>
      </c>
      <c r="G199" s="55">
        <v>24893.25</v>
      </c>
      <c r="H199" s="56">
        <v>150</v>
      </c>
    </row>
    <row r="200" spans="1:8" ht="15" x14ac:dyDescent="0.2">
      <c r="B200" s="467"/>
      <c r="C200" s="54">
        <v>500</v>
      </c>
      <c r="D200" s="54"/>
      <c r="E200" s="55">
        <v>19441</v>
      </c>
      <c r="F200" s="55">
        <v>6321</v>
      </c>
      <c r="G200" s="55">
        <v>24981</v>
      </c>
      <c r="H200" s="56">
        <v>200</v>
      </c>
    </row>
    <row r="201" spans="1:8" ht="15" x14ac:dyDescent="0.2">
      <c r="B201" s="467"/>
      <c r="C201" s="54">
        <v>600</v>
      </c>
      <c r="D201" s="54"/>
      <c r="E201" s="55">
        <v>19616.5</v>
      </c>
      <c r="F201" s="55">
        <v>6496.5</v>
      </c>
      <c r="G201" s="55">
        <v>25156.5</v>
      </c>
      <c r="H201" s="56">
        <v>300</v>
      </c>
    </row>
    <row r="203" spans="1:8" ht="15" x14ac:dyDescent="0.2">
      <c r="D203" s="46" t="s">
        <v>374</v>
      </c>
      <c r="E203" s="46" t="s">
        <v>375</v>
      </c>
      <c r="F203" s="47" t="s">
        <v>376</v>
      </c>
      <c r="G203" s="62"/>
    </row>
    <row r="204" spans="1:8" x14ac:dyDescent="0.2">
      <c r="B204" s="49" t="s">
        <v>378</v>
      </c>
      <c r="C204" s="50"/>
      <c r="D204" s="65">
        <v>2580</v>
      </c>
      <c r="F204" s="51"/>
      <c r="G204" s="52"/>
    </row>
    <row r="205" spans="1:8" x14ac:dyDescent="0.2">
      <c r="B205" s="49" t="s">
        <v>379</v>
      </c>
      <c r="C205" s="50"/>
      <c r="D205" s="50">
        <v>540</v>
      </c>
      <c r="E205" s="65">
        <v>1</v>
      </c>
      <c r="F205" s="51">
        <v>540</v>
      </c>
      <c r="G205" s="52"/>
    </row>
    <row r="206" spans="1:8" x14ac:dyDescent="0.2">
      <c r="B206" s="49" t="s">
        <v>391</v>
      </c>
      <c r="C206" s="50"/>
      <c r="D206" s="50">
        <v>270</v>
      </c>
      <c r="E206" s="65">
        <v>2</v>
      </c>
      <c r="F206" s="51">
        <v>540</v>
      </c>
      <c r="G206" s="52"/>
    </row>
    <row r="207" spans="1:8" x14ac:dyDescent="0.2">
      <c r="B207" s="49" t="s">
        <v>416</v>
      </c>
      <c r="C207" s="50"/>
      <c r="D207" s="50">
        <v>5810</v>
      </c>
      <c r="E207" s="65">
        <v>2</v>
      </c>
      <c r="F207" s="51">
        <v>11620</v>
      </c>
      <c r="G207" s="52"/>
    </row>
    <row r="208" spans="1:8" x14ac:dyDescent="0.2">
      <c r="B208" s="49" t="s">
        <v>417</v>
      </c>
      <c r="C208" s="50"/>
      <c r="D208" s="50">
        <v>940</v>
      </c>
      <c r="E208" s="65">
        <v>2</v>
      </c>
      <c r="F208" s="51">
        <v>1880</v>
      </c>
      <c r="G208" s="52"/>
    </row>
    <row r="209" spans="1:8" x14ac:dyDescent="0.2">
      <c r="B209" s="49" t="s">
        <v>412</v>
      </c>
      <c r="C209" s="50"/>
      <c r="D209" s="50">
        <v>170</v>
      </c>
      <c r="E209" s="65">
        <v>2</v>
      </c>
      <c r="F209" s="51">
        <v>340</v>
      </c>
      <c r="G209" s="52"/>
    </row>
    <row r="210" spans="1:8" x14ac:dyDescent="0.2">
      <c r="B210" s="67" t="s">
        <v>418</v>
      </c>
      <c r="C210" s="50"/>
      <c r="D210" s="50">
        <v>7970</v>
      </c>
      <c r="E210" s="65">
        <v>2</v>
      </c>
      <c r="F210" s="51">
        <v>15940</v>
      </c>
      <c r="G210" s="52"/>
    </row>
    <row r="211" spans="1:8" x14ac:dyDescent="0.2">
      <c r="A211" s="30">
        <v>15</v>
      </c>
      <c r="B211" s="467" t="s">
        <v>19</v>
      </c>
      <c r="C211" s="54"/>
      <c r="D211" s="54"/>
      <c r="E211" s="54" t="s">
        <v>381</v>
      </c>
      <c r="F211" s="54" t="s">
        <v>382</v>
      </c>
      <c r="G211" s="54" t="s">
        <v>414</v>
      </c>
      <c r="H211" s="66"/>
    </row>
    <row r="212" spans="1:8" ht="15" x14ac:dyDescent="0.2">
      <c r="B212" s="467"/>
      <c r="C212" s="54">
        <v>300</v>
      </c>
      <c r="D212" s="54"/>
      <c r="E212" s="55">
        <v>15280</v>
      </c>
      <c r="F212" s="55">
        <v>5880</v>
      </c>
      <c r="G212" s="55">
        <v>19600</v>
      </c>
      <c r="H212" s="56"/>
    </row>
    <row r="213" spans="1:8" ht="15" x14ac:dyDescent="0.2">
      <c r="B213" s="467"/>
      <c r="C213" s="54">
        <v>350</v>
      </c>
      <c r="D213" s="54"/>
      <c r="E213" s="55">
        <v>15363.85</v>
      </c>
      <c r="F213" s="55">
        <v>5963.85</v>
      </c>
      <c r="G213" s="55">
        <v>19683.849999999999</v>
      </c>
      <c r="H213" s="56">
        <v>50</v>
      </c>
    </row>
    <row r="214" spans="1:8" ht="15" x14ac:dyDescent="0.2">
      <c r="B214" s="467"/>
      <c r="C214" s="54">
        <v>400</v>
      </c>
      <c r="D214" s="54"/>
      <c r="E214" s="55">
        <v>15447.7</v>
      </c>
      <c r="F214" s="55">
        <v>6047.7</v>
      </c>
      <c r="G214" s="55">
        <v>19767.7</v>
      </c>
      <c r="H214" s="56">
        <v>100</v>
      </c>
    </row>
    <row r="215" spans="1:8" ht="15" x14ac:dyDescent="0.2">
      <c r="B215" s="467"/>
      <c r="C215" s="54">
        <v>450</v>
      </c>
      <c r="D215" s="54"/>
      <c r="E215" s="55">
        <v>15531.55</v>
      </c>
      <c r="F215" s="55">
        <v>6131.5499999999993</v>
      </c>
      <c r="G215" s="55">
        <v>19851.55</v>
      </c>
      <c r="H215" s="56">
        <v>150</v>
      </c>
    </row>
    <row r="216" spans="1:8" ht="15" x14ac:dyDescent="0.2">
      <c r="B216" s="467"/>
      <c r="C216" s="54">
        <v>500</v>
      </c>
      <c r="D216" s="54"/>
      <c r="E216" s="55">
        <v>15615.4</v>
      </c>
      <c r="F216" s="55">
        <v>6215.4</v>
      </c>
      <c r="G216" s="55">
        <v>19935.400000000001</v>
      </c>
      <c r="H216" s="56">
        <v>200</v>
      </c>
    </row>
    <row r="217" spans="1:8" ht="15" x14ac:dyDescent="0.2">
      <c r="B217" s="467"/>
      <c r="C217" s="54">
        <v>600</v>
      </c>
      <c r="D217" s="54"/>
      <c r="E217" s="55">
        <v>15783.099999999999</v>
      </c>
      <c r="F217" s="55">
        <v>6383.0999999999995</v>
      </c>
      <c r="G217" s="55">
        <v>20103.099999999999</v>
      </c>
      <c r="H217" s="56">
        <v>300</v>
      </c>
    </row>
    <row r="219" spans="1:8" ht="15" x14ac:dyDescent="0.2">
      <c r="D219" s="46" t="s">
        <v>374</v>
      </c>
      <c r="E219" s="46" t="s">
        <v>375</v>
      </c>
      <c r="F219" s="47" t="s">
        <v>376</v>
      </c>
      <c r="G219" s="62"/>
    </row>
    <row r="220" spans="1:8" x14ac:dyDescent="0.2">
      <c r="B220" s="49" t="s">
        <v>378</v>
      </c>
      <c r="C220" s="50"/>
      <c r="D220" s="65">
        <v>2510</v>
      </c>
      <c r="F220" s="51"/>
      <c r="G220" s="52"/>
    </row>
    <row r="221" spans="1:8" x14ac:dyDescent="0.2">
      <c r="B221" s="49" t="s">
        <v>399</v>
      </c>
      <c r="C221" s="50"/>
      <c r="D221" s="50">
        <v>460</v>
      </c>
      <c r="E221" s="65">
        <v>1</v>
      </c>
      <c r="F221" s="51">
        <v>460</v>
      </c>
      <c r="G221" s="52"/>
    </row>
    <row r="222" spans="1:8" x14ac:dyDescent="0.2">
      <c r="B222" s="49" t="s">
        <v>391</v>
      </c>
      <c r="C222" s="50"/>
      <c r="D222" s="50">
        <v>270</v>
      </c>
      <c r="E222" s="65">
        <v>2</v>
      </c>
      <c r="F222" s="51">
        <v>540</v>
      </c>
      <c r="G222" s="52"/>
    </row>
    <row r="223" spans="1:8" x14ac:dyDescent="0.2">
      <c r="B223" s="49" t="s">
        <v>419</v>
      </c>
      <c r="C223" s="50"/>
      <c r="D223" s="50">
        <v>480</v>
      </c>
      <c r="E223" s="65">
        <v>1</v>
      </c>
      <c r="F223" s="51">
        <v>480</v>
      </c>
      <c r="G223" s="52"/>
    </row>
    <row r="224" spans="1:8" x14ac:dyDescent="0.2">
      <c r="B224" s="49" t="s">
        <v>412</v>
      </c>
      <c r="C224" s="50"/>
      <c r="D224" s="50">
        <v>170</v>
      </c>
      <c r="E224" s="65">
        <v>1</v>
      </c>
      <c r="F224" s="51">
        <v>170</v>
      </c>
      <c r="G224" s="52"/>
    </row>
    <row r="225" spans="1:8" x14ac:dyDescent="0.2">
      <c r="A225" s="30">
        <v>16</v>
      </c>
      <c r="B225" s="467" t="s">
        <v>20</v>
      </c>
      <c r="C225" s="54"/>
      <c r="D225" s="54"/>
      <c r="E225" s="54" t="s">
        <v>381</v>
      </c>
      <c r="F225" s="54" t="s">
        <v>382</v>
      </c>
      <c r="G225" s="54" t="s">
        <v>414</v>
      </c>
      <c r="H225" s="66"/>
    </row>
    <row r="226" spans="1:8" ht="15" x14ac:dyDescent="0.2">
      <c r="B226" s="467"/>
      <c r="C226" s="54">
        <v>450</v>
      </c>
      <c r="D226" s="54"/>
      <c r="E226" s="55"/>
      <c r="F226" s="55">
        <v>4160</v>
      </c>
      <c r="G226" s="55"/>
      <c r="H226" s="56"/>
    </row>
    <row r="227" spans="1:8" ht="15" x14ac:dyDescent="0.2">
      <c r="B227" s="467"/>
      <c r="C227" s="54">
        <v>600</v>
      </c>
      <c r="D227" s="54"/>
      <c r="E227" s="55"/>
      <c r="F227" s="55">
        <v>4404.7250000000004</v>
      </c>
      <c r="G227" s="55"/>
      <c r="H227" s="56">
        <v>150</v>
      </c>
    </row>
    <row r="229" spans="1:8" ht="15" x14ac:dyDescent="0.2">
      <c r="D229" s="46" t="s">
        <v>374</v>
      </c>
      <c r="E229" s="46" t="s">
        <v>375</v>
      </c>
      <c r="F229" s="47" t="s">
        <v>376</v>
      </c>
      <c r="G229" s="62"/>
    </row>
    <row r="230" spans="1:8" x14ac:dyDescent="0.2">
      <c r="B230" s="49" t="s">
        <v>378</v>
      </c>
      <c r="C230" s="50"/>
      <c r="D230" s="65">
        <v>2450</v>
      </c>
      <c r="F230" s="51"/>
      <c r="G230" s="52"/>
    </row>
    <row r="231" spans="1:8" x14ac:dyDescent="0.2">
      <c r="B231" s="49" t="s">
        <v>420</v>
      </c>
      <c r="C231" s="50"/>
      <c r="D231" s="50">
        <v>740</v>
      </c>
      <c r="E231" s="65">
        <v>1</v>
      </c>
      <c r="F231" s="51">
        <v>740</v>
      </c>
      <c r="G231" s="52"/>
    </row>
    <row r="232" spans="1:8" x14ac:dyDescent="0.2">
      <c r="B232" s="49" t="s">
        <v>391</v>
      </c>
      <c r="C232" s="50"/>
      <c r="D232" s="50">
        <v>270</v>
      </c>
      <c r="E232" s="65">
        <v>2</v>
      </c>
      <c r="F232" s="51">
        <v>540</v>
      </c>
      <c r="G232" s="52"/>
    </row>
    <row r="233" spans="1:8" x14ac:dyDescent="0.2">
      <c r="B233" s="49" t="s">
        <v>421</v>
      </c>
      <c r="C233" s="50"/>
      <c r="D233" s="50">
        <v>1560</v>
      </c>
      <c r="E233" s="65">
        <v>2</v>
      </c>
      <c r="F233" s="51">
        <v>3120</v>
      </c>
      <c r="G233" s="52"/>
    </row>
    <row r="234" spans="1:8" x14ac:dyDescent="0.2">
      <c r="B234" s="49" t="s">
        <v>409</v>
      </c>
      <c r="C234" s="50"/>
      <c r="D234" s="50">
        <v>190</v>
      </c>
      <c r="E234" s="65">
        <v>2</v>
      </c>
      <c r="F234" s="51">
        <v>380</v>
      </c>
      <c r="G234" s="52"/>
    </row>
    <row r="235" spans="1:8" x14ac:dyDescent="0.2">
      <c r="A235" s="30">
        <v>17</v>
      </c>
      <c r="B235" s="467" t="s">
        <v>21</v>
      </c>
      <c r="C235" s="54"/>
      <c r="D235" s="54"/>
      <c r="E235" s="54" t="s">
        <v>381</v>
      </c>
      <c r="F235" s="54" t="s">
        <v>382</v>
      </c>
      <c r="G235" s="54" t="s">
        <v>414</v>
      </c>
      <c r="H235" s="66"/>
    </row>
    <row r="236" spans="1:8" ht="15" x14ac:dyDescent="0.2">
      <c r="B236" s="467"/>
      <c r="C236" s="54">
        <v>445</v>
      </c>
      <c r="D236" s="55">
        <v>6850</v>
      </c>
      <c r="E236" s="55"/>
      <c r="F236" s="55">
        <v>4110</v>
      </c>
      <c r="G236" s="55"/>
      <c r="H236" s="56"/>
    </row>
    <row r="237" spans="1:8" ht="15" x14ac:dyDescent="0.2">
      <c r="B237" s="467"/>
      <c r="C237" s="54">
        <v>545</v>
      </c>
      <c r="D237" s="55">
        <v>6923.5</v>
      </c>
      <c r="E237" s="55"/>
      <c r="F237" s="55">
        <v>4183.5</v>
      </c>
      <c r="G237" s="55"/>
      <c r="H237" s="56">
        <v>100</v>
      </c>
    </row>
    <row r="239" spans="1:8" ht="15" x14ac:dyDescent="0.2">
      <c r="D239" s="46" t="s">
        <v>374</v>
      </c>
      <c r="E239" s="46" t="s">
        <v>375</v>
      </c>
      <c r="F239" s="47" t="s">
        <v>376</v>
      </c>
      <c r="G239" s="62"/>
    </row>
    <row r="240" spans="1:8" x14ac:dyDescent="0.2">
      <c r="B240" s="49" t="s">
        <v>378</v>
      </c>
      <c r="C240" s="50"/>
      <c r="D240" s="65">
        <v>2000</v>
      </c>
      <c r="F240" s="51"/>
      <c r="G240" s="52"/>
    </row>
    <row r="241" spans="1:8" x14ac:dyDescent="0.2">
      <c r="B241" s="49" t="s">
        <v>422</v>
      </c>
      <c r="C241" s="50"/>
      <c r="D241" s="50">
        <v>650</v>
      </c>
      <c r="E241" s="65">
        <v>1</v>
      </c>
      <c r="F241" s="51">
        <v>650</v>
      </c>
      <c r="G241" s="52"/>
    </row>
    <row r="242" spans="1:8" x14ac:dyDescent="0.2">
      <c r="B242" s="49" t="s">
        <v>391</v>
      </c>
      <c r="C242" s="50"/>
      <c r="D242" s="50">
        <v>270</v>
      </c>
      <c r="E242" s="65">
        <v>2</v>
      </c>
      <c r="F242" s="51">
        <v>540</v>
      </c>
      <c r="G242" s="52"/>
    </row>
    <row r="243" spans="1:8" x14ac:dyDescent="0.2">
      <c r="A243" s="30">
        <v>18</v>
      </c>
      <c r="B243" s="467" t="s">
        <v>22</v>
      </c>
      <c r="C243" s="54"/>
      <c r="D243" s="54"/>
      <c r="E243" s="54" t="s">
        <v>381</v>
      </c>
      <c r="F243" s="54" t="s">
        <v>382</v>
      </c>
      <c r="G243" s="54" t="s">
        <v>414</v>
      </c>
      <c r="H243" s="66"/>
    </row>
    <row r="244" spans="1:8" ht="15" x14ac:dyDescent="0.2">
      <c r="B244" s="467"/>
      <c r="C244" s="54">
        <v>460</v>
      </c>
      <c r="D244" s="55">
        <v>3190</v>
      </c>
      <c r="E244" s="55"/>
      <c r="F244" s="55">
        <v>4110</v>
      </c>
      <c r="G244" s="55"/>
      <c r="H244" s="56"/>
    </row>
    <row r="245" spans="1:8" ht="15" x14ac:dyDescent="0.2">
      <c r="B245" s="467"/>
      <c r="C245" s="54">
        <v>560</v>
      </c>
      <c r="D245" s="55">
        <v>3250</v>
      </c>
      <c r="E245" s="55"/>
      <c r="F245" s="55">
        <v>4183.5</v>
      </c>
      <c r="G245" s="55"/>
      <c r="H245" s="56">
        <v>100</v>
      </c>
    </row>
    <row r="247" spans="1:8" ht="15" x14ac:dyDescent="0.2">
      <c r="D247" s="46" t="s">
        <v>374</v>
      </c>
      <c r="E247" s="46" t="s">
        <v>375</v>
      </c>
      <c r="F247" s="47" t="s">
        <v>376</v>
      </c>
      <c r="G247" s="62"/>
    </row>
    <row r="248" spans="1:8" x14ac:dyDescent="0.2">
      <c r="B248" s="49" t="s">
        <v>378</v>
      </c>
      <c r="C248" s="50"/>
      <c r="D248" s="65">
        <v>2000</v>
      </c>
      <c r="F248" s="51"/>
      <c r="G248" s="52"/>
    </row>
    <row r="249" spans="1:8" x14ac:dyDescent="0.2">
      <c r="B249" s="49" t="s">
        <v>407</v>
      </c>
      <c r="C249" s="50"/>
      <c r="D249" s="50">
        <v>940</v>
      </c>
      <c r="E249" s="65">
        <v>1</v>
      </c>
      <c r="F249" s="51">
        <v>940</v>
      </c>
      <c r="G249" s="52"/>
    </row>
    <row r="250" spans="1:8" x14ac:dyDescent="0.2">
      <c r="B250" s="49" t="s">
        <v>391</v>
      </c>
      <c r="C250" s="50"/>
      <c r="D250" s="50">
        <v>270</v>
      </c>
      <c r="E250" s="65">
        <v>2</v>
      </c>
      <c r="F250" s="51">
        <v>540</v>
      </c>
      <c r="G250" s="52"/>
    </row>
    <row r="251" spans="1:8" x14ac:dyDescent="0.2">
      <c r="B251" s="49" t="s">
        <v>423</v>
      </c>
      <c r="C251" s="50"/>
      <c r="D251" s="50">
        <v>200</v>
      </c>
      <c r="E251" s="65">
        <v>2</v>
      </c>
      <c r="F251" s="51">
        <v>400</v>
      </c>
      <c r="G251" s="52"/>
    </row>
    <row r="252" spans="1:8" x14ac:dyDescent="0.2">
      <c r="B252" s="70" t="s">
        <v>424</v>
      </c>
      <c r="C252" s="50"/>
      <c r="D252" s="50">
        <v>1300</v>
      </c>
      <c r="E252" s="65">
        <v>2</v>
      </c>
      <c r="F252" s="51">
        <v>2600</v>
      </c>
      <c r="G252" s="52"/>
    </row>
    <row r="253" spans="1:8" x14ac:dyDescent="0.2">
      <c r="A253" s="30">
        <v>19</v>
      </c>
      <c r="B253" s="467" t="s">
        <v>23</v>
      </c>
      <c r="C253" s="54"/>
      <c r="D253" s="54"/>
      <c r="E253" s="54" t="s">
        <v>381</v>
      </c>
      <c r="F253" s="54" t="s">
        <v>382</v>
      </c>
      <c r="G253" s="54" t="s">
        <v>414</v>
      </c>
      <c r="H253" s="66"/>
    </row>
    <row r="254" spans="1:8" ht="15" x14ac:dyDescent="0.2">
      <c r="B254" s="467"/>
      <c r="C254" s="54">
        <v>460</v>
      </c>
      <c r="D254" s="55">
        <v>6080</v>
      </c>
      <c r="E254" s="55"/>
      <c r="F254" s="55">
        <v>3880</v>
      </c>
      <c r="G254" s="55"/>
      <c r="H254" s="56"/>
    </row>
    <row r="256" spans="1:8" ht="15" x14ac:dyDescent="0.2">
      <c r="D256" s="46" t="s">
        <v>374</v>
      </c>
      <c r="E256" s="46" t="s">
        <v>375</v>
      </c>
      <c r="F256" s="47" t="s">
        <v>376</v>
      </c>
      <c r="G256" s="62"/>
    </row>
    <row r="257" spans="1:13" x14ac:dyDescent="0.2">
      <c r="B257" s="49" t="s">
        <v>378</v>
      </c>
      <c r="C257" s="50"/>
      <c r="D257" s="65">
        <v>2574.8000000000002</v>
      </c>
      <c r="F257" s="51"/>
      <c r="G257" s="52"/>
    </row>
    <row r="258" spans="1:13" x14ac:dyDescent="0.2">
      <c r="B258" s="49" t="s">
        <v>379</v>
      </c>
      <c r="C258" s="50"/>
      <c r="D258" s="50">
        <v>540</v>
      </c>
      <c r="E258" s="65">
        <v>1</v>
      </c>
      <c r="F258" s="51">
        <v>540</v>
      </c>
      <c r="G258" s="52"/>
    </row>
    <row r="259" spans="1:13" x14ac:dyDescent="0.2">
      <c r="B259" s="49" t="s">
        <v>391</v>
      </c>
      <c r="C259" s="50"/>
      <c r="D259" s="50">
        <v>270</v>
      </c>
      <c r="E259" s="65">
        <v>2</v>
      </c>
      <c r="F259" s="51">
        <v>540</v>
      </c>
      <c r="G259" s="52"/>
      <c r="J259" s="30">
        <v>2724.7856025039123</v>
      </c>
      <c r="K259" s="30">
        <v>6.8119640062597808</v>
      </c>
      <c r="L259" s="32" t="s">
        <v>425</v>
      </c>
      <c r="M259" s="30">
        <v>350</v>
      </c>
    </row>
    <row r="260" spans="1:13" x14ac:dyDescent="0.2">
      <c r="B260" s="49" t="s">
        <v>426</v>
      </c>
      <c r="C260" s="50"/>
      <c r="D260" s="50">
        <v>500</v>
      </c>
      <c r="E260" s="65">
        <v>2</v>
      </c>
      <c r="F260" s="51">
        <v>1000</v>
      </c>
      <c r="G260" s="52"/>
    </row>
    <row r="261" spans="1:13" x14ac:dyDescent="0.2">
      <c r="B261" s="49" t="s">
        <v>427</v>
      </c>
      <c r="C261" s="50"/>
      <c r="D261" s="50">
        <v>390</v>
      </c>
      <c r="E261" s="65">
        <v>1</v>
      </c>
      <c r="F261" s="51">
        <v>390</v>
      </c>
      <c r="G261" s="52"/>
    </row>
    <row r="262" spans="1:13" x14ac:dyDescent="0.2">
      <c r="A262" s="30">
        <v>20</v>
      </c>
      <c r="B262" s="467" t="s">
        <v>24</v>
      </c>
      <c r="C262" s="54"/>
      <c r="D262" s="54"/>
      <c r="E262" s="54" t="s">
        <v>381</v>
      </c>
      <c r="F262" s="54" t="s">
        <v>382</v>
      </c>
      <c r="G262" s="54" t="s">
        <v>414</v>
      </c>
      <c r="H262" s="66"/>
    </row>
    <row r="263" spans="1:13" ht="15" x14ac:dyDescent="0.25">
      <c r="B263" s="467"/>
      <c r="C263" s="54">
        <v>300</v>
      </c>
      <c r="D263" s="54"/>
      <c r="E263" s="55">
        <v>5044.8</v>
      </c>
      <c r="F263" s="55"/>
      <c r="G263" s="55"/>
      <c r="H263" s="56"/>
      <c r="I263" s="71">
        <v>3950</v>
      </c>
      <c r="J263" s="58">
        <v>1094.8000000000002</v>
      </c>
      <c r="K263" s="58">
        <v>204.35892018779344</v>
      </c>
    </row>
    <row r="264" spans="1:13" ht="15" x14ac:dyDescent="0.25">
      <c r="B264" s="467"/>
      <c r="C264" s="54">
        <v>350</v>
      </c>
      <c r="D264" s="54"/>
      <c r="E264" s="55">
        <v>5128.4809999999998</v>
      </c>
      <c r="F264" s="55"/>
      <c r="G264" s="55"/>
      <c r="H264" s="56">
        <v>50</v>
      </c>
      <c r="I264" s="71">
        <v>4012.0749999999998</v>
      </c>
      <c r="J264" s="58">
        <v>1116.4059999999999</v>
      </c>
      <c r="K264" s="58">
        <v>238.41874021909234</v>
      </c>
    </row>
    <row r="265" spans="1:13" ht="15" x14ac:dyDescent="0.25">
      <c r="B265" s="467"/>
      <c r="C265" s="54">
        <v>400</v>
      </c>
      <c r="D265" s="54"/>
      <c r="E265" s="55">
        <v>5212.1620000000003</v>
      </c>
      <c r="F265" s="55"/>
      <c r="G265" s="55"/>
      <c r="H265" s="56">
        <v>100</v>
      </c>
      <c r="I265" s="71">
        <v>4074.1499999999996</v>
      </c>
      <c r="J265" s="58">
        <v>1138.0120000000006</v>
      </c>
      <c r="K265" s="58">
        <v>272.47856025039124</v>
      </c>
    </row>
    <row r="266" spans="1:13" ht="15" x14ac:dyDescent="0.25">
      <c r="B266" s="467"/>
      <c r="C266" s="54">
        <v>450</v>
      </c>
      <c r="D266" s="54"/>
      <c r="E266" s="55">
        <v>5295.8430000000008</v>
      </c>
      <c r="F266" s="55"/>
      <c r="G266" s="55"/>
      <c r="H266" s="56">
        <v>150</v>
      </c>
      <c r="I266" s="71">
        <v>4136.2250000000004</v>
      </c>
      <c r="J266" s="58">
        <v>1159.6180000000004</v>
      </c>
      <c r="K266" s="58">
        <v>306.53838028169014</v>
      </c>
    </row>
    <row r="267" spans="1:13" ht="15" x14ac:dyDescent="0.25">
      <c r="B267" s="467"/>
      <c r="C267" s="54">
        <v>500</v>
      </c>
      <c r="D267" s="54"/>
      <c r="E267" s="55">
        <v>5379.5240000000003</v>
      </c>
      <c r="F267" s="55"/>
      <c r="G267" s="55"/>
      <c r="H267" s="56">
        <v>200</v>
      </c>
      <c r="I267" s="71">
        <v>4198.2999999999993</v>
      </c>
      <c r="J267" s="58">
        <v>1181.2240000000011</v>
      </c>
      <c r="K267" s="58">
        <v>340.59820031298904</v>
      </c>
    </row>
    <row r="268" spans="1:13" ht="15" x14ac:dyDescent="0.25">
      <c r="B268" s="467"/>
      <c r="C268" s="54">
        <v>600</v>
      </c>
      <c r="D268" s="54"/>
      <c r="E268" s="55">
        <v>5546.8860000000004</v>
      </c>
      <c r="F268" s="55"/>
      <c r="G268" s="55"/>
      <c r="H268" s="56">
        <v>300</v>
      </c>
      <c r="I268" s="71">
        <v>4322.45</v>
      </c>
      <c r="J268" s="58">
        <v>1224.4360000000006</v>
      </c>
      <c r="K268" s="58">
        <v>408.71784037558689</v>
      </c>
    </row>
    <row r="270" spans="1:13" ht="15" x14ac:dyDescent="0.2">
      <c r="D270" s="46" t="s">
        <v>374</v>
      </c>
      <c r="E270" s="46" t="s">
        <v>375</v>
      </c>
      <c r="F270" s="47" t="s">
        <v>376</v>
      </c>
      <c r="G270" s="219">
        <v>3076.8860000000004</v>
      </c>
    </row>
    <row r="271" spans="1:13" x14ac:dyDescent="0.2">
      <c r="B271" s="49" t="s">
        <v>378</v>
      </c>
      <c r="C271" s="50"/>
      <c r="D271" s="65">
        <v>2224.8000000000002</v>
      </c>
      <c r="F271" s="51"/>
      <c r="G271" s="52"/>
    </row>
    <row r="272" spans="1:13" x14ac:dyDescent="0.2">
      <c r="B272" s="49" t="s">
        <v>379</v>
      </c>
      <c r="C272" s="50"/>
      <c r="D272" s="50">
        <v>540</v>
      </c>
      <c r="E272" s="65">
        <v>1</v>
      </c>
      <c r="F272" s="51">
        <v>540</v>
      </c>
      <c r="G272" s="52"/>
    </row>
    <row r="273" spans="1:13" x14ac:dyDescent="0.2">
      <c r="B273" s="49" t="s">
        <v>391</v>
      </c>
      <c r="C273" s="50"/>
      <c r="D273" s="50">
        <v>270</v>
      </c>
      <c r="E273" s="65">
        <v>2</v>
      </c>
      <c r="F273" s="51">
        <v>540</v>
      </c>
      <c r="G273" s="52"/>
    </row>
    <row r="274" spans="1:13" x14ac:dyDescent="0.2">
      <c r="B274" s="49" t="s">
        <v>426</v>
      </c>
      <c r="C274" s="50"/>
      <c r="D274" s="50">
        <v>500</v>
      </c>
      <c r="E274" s="65">
        <v>4</v>
      </c>
      <c r="F274" s="51">
        <v>2000</v>
      </c>
      <c r="G274" s="52"/>
    </row>
    <row r="275" spans="1:13" x14ac:dyDescent="0.2">
      <c r="B275" s="49" t="s">
        <v>427</v>
      </c>
      <c r="C275" s="50"/>
      <c r="D275" s="50">
        <v>390</v>
      </c>
      <c r="E275" s="65">
        <v>1</v>
      </c>
      <c r="F275" s="51">
        <v>390</v>
      </c>
      <c r="G275" s="52"/>
    </row>
    <row r="276" spans="1:13" x14ac:dyDescent="0.2">
      <c r="A276" s="30">
        <v>21</v>
      </c>
      <c r="B276" s="467" t="s">
        <v>25</v>
      </c>
      <c r="C276" s="54"/>
      <c r="D276" s="54"/>
      <c r="E276" s="54" t="s">
        <v>381</v>
      </c>
      <c r="F276" s="54" t="s">
        <v>382</v>
      </c>
      <c r="G276" s="54" t="s">
        <v>414</v>
      </c>
      <c r="H276" s="66"/>
    </row>
    <row r="277" spans="1:13" ht="15" x14ac:dyDescent="0.25">
      <c r="B277" s="467"/>
      <c r="C277" s="54">
        <v>600</v>
      </c>
      <c r="D277" s="54"/>
      <c r="E277" s="55">
        <v>6128.6360000000004</v>
      </c>
      <c r="F277" s="55"/>
      <c r="G277" s="55"/>
      <c r="H277" s="56">
        <v>300</v>
      </c>
      <c r="I277" s="72"/>
      <c r="J277" s="58"/>
      <c r="K277" s="58"/>
    </row>
    <row r="278" spans="1:13" ht="15" x14ac:dyDescent="0.25">
      <c r="B278" s="467"/>
      <c r="C278" s="54">
        <v>700</v>
      </c>
      <c r="D278" s="54"/>
      <c r="E278" s="55">
        <v>6273.2480000000005</v>
      </c>
      <c r="F278" s="55"/>
      <c r="G278" s="55"/>
      <c r="H278" s="56">
        <v>400</v>
      </c>
      <c r="I278" s="72"/>
      <c r="J278" s="58"/>
      <c r="K278" s="58"/>
    </row>
    <row r="279" spans="1:13" ht="15" x14ac:dyDescent="0.25">
      <c r="B279" s="467"/>
      <c r="C279" s="54">
        <v>800</v>
      </c>
      <c r="D279" s="54"/>
      <c r="E279" s="55">
        <v>6417.8600000000006</v>
      </c>
      <c r="F279" s="55"/>
      <c r="G279" s="55"/>
      <c r="H279" s="56">
        <v>500</v>
      </c>
      <c r="I279" s="72"/>
      <c r="J279" s="58"/>
      <c r="K279" s="58"/>
    </row>
    <row r="280" spans="1:13" ht="15" x14ac:dyDescent="0.25">
      <c r="B280" s="467"/>
      <c r="C280" s="54">
        <v>900</v>
      </c>
      <c r="D280" s="54"/>
      <c r="E280" s="55">
        <v>6562.4720000000007</v>
      </c>
      <c r="F280" s="55"/>
      <c r="G280" s="55"/>
      <c r="H280" s="56">
        <v>600</v>
      </c>
      <c r="I280" s="72"/>
      <c r="J280" s="58"/>
      <c r="K280" s="58"/>
    </row>
    <row r="281" spans="1:13" x14ac:dyDescent="0.2">
      <c r="J281" s="58"/>
      <c r="K281" s="58"/>
    </row>
    <row r="282" spans="1:13" ht="15" x14ac:dyDescent="0.2">
      <c r="D282" s="46" t="s">
        <v>374</v>
      </c>
      <c r="E282" s="46" t="s">
        <v>375</v>
      </c>
      <c r="F282" s="47" t="s">
        <v>376</v>
      </c>
      <c r="G282" s="62"/>
      <c r="J282" s="58"/>
      <c r="K282" s="58"/>
    </row>
    <row r="283" spans="1:13" x14ac:dyDescent="0.2">
      <c r="B283" s="49" t="s">
        <v>378</v>
      </c>
      <c r="C283" s="50"/>
      <c r="D283" s="65">
        <v>3636.4</v>
      </c>
      <c r="F283" s="51"/>
      <c r="G283" s="52"/>
    </row>
    <row r="284" spans="1:13" x14ac:dyDescent="0.2">
      <c r="B284" s="49" t="s">
        <v>379</v>
      </c>
      <c r="C284" s="50"/>
      <c r="D284" s="50">
        <v>540</v>
      </c>
      <c r="E284" s="65">
        <v>1</v>
      </c>
      <c r="F284" s="51">
        <v>540</v>
      </c>
      <c r="G284" s="52"/>
    </row>
    <row r="285" spans="1:13" x14ac:dyDescent="0.2">
      <c r="B285" s="49" t="s">
        <v>391</v>
      </c>
      <c r="C285" s="50"/>
      <c r="D285" s="50">
        <v>270</v>
      </c>
      <c r="E285" s="65">
        <v>2</v>
      </c>
      <c r="F285" s="51">
        <v>540</v>
      </c>
      <c r="G285" s="52"/>
      <c r="J285" s="30">
        <v>6647.7652582159626</v>
      </c>
      <c r="K285" s="30">
        <v>16.619413145539905</v>
      </c>
      <c r="L285" s="32" t="s">
        <v>425</v>
      </c>
      <c r="M285" s="30">
        <v>850</v>
      </c>
    </row>
    <row r="286" spans="1:13" x14ac:dyDescent="0.2">
      <c r="B286" s="49" t="s">
        <v>416</v>
      </c>
      <c r="C286" s="50"/>
      <c r="D286" s="50">
        <v>5810</v>
      </c>
      <c r="E286" s="65">
        <v>2</v>
      </c>
      <c r="F286" s="51">
        <v>11620</v>
      </c>
      <c r="G286" s="52"/>
    </row>
    <row r="287" spans="1:13" x14ac:dyDescent="0.2">
      <c r="B287" s="49" t="s">
        <v>427</v>
      </c>
      <c r="C287" s="50"/>
      <c r="D287" s="50">
        <v>390</v>
      </c>
      <c r="E287" s="65">
        <v>2</v>
      </c>
      <c r="F287" s="51">
        <v>780</v>
      </c>
      <c r="G287" s="52"/>
    </row>
    <row r="288" spans="1:13" x14ac:dyDescent="0.2">
      <c r="A288" s="30">
        <v>22</v>
      </c>
      <c r="B288" s="467" t="s">
        <v>26</v>
      </c>
      <c r="C288" s="54"/>
      <c r="D288" s="54"/>
      <c r="E288" s="54" t="s">
        <v>381</v>
      </c>
      <c r="F288" s="54" t="s">
        <v>382</v>
      </c>
      <c r="G288" s="54" t="s">
        <v>414</v>
      </c>
      <c r="H288" s="66"/>
    </row>
    <row r="289" spans="1:11" ht="15" x14ac:dyDescent="0.25">
      <c r="B289" s="467"/>
      <c r="C289" s="54">
        <v>300</v>
      </c>
      <c r="D289" s="54"/>
      <c r="E289" s="55">
        <v>17116.400000000001</v>
      </c>
      <c r="F289" s="55"/>
      <c r="G289" s="55"/>
      <c r="H289" s="56"/>
      <c r="I289" s="71">
        <v>14850</v>
      </c>
      <c r="J289" s="58">
        <v>2266.4000000000015</v>
      </c>
      <c r="K289" s="58">
        <v>498.58239436619715</v>
      </c>
    </row>
    <row r="290" spans="1:11" ht="15" x14ac:dyDescent="0.25">
      <c r="B290" s="467"/>
      <c r="C290" s="54">
        <v>350</v>
      </c>
      <c r="D290" s="54"/>
      <c r="E290" s="55">
        <v>17234.582999999999</v>
      </c>
      <c r="F290" s="55"/>
      <c r="G290" s="55"/>
      <c r="H290" s="56">
        <v>50</v>
      </c>
      <c r="I290" s="71">
        <v>14927.674999999999</v>
      </c>
      <c r="J290" s="58">
        <v>2306.9079999999994</v>
      </c>
      <c r="K290" s="58">
        <v>581.67946009389675</v>
      </c>
    </row>
    <row r="291" spans="1:11" ht="15" x14ac:dyDescent="0.25">
      <c r="B291" s="467"/>
      <c r="C291" s="54">
        <v>400</v>
      </c>
      <c r="D291" s="54"/>
      <c r="E291" s="55">
        <v>17352.766</v>
      </c>
      <c r="F291" s="55"/>
      <c r="G291" s="55"/>
      <c r="H291" s="56">
        <v>100</v>
      </c>
      <c r="I291" s="71">
        <v>15005.35</v>
      </c>
      <c r="J291" s="58">
        <v>2347.4159999999993</v>
      </c>
      <c r="K291" s="58">
        <v>664.77652582159612</v>
      </c>
    </row>
    <row r="292" spans="1:11" ht="15" x14ac:dyDescent="0.25">
      <c r="B292" s="467"/>
      <c r="C292" s="54">
        <v>450</v>
      </c>
      <c r="D292" s="54"/>
      <c r="E292" s="55">
        <v>17470.949000000001</v>
      </c>
      <c r="F292" s="55"/>
      <c r="G292" s="55"/>
      <c r="H292" s="56">
        <v>150</v>
      </c>
      <c r="I292" s="71">
        <v>15083.025</v>
      </c>
      <c r="J292" s="58">
        <v>2387.9240000000009</v>
      </c>
      <c r="K292" s="58">
        <v>747.87359154929572</v>
      </c>
    </row>
    <row r="293" spans="1:11" ht="15" x14ac:dyDescent="0.25">
      <c r="B293" s="467"/>
      <c r="C293" s="54">
        <v>500</v>
      </c>
      <c r="D293" s="54"/>
      <c r="E293" s="55">
        <v>17589.131999999998</v>
      </c>
      <c r="F293" s="55"/>
      <c r="G293" s="55"/>
      <c r="H293" s="56">
        <v>200</v>
      </c>
      <c r="I293" s="71">
        <v>15160.7</v>
      </c>
      <c r="J293" s="58">
        <v>2428.4319999999971</v>
      </c>
      <c r="K293" s="58">
        <v>830.97065727699521</v>
      </c>
    </row>
    <row r="294" spans="1:11" ht="15" x14ac:dyDescent="0.25">
      <c r="B294" s="467"/>
      <c r="C294" s="54">
        <v>600</v>
      </c>
      <c r="D294" s="54"/>
      <c r="E294" s="55">
        <v>17825.498</v>
      </c>
      <c r="F294" s="55"/>
      <c r="G294" s="55"/>
      <c r="H294" s="56">
        <v>300</v>
      </c>
      <c r="I294" s="71">
        <v>15316.05</v>
      </c>
      <c r="J294" s="58">
        <v>2509.4480000000003</v>
      </c>
      <c r="K294" s="58">
        <v>997.1647887323943</v>
      </c>
    </row>
    <row r="296" spans="1:11" ht="15" x14ac:dyDescent="0.2">
      <c r="D296" s="46" t="s">
        <v>374</v>
      </c>
      <c r="E296" s="46" t="s">
        <v>375</v>
      </c>
      <c r="F296" s="47" t="s">
        <v>376</v>
      </c>
      <c r="G296" s="62"/>
    </row>
    <row r="297" spans="1:11" x14ac:dyDescent="0.2">
      <c r="B297" s="49" t="s">
        <v>378</v>
      </c>
      <c r="C297" s="50"/>
      <c r="D297" s="65">
        <v>2916</v>
      </c>
      <c r="F297" s="51"/>
      <c r="G297" s="52"/>
    </row>
    <row r="298" spans="1:11" x14ac:dyDescent="0.2">
      <c r="B298" s="49" t="s">
        <v>379</v>
      </c>
      <c r="C298" s="50"/>
      <c r="D298" s="50">
        <v>540</v>
      </c>
      <c r="E298" s="65">
        <v>1</v>
      </c>
      <c r="F298" s="51">
        <v>540</v>
      </c>
      <c r="G298" s="52"/>
    </row>
    <row r="299" spans="1:11" x14ac:dyDescent="0.2">
      <c r="B299" s="49" t="s">
        <v>391</v>
      </c>
      <c r="C299" s="50"/>
      <c r="D299" s="50">
        <v>270</v>
      </c>
      <c r="E299" s="65">
        <v>2</v>
      </c>
      <c r="F299" s="51">
        <v>540</v>
      </c>
      <c r="G299" s="52"/>
    </row>
    <row r="300" spans="1:11" x14ac:dyDescent="0.2">
      <c r="B300" s="49" t="s">
        <v>416</v>
      </c>
      <c r="C300" s="50"/>
      <c r="D300" s="50">
        <v>5810</v>
      </c>
      <c r="E300" s="65">
        <v>1</v>
      </c>
      <c r="F300" s="51">
        <v>5810</v>
      </c>
      <c r="G300" s="52"/>
    </row>
    <row r="301" spans="1:11" x14ac:dyDescent="0.2">
      <c r="B301" s="49" t="s">
        <v>427</v>
      </c>
      <c r="C301" s="50"/>
      <c r="D301" s="50">
        <v>390</v>
      </c>
      <c r="E301" s="65">
        <v>2</v>
      </c>
      <c r="F301" s="51">
        <v>780</v>
      </c>
      <c r="G301" s="52"/>
    </row>
    <row r="302" spans="1:11" x14ac:dyDescent="0.2">
      <c r="B302" s="49" t="s">
        <v>410</v>
      </c>
      <c r="C302" s="50"/>
      <c r="D302" s="50">
        <v>4750</v>
      </c>
      <c r="E302" s="65">
        <v>2</v>
      </c>
      <c r="F302" s="51">
        <v>9500</v>
      </c>
      <c r="G302" s="52"/>
    </row>
    <row r="303" spans="1:11" x14ac:dyDescent="0.2">
      <c r="A303" s="30">
        <v>23</v>
      </c>
      <c r="B303" s="467" t="s">
        <v>27</v>
      </c>
      <c r="C303" s="54"/>
      <c r="D303" s="54"/>
      <c r="E303" s="54" t="s">
        <v>381</v>
      </c>
      <c r="F303" s="54" t="s">
        <v>382</v>
      </c>
      <c r="G303" s="54" t="s">
        <v>414</v>
      </c>
      <c r="H303" s="66"/>
    </row>
    <row r="304" spans="1:11" ht="15" x14ac:dyDescent="0.2">
      <c r="B304" s="467"/>
      <c r="C304" s="54">
        <v>300</v>
      </c>
      <c r="D304" s="54"/>
      <c r="E304" s="55">
        <v>20086</v>
      </c>
      <c r="F304" s="55"/>
      <c r="G304" s="55"/>
      <c r="H304" s="56"/>
    </row>
    <row r="305" spans="1:8" ht="15" x14ac:dyDescent="0.2">
      <c r="B305" s="467"/>
      <c r="C305" s="54">
        <v>350</v>
      </c>
      <c r="D305" s="54"/>
      <c r="E305" s="55">
        <v>20180.77</v>
      </c>
      <c r="F305" s="55"/>
      <c r="G305" s="55"/>
      <c r="H305" s="56">
        <v>50</v>
      </c>
    </row>
    <row r="306" spans="1:8" ht="15" x14ac:dyDescent="0.2">
      <c r="B306" s="467"/>
      <c r="C306" s="54">
        <v>400</v>
      </c>
      <c r="D306" s="54"/>
      <c r="E306" s="55">
        <v>20275.54</v>
      </c>
      <c r="F306" s="55"/>
      <c r="G306" s="55"/>
      <c r="H306" s="56">
        <v>100</v>
      </c>
    </row>
    <row r="307" spans="1:8" ht="15" x14ac:dyDescent="0.2">
      <c r="B307" s="467"/>
      <c r="C307" s="54">
        <v>450</v>
      </c>
      <c r="D307" s="54"/>
      <c r="E307" s="55">
        <v>20370.310000000001</v>
      </c>
      <c r="F307" s="55"/>
      <c r="G307" s="55"/>
      <c r="H307" s="56">
        <v>150</v>
      </c>
    </row>
    <row r="308" spans="1:8" ht="15" x14ac:dyDescent="0.2">
      <c r="B308" s="467"/>
      <c r="C308" s="54">
        <v>500</v>
      </c>
      <c r="D308" s="54"/>
      <c r="E308" s="55">
        <v>20465.080000000002</v>
      </c>
      <c r="F308" s="55"/>
      <c r="G308" s="55"/>
      <c r="H308" s="56">
        <v>200</v>
      </c>
    </row>
    <row r="309" spans="1:8" ht="15" x14ac:dyDescent="0.2">
      <c r="B309" s="467"/>
      <c r="C309" s="54">
        <v>600</v>
      </c>
      <c r="D309" s="54"/>
      <c r="E309" s="55">
        <v>20654.62</v>
      </c>
      <c r="F309" s="55"/>
      <c r="G309" s="55"/>
      <c r="H309" s="56">
        <v>300</v>
      </c>
    </row>
    <row r="311" spans="1:8" ht="15" x14ac:dyDescent="0.2">
      <c r="D311" s="46" t="s">
        <v>374</v>
      </c>
      <c r="E311" s="46" t="s">
        <v>375</v>
      </c>
      <c r="F311" s="47" t="s">
        <v>376</v>
      </c>
      <c r="G311" s="62"/>
    </row>
    <row r="312" spans="1:8" x14ac:dyDescent="0.2">
      <c r="B312" s="49" t="s">
        <v>378</v>
      </c>
      <c r="C312" s="50"/>
      <c r="D312" s="65">
        <v>2224.8000000000002</v>
      </c>
      <c r="F312" s="51"/>
      <c r="G312" s="52"/>
    </row>
    <row r="313" spans="1:8" x14ac:dyDescent="0.2">
      <c r="B313" s="49" t="s">
        <v>379</v>
      </c>
      <c r="C313" s="50"/>
      <c r="D313" s="50">
        <v>540</v>
      </c>
      <c r="E313" s="65">
        <v>1</v>
      </c>
      <c r="F313" s="51">
        <v>540</v>
      </c>
      <c r="G313" s="52"/>
    </row>
    <row r="314" spans="1:8" x14ac:dyDescent="0.2">
      <c r="B314" s="49" t="s">
        <v>391</v>
      </c>
      <c r="C314" s="50"/>
      <c r="D314" s="50">
        <v>270</v>
      </c>
      <c r="E314" s="65">
        <v>2</v>
      </c>
      <c r="F314" s="51">
        <v>540</v>
      </c>
      <c r="G314" s="52"/>
    </row>
    <row r="315" spans="1:8" x14ac:dyDescent="0.2">
      <c r="B315" s="49" t="s">
        <v>394</v>
      </c>
      <c r="C315" s="50"/>
      <c r="D315" s="50">
        <v>11560</v>
      </c>
      <c r="E315" s="65">
        <v>1</v>
      </c>
      <c r="F315" s="51">
        <v>11560</v>
      </c>
      <c r="G315" s="52"/>
    </row>
    <row r="316" spans="1:8" x14ac:dyDescent="0.2">
      <c r="B316" s="49" t="s">
        <v>395</v>
      </c>
      <c r="C316" s="50"/>
      <c r="D316" s="50">
        <v>11370</v>
      </c>
      <c r="E316" s="65">
        <v>1</v>
      </c>
      <c r="F316" s="51">
        <v>11370</v>
      </c>
      <c r="G316" s="52"/>
    </row>
    <row r="317" spans="1:8" x14ac:dyDescent="0.2">
      <c r="B317" s="67" t="s">
        <v>396</v>
      </c>
      <c r="D317" s="50">
        <v>11370</v>
      </c>
      <c r="E317" s="68">
        <v>1</v>
      </c>
      <c r="F317" s="51">
        <v>11370</v>
      </c>
    </row>
    <row r="318" spans="1:8" x14ac:dyDescent="0.2">
      <c r="B318" s="67" t="s">
        <v>427</v>
      </c>
      <c r="D318" s="50">
        <v>390</v>
      </c>
      <c r="E318" s="68">
        <v>1</v>
      </c>
      <c r="F318" s="51">
        <v>390</v>
      </c>
    </row>
    <row r="319" spans="1:8" x14ac:dyDescent="0.2">
      <c r="B319" s="67" t="s">
        <v>397</v>
      </c>
      <c r="D319" s="50">
        <v>10</v>
      </c>
      <c r="E319" s="68">
        <v>2</v>
      </c>
      <c r="F319" s="51">
        <v>20</v>
      </c>
    </row>
    <row r="320" spans="1:8" x14ac:dyDescent="0.2">
      <c r="A320" s="30">
        <v>24</v>
      </c>
      <c r="B320" s="467" t="s">
        <v>28</v>
      </c>
      <c r="C320" s="54"/>
      <c r="D320" s="54"/>
      <c r="E320" s="54" t="s">
        <v>381</v>
      </c>
      <c r="F320" s="54" t="s">
        <v>382</v>
      </c>
      <c r="G320" s="66"/>
    </row>
    <row r="321" spans="1:7" ht="15" x14ac:dyDescent="0.2">
      <c r="B321" s="467"/>
      <c r="C321" s="54">
        <v>150</v>
      </c>
      <c r="D321" s="54"/>
      <c r="E321" s="55">
        <v>14767.882</v>
      </c>
      <c r="F321" s="55"/>
      <c r="G321" s="56">
        <v>150</v>
      </c>
    </row>
    <row r="322" spans="1:7" ht="15" x14ac:dyDescent="0.2">
      <c r="B322" s="467"/>
      <c r="C322" s="54">
        <v>300</v>
      </c>
      <c r="D322" s="54"/>
      <c r="E322" s="55">
        <v>15074.8</v>
      </c>
      <c r="F322" s="55"/>
      <c r="G322" s="56">
        <v>0</v>
      </c>
    </row>
    <row r="323" spans="1:7" ht="15" x14ac:dyDescent="0.2">
      <c r="B323" s="467"/>
      <c r="C323" s="54">
        <v>450</v>
      </c>
      <c r="D323" s="54"/>
      <c r="E323" s="55">
        <v>15301.718000000001</v>
      </c>
      <c r="F323" s="55"/>
      <c r="G323" s="60">
        <v>150</v>
      </c>
    </row>
    <row r="325" spans="1:7" ht="15" x14ac:dyDescent="0.2">
      <c r="D325" s="46" t="s">
        <v>374</v>
      </c>
      <c r="E325" s="46" t="s">
        <v>375</v>
      </c>
      <c r="F325" s="47" t="s">
        <v>376</v>
      </c>
      <c r="G325" s="62"/>
    </row>
    <row r="326" spans="1:7" x14ac:dyDescent="0.2">
      <c r="B326" s="49" t="s">
        <v>378</v>
      </c>
      <c r="C326" s="50"/>
      <c r="D326" s="65">
        <v>2224.8000000000002</v>
      </c>
      <c r="F326" s="51"/>
      <c r="G326" s="52"/>
    </row>
    <row r="327" spans="1:7" x14ac:dyDescent="0.2">
      <c r="B327" s="49" t="s">
        <v>379</v>
      </c>
      <c r="C327" s="50"/>
      <c r="D327" s="50">
        <v>540</v>
      </c>
      <c r="E327" s="65">
        <v>1</v>
      </c>
      <c r="F327" s="51">
        <v>540</v>
      </c>
      <c r="G327" s="52"/>
    </row>
    <row r="328" spans="1:7" x14ac:dyDescent="0.2">
      <c r="B328" s="49" t="s">
        <v>426</v>
      </c>
      <c r="C328" s="50"/>
      <c r="D328" s="50">
        <v>500</v>
      </c>
      <c r="E328" s="65">
        <v>2</v>
      </c>
      <c r="F328" s="51">
        <v>1000</v>
      </c>
      <c r="G328" s="52"/>
    </row>
    <row r="329" spans="1:7" x14ac:dyDescent="0.2">
      <c r="B329" s="49" t="s">
        <v>391</v>
      </c>
      <c r="C329" s="50"/>
      <c r="D329" s="50">
        <v>270</v>
      </c>
      <c r="E329" s="65">
        <v>2</v>
      </c>
      <c r="F329" s="51">
        <v>540</v>
      </c>
      <c r="G329" s="52"/>
    </row>
    <row r="330" spans="1:7" x14ac:dyDescent="0.2">
      <c r="B330" s="67" t="s">
        <v>427</v>
      </c>
      <c r="C330" s="50"/>
      <c r="D330" s="50">
        <v>390</v>
      </c>
      <c r="E330" s="65">
        <v>1</v>
      </c>
      <c r="F330" s="51">
        <v>390</v>
      </c>
      <c r="G330" s="52"/>
    </row>
    <row r="331" spans="1:7" x14ac:dyDescent="0.2">
      <c r="A331" s="30">
        <v>25</v>
      </c>
      <c r="B331" s="467" t="s">
        <v>29</v>
      </c>
      <c r="C331" s="54"/>
      <c r="D331" s="54"/>
      <c r="E331" s="54" t="s">
        <v>381</v>
      </c>
      <c r="F331" s="54" t="s">
        <v>382</v>
      </c>
      <c r="G331" s="66"/>
    </row>
    <row r="332" spans="1:7" ht="15" x14ac:dyDescent="0.2">
      <c r="B332" s="467"/>
      <c r="C332" s="54">
        <v>450</v>
      </c>
      <c r="D332" s="54"/>
      <c r="E332" s="55">
        <v>4911.7180000000008</v>
      </c>
      <c r="F332" s="55"/>
      <c r="G332" s="56">
        <v>150</v>
      </c>
    </row>
    <row r="333" spans="1:7" ht="15" x14ac:dyDescent="0.2">
      <c r="B333" s="467"/>
      <c r="C333" s="54">
        <v>500</v>
      </c>
      <c r="D333" s="54"/>
      <c r="E333" s="55">
        <v>4984.0240000000003</v>
      </c>
      <c r="F333" s="55"/>
      <c r="G333" s="56">
        <v>200</v>
      </c>
    </row>
    <row r="334" spans="1:7" ht="15" x14ac:dyDescent="0.2">
      <c r="B334" s="467"/>
      <c r="C334" s="54">
        <v>600</v>
      </c>
      <c r="D334" s="54"/>
      <c r="E334" s="55">
        <v>5128.6360000000004</v>
      </c>
      <c r="F334" s="55"/>
      <c r="G334" s="56">
        <v>300</v>
      </c>
    </row>
    <row r="336" spans="1:7" ht="15" x14ac:dyDescent="0.2">
      <c r="D336" s="46" t="s">
        <v>374</v>
      </c>
      <c r="E336" s="46" t="s">
        <v>375</v>
      </c>
      <c r="F336" s="47" t="s">
        <v>376</v>
      </c>
      <c r="G336" s="62"/>
    </row>
    <row r="337" spans="1:7" x14ac:dyDescent="0.2">
      <c r="B337" s="49" t="s">
        <v>378</v>
      </c>
      <c r="C337" s="50"/>
      <c r="D337" s="65">
        <v>2224.8000000000002</v>
      </c>
      <c r="F337" s="51"/>
      <c r="G337" s="52"/>
    </row>
    <row r="338" spans="1:7" x14ac:dyDescent="0.2">
      <c r="B338" s="49" t="s">
        <v>379</v>
      </c>
      <c r="C338" s="50"/>
      <c r="D338" s="50">
        <v>540</v>
      </c>
      <c r="E338" s="65">
        <v>1</v>
      </c>
      <c r="F338" s="51">
        <v>540</v>
      </c>
      <c r="G338" s="52"/>
    </row>
    <row r="339" spans="1:7" x14ac:dyDescent="0.2">
      <c r="B339" s="49" t="s">
        <v>426</v>
      </c>
      <c r="C339" s="50"/>
      <c r="D339" s="50">
        <v>500</v>
      </c>
      <c r="E339" s="65">
        <v>4</v>
      </c>
      <c r="F339" s="51">
        <v>2000</v>
      </c>
      <c r="G339" s="52"/>
    </row>
    <row r="340" spans="1:7" x14ac:dyDescent="0.2">
      <c r="B340" s="49" t="s">
        <v>391</v>
      </c>
      <c r="C340" s="50"/>
      <c r="D340" s="50">
        <v>270</v>
      </c>
      <c r="E340" s="65">
        <v>2</v>
      </c>
      <c r="F340" s="51">
        <v>540</v>
      </c>
      <c r="G340" s="52"/>
    </row>
    <row r="341" spans="1:7" x14ac:dyDescent="0.2">
      <c r="B341" s="67" t="s">
        <v>427</v>
      </c>
      <c r="C341" s="50"/>
      <c r="D341" s="50">
        <v>390</v>
      </c>
      <c r="E341" s="65">
        <v>1</v>
      </c>
      <c r="F341" s="51">
        <v>390</v>
      </c>
      <c r="G341" s="52"/>
    </row>
    <row r="342" spans="1:7" x14ac:dyDescent="0.2">
      <c r="A342" s="30">
        <v>26</v>
      </c>
      <c r="B342" s="467" t="s">
        <v>30</v>
      </c>
      <c r="C342" s="54"/>
      <c r="D342" s="54"/>
      <c r="E342" s="54" t="s">
        <v>381</v>
      </c>
      <c r="F342" s="54" t="s">
        <v>382</v>
      </c>
      <c r="G342" s="66"/>
    </row>
    <row r="343" spans="1:7" ht="15" x14ac:dyDescent="0.2">
      <c r="B343" s="467"/>
      <c r="C343" s="54">
        <v>600</v>
      </c>
      <c r="D343" s="54"/>
      <c r="E343" s="55">
        <v>6128.6360000000004</v>
      </c>
      <c r="F343" s="55"/>
      <c r="G343" s="56">
        <v>300</v>
      </c>
    </row>
    <row r="344" spans="1:7" ht="15" x14ac:dyDescent="0.2">
      <c r="B344" s="467"/>
      <c r="C344" s="54">
        <v>700</v>
      </c>
      <c r="D344" s="54"/>
      <c r="E344" s="55">
        <v>6273.2480000000005</v>
      </c>
      <c r="F344" s="55"/>
      <c r="G344" s="56">
        <v>400</v>
      </c>
    </row>
    <row r="345" spans="1:7" ht="15" x14ac:dyDescent="0.2">
      <c r="B345" s="467"/>
      <c r="C345" s="54">
        <v>800</v>
      </c>
      <c r="D345" s="54"/>
      <c r="E345" s="55">
        <v>6417.8600000000006</v>
      </c>
      <c r="F345" s="55"/>
      <c r="G345" s="56">
        <v>500</v>
      </c>
    </row>
    <row r="346" spans="1:7" ht="15" x14ac:dyDescent="0.2">
      <c r="B346" s="467"/>
      <c r="C346" s="54">
        <v>900</v>
      </c>
      <c r="D346" s="54"/>
      <c r="E346" s="55">
        <v>6562.4720000000007</v>
      </c>
      <c r="F346" s="66"/>
      <c r="G346" s="56">
        <v>600</v>
      </c>
    </row>
    <row r="348" spans="1:7" ht="15" x14ac:dyDescent="0.2">
      <c r="D348" s="46" t="s">
        <v>374</v>
      </c>
      <c r="E348" s="46" t="s">
        <v>375</v>
      </c>
      <c r="F348" s="47" t="s">
        <v>376</v>
      </c>
      <c r="G348" s="62"/>
    </row>
    <row r="349" spans="1:7" x14ac:dyDescent="0.2">
      <c r="B349" s="49" t="s">
        <v>378</v>
      </c>
      <c r="C349" s="50"/>
      <c r="D349" s="65">
        <v>3315.6000000000004</v>
      </c>
      <c r="F349" s="51"/>
      <c r="G349" s="52"/>
    </row>
    <row r="350" spans="1:7" x14ac:dyDescent="0.2">
      <c r="B350" s="49" t="s">
        <v>400</v>
      </c>
      <c r="C350" s="50"/>
      <c r="D350" s="50">
        <v>810</v>
      </c>
      <c r="E350" s="65">
        <v>1</v>
      </c>
      <c r="F350" s="51">
        <v>810</v>
      </c>
      <c r="G350" s="52"/>
    </row>
    <row r="351" spans="1:7" x14ac:dyDescent="0.2">
      <c r="B351" s="70" t="s">
        <v>424</v>
      </c>
      <c r="C351" s="50"/>
      <c r="D351" s="50">
        <v>1300</v>
      </c>
      <c r="E351" s="65">
        <v>2</v>
      </c>
      <c r="F351" s="51">
        <v>2600</v>
      </c>
      <c r="G351" s="52"/>
    </row>
    <row r="352" spans="1:7" x14ac:dyDescent="0.2">
      <c r="B352" s="49" t="s">
        <v>391</v>
      </c>
      <c r="C352" s="50"/>
      <c r="D352" s="50">
        <v>270</v>
      </c>
      <c r="E352" s="65">
        <v>2</v>
      </c>
      <c r="F352" s="51">
        <v>540</v>
      </c>
      <c r="G352" s="52"/>
    </row>
    <row r="353" spans="1:7" x14ac:dyDescent="0.2">
      <c r="B353" s="67" t="s">
        <v>427</v>
      </c>
      <c r="C353" s="50"/>
      <c r="D353" s="50">
        <v>390</v>
      </c>
      <c r="E353" s="65">
        <v>1</v>
      </c>
      <c r="F353" s="51">
        <v>390</v>
      </c>
      <c r="G353" s="52"/>
    </row>
    <row r="354" spans="1:7" x14ac:dyDescent="0.2">
      <c r="B354" s="67" t="s">
        <v>403</v>
      </c>
      <c r="C354" s="50"/>
      <c r="D354" s="50">
        <v>30</v>
      </c>
      <c r="E354" s="65">
        <v>1</v>
      </c>
      <c r="F354" s="51">
        <v>30</v>
      </c>
      <c r="G354" s="52"/>
    </row>
    <row r="355" spans="1:7" x14ac:dyDescent="0.2">
      <c r="A355" s="30">
        <v>27</v>
      </c>
      <c r="B355" s="467" t="s">
        <v>192</v>
      </c>
      <c r="C355" s="54"/>
      <c r="D355" s="54"/>
      <c r="E355" s="54" t="s">
        <v>381</v>
      </c>
      <c r="F355" s="54" t="s">
        <v>382</v>
      </c>
      <c r="G355" s="66"/>
    </row>
    <row r="356" spans="1:7" ht="15" x14ac:dyDescent="0.2">
      <c r="B356" s="467"/>
      <c r="C356" s="54">
        <v>850</v>
      </c>
      <c r="D356" s="54"/>
      <c r="E356" s="55">
        <v>7901.1139999999996</v>
      </c>
      <c r="F356" s="55"/>
      <c r="G356" s="56">
        <v>100</v>
      </c>
    </row>
    <row r="357" spans="1:7" ht="15" x14ac:dyDescent="0.2">
      <c r="B357" s="467"/>
      <c r="C357" s="54">
        <v>950</v>
      </c>
      <c r="D357" s="54"/>
      <c r="E357" s="55">
        <v>8116.6279999999997</v>
      </c>
      <c r="F357" s="55"/>
      <c r="G357" s="56">
        <v>200</v>
      </c>
    </row>
    <row r="359" spans="1:7" ht="15" x14ac:dyDescent="0.2">
      <c r="D359" s="46" t="s">
        <v>374</v>
      </c>
      <c r="E359" s="46" t="s">
        <v>375</v>
      </c>
      <c r="F359" s="47" t="s">
        <v>376</v>
      </c>
      <c r="G359" s="62"/>
    </row>
    <row r="360" spans="1:7" x14ac:dyDescent="0.2">
      <c r="B360" s="49" t="s">
        <v>378</v>
      </c>
      <c r="C360" s="50"/>
      <c r="D360" s="65">
        <v>1640</v>
      </c>
      <c r="F360" s="51"/>
      <c r="G360" s="52"/>
    </row>
    <row r="361" spans="1:7" x14ac:dyDescent="0.2">
      <c r="B361" s="49" t="s">
        <v>428</v>
      </c>
      <c r="C361" s="50"/>
      <c r="D361" s="50">
        <v>590</v>
      </c>
      <c r="E361" s="65">
        <v>1</v>
      </c>
      <c r="F361" s="51">
        <v>590</v>
      </c>
      <c r="G361" s="52"/>
    </row>
    <row r="362" spans="1:7" x14ac:dyDescent="0.2">
      <c r="A362" s="30">
        <v>28</v>
      </c>
      <c r="B362" s="467" t="s">
        <v>31</v>
      </c>
      <c r="C362" s="54"/>
      <c r="D362" s="54"/>
      <c r="E362" s="54" t="s">
        <v>381</v>
      </c>
      <c r="F362" s="54" t="s">
        <v>382</v>
      </c>
      <c r="G362" s="66"/>
    </row>
    <row r="363" spans="1:7" ht="15" x14ac:dyDescent="0.2">
      <c r="B363" s="467"/>
      <c r="C363" s="54">
        <v>50</v>
      </c>
      <c r="D363" s="54"/>
      <c r="E363" s="55">
        <v>2176.6999999999998</v>
      </c>
      <c r="F363" s="55"/>
      <c r="G363" s="56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399" t="s">
        <v>1445</v>
      </c>
      <c r="C2" s="29" t="s">
        <v>158</v>
      </c>
      <c r="D2" t="s">
        <v>169</v>
      </c>
      <c r="G2" s="29">
        <v>120</v>
      </c>
      <c r="J2" s="29" t="s">
        <v>184</v>
      </c>
    </row>
    <row r="3" spans="1:10" x14ac:dyDescent="0.25">
      <c r="A3" s="220" t="s">
        <v>1446</v>
      </c>
      <c r="C3" s="29" t="s">
        <v>159</v>
      </c>
      <c r="D3" t="s">
        <v>169</v>
      </c>
      <c r="G3" s="29">
        <v>150</v>
      </c>
      <c r="J3" s="29" t="s">
        <v>185</v>
      </c>
    </row>
    <row r="4" spans="1:10" x14ac:dyDescent="0.25">
      <c r="A4" s="400" t="s">
        <v>1447</v>
      </c>
      <c r="C4" s="29" t="s">
        <v>160</v>
      </c>
      <c r="D4" t="s">
        <v>169</v>
      </c>
      <c r="J4" s="29" t="s">
        <v>1080</v>
      </c>
    </row>
    <row r="5" spans="1:10" x14ac:dyDescent="0.25">
      <c r="C5" s="29" t="s">
        <v>161</v>
      </c>
      <c r="D5" t="s">
        <v>169</v>
      </c>
    </row>
    <row r="6" spans="1:10" x14ac:dyDescent="0.25">
      <c r="C6" s="29" t="s">
        <v>162</v>
      </c>
      <c r="D6" t="s">
        <v>169</v>
      </c>
    </row>
    <row r="7" spans="1:10" x14ac:dyDescent="0.25">
      <c r="C7" s="29" t="s">
        <v>163</v>
      </c>
      <c r="D7" t="s">
        <v>169</v>
      </c>
    </row>
    <row r="8" spans="1:10" x14ac:dyDescent="0.25">
      <c r="C8" s="29" t="s">
        <v>164</v>
      </c>
      <c r="D8" t="s">
        <v>169</v>
      </c>
    </row>
    <row r="9" spans="1:10" x14ac:dyDescent="0.25">
      <c r="C9" s="29" t="s">
        <v>165</v>
      </c>
      <c r="D9" t="s">
        <v>169</v>
      </c>
    </row>
    <row r="10" spans="1:10" x14ac:dyDescent="0.25">
      <c r="C10" s="29" t="s">
        <v>166</v>
      </c>
      <c r="D10" t="s">
        <v>169</v>
      </c>
    </row>
    <row r="11" spans="1:10" x14ac:dyDescent="0.25">
      <c r="C11" s="29" t="s">
        <v>168</v>
      </c>
      <c r="D11" t="s">
        <v>171</v>
      </c>
    </row>
    <row r="12" spans="1:10" x14ac:dyDescent="0.25">
      <c r="C12" s="29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4</vt:i4>
      </vt:variant>
    </vt:vector>
  </HeadingPairs>
  <TitlesOfParts>
    <vt:vector size="22" baseType="lpstr">
      <vt:lpstr>923</vt:lpstr>
      <vt:lpstr>842_Дет_расчет_19_02_2025</vt:lpstr>
      <vt:lpstr>Расчет</vt:lpstr>
      <vt:lpstr>842 счет 19.02.2025</vt:lpstr>
      <vt:lpstr>Заказ</vt:lpstr>
      <vt:lpstr>Таблица с признаками</vt:lpstr>
      <vt:lpstr>Базовые цены</vt:lpstr>
      <vt:lpstr>ТАБЛИЦА ДЛЯ ПРОВЕРКИ ЦЕН</vt:lpstr>
      <vt:lpstr>Заказ(Архив)</vt:lpstr>
      <vt:lpstr>ПЕНАЛЫ</vt:lpstr>
      <vt:lpstr>Тест</vt:lpstr>
      <vt:lpstr>комплекты фурнитуры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2025-02-19T22:44:36Z</dcterms:modified>
</cp:coreProperties>
</file>