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Java apps" sheetId="1" r:id="rId4"/>
    <sheet state="hidden" name="C# apps " sheetId="2" r:id="rId5"/>
    <sheet state="hidden" name="Go apps" sheetId="3" r:id="rId6"/>
    <sheet state="hidden" name="4 new repos" sheetId="4" r:id="rId7"/>
    <sheet state="hidden" name="Summary" sheetId="5" r:id="rId8"/>
    <sheet state="hidden" name="all apps - summary" sheetId="6" r:id="rId9"/>
    <sheet state="hidden" name="all apps deprecated" sheetId="7" r:id="rId10"/>
    <sheet state="hidden" name="all apps 126 (with not discusse" sheetId="8" r:id="rId11"/>
    <sheet state="hidden" name="62 issues" sheetId="9" r:id="rId12"/>
    <sheet state="hidden" name="cache" sheetId="10" r:id="rId13"/>
    <sheet state="visible" name="Table 3" sheetId="11" r:id="rId14"/>
    <sheet state="visible" name="Feature requests" sheetId="12" r:id="rId15"/>
  </sheets>
  <definedNames>
    <definedName hidden="1" localSheetId="6" name="_xlnm._FilterDatabase">'all apps deprecated'!$A$1:$AA$127</definedName>
    <definedName hidden="1" localSheetId="7" name="_xlnm._FilterDatabase">'all apps 126 (with not discusse'!$A$1:$AA$127</definedName>
  </definedNames>
  <calcPr/>
</workbook>
</file>

<file path=xl/sharedStrings.xml><?xml version="1.0" encoding="utf-8"?>
<sst xmlns="http://schemas.openxmlformats.org/spreadsheetml/2006/main" count="6806" uniqueCount="1246">
  <si>
    <r>
      <rPr/>
      <t xml:space="preserve">Todo: review </t>
    </r>
    <r>
      <rPr>
        <color rgb="FF1155CC"/>
        <u/>
      </rPr>
      <t>https://issues.apache.org/jira/browse/SPARK-17064</t>
    </r>
  </si>
  <si>
    <t>Issue</t>
  </si>
  <si>
    <t>Title</t>
  </si>
  <si>
    <t>Issue type</t>
  </si>
  <si>
    <t>Resolution</t>
  </si>
  <si>
    <t>New cancel or improve existing cancel</t>
  </si>
  <si>
    <t>Task to be canceled</t>
  </si>
  <si>
    <t>Reason for new cancel (or for improvement)</t>
  </si>
  <si>
    <t>Categorization</t>
  </si>
  <si>
    <t>Automated or manual (user) cancel</t>
  </si>
  <si>
    <t>Other notes</t>
  </si>
  <si>
    <t>CASSANDRA-11956</t>
  </si>
  <si>
    <t>Interrupt outgoing file transfer when stream session is aborted</t>
  </si>
  <si>
    <t>Unresolved</t>
  </si>
  <si>
    <t>Improve existing</t>
  </si>
  <si>
    <t>System task ("stream session")</t>
  </si>
  <si>
    <t>More responsive cancel (cancel current task, instead of waiting for task to complete then canceling)</t>
  </si>
  <si>
    <t>-</t>
  </si>
  <si>
    <t>Automatic</t>
  </si>
  <si>
    <t>CASSANDRA-14397</t>
  </si>
  <si>
    <t>Stop compactions quicker when compacting wide partitions</t>
  </si>
  <si>
    <t>Fixed</t>
  </si>
  <si>
    <t>System task ("compaction")</t>
  </si>
  <si>
    <t>More responsive cancel</t>
  </si>
  <si>
    <t>Manual</t>
  </si>
  <si>
    <t>CASSANDRA-14935</t>
  </si>
  <si>
    <t>PendingAntiCompaction should be more judicious in the compactions it cancels</t>
  </si>
  <si>
    <t>More judicious cancel:
1) only cancel conflicting tasks (not all tasks)
2) In some cases, reject new task instead of cancel existing</t>
  </si>
  <si>
    <t>CASSANDRA-16800</t>
  </si>
  <si>
    <t>Abort repairs whose streaming jobs will push disk usage over a configurable threshold</t>
  </si>
  <si>
    <t>New</t>
  </si>
  <si>
    <t>System task ("repair streaming")</t>
  </si>
  <si>
    <t>* Resource intensive task (task can result in "100% disk usage"), potentially causing application errors ("flush issues on memtables/commitlog/etc")</t>
  </si>
  <si>
    <t>Resource intensive</t>
  </si>
  <si>
    <t>CASSANDRA-3486</t>
  </si>
  <si>
    <t>Node Tool command to stop repair</t>
  </si>
  <si>
    <t>System task ("repair")</t>
  </si>
  <si>
    <t>Hanging task</t>
  </si>
  <si>
    <t>Stuck/buggy task</t>
  </si>
  <si>
    <t>CASSANDRA-7207</t>
  </si>
  <si>
    <t>nodetool: Allow to stop a specific compaction</t>
  </si>
  <si>
    <t>Allow more fine-grained cancellation</t>
  </si>
  <si>
    <t>CASSANDRA-7392</t>
  </si>
  <si>
    <t>Abort in-progress queries that time out</t>
  </si>
  <si>
    <t>User task ("query")</t>
  </si>
  <si>
    <t>Irrelevant task (query has exceeded time out)</t>
  </si>
  <si>
    <t>Other</t>
  </si>
  <si>
    <t>CASSANDRA-9205</t>
  </si>
  <si>
    <t>Allow per statement time outs or request cancel method</t>
  </si>
  <si>
    <t>User-submitted request (query)</t>
  </si>
  <si>
    <t>*Ability to cancel lengthy/resource intensive task that interferes with system functioning ("We have seen cases where cassandra replicas were going over thousands of tombstones and causing OOMs way after client timed out.")</t>
  </si>
  <si>
    <t>Either/or</t>
  </si>
  <si>
    <t>HADOOP-5353</t>
  </si>
  <si>
    <t>add progress callback feature to the slow FileUtil operations with ability to cancel the work</t>
  </si>
  <si>
    <t>Unresolved (maybe implemented in a later version but need to check)</t>
  </si>
  <si>
    <t>User request (File copy)</t>
  </si>
  <si>
    <t>Long-running task</t>
  </si>
  <si>
    <t>HADOOP-8635</t>
  </si>
  <si>
    <t>Cannot cancel paths registered deleteOnExit</t>
  </si>
  <si>
    <t>User-submitted task (file system operation)</t>
  </si>
  <si>
    <t>* Reduce unnecessary resource usage
* Add symmetry to API (can register file system operation but cannot cancel operation)</t>
  </si>
  <si>
    <t>HBASE-11172</t>
  </si>
  <si>
    <t>Cancel a backup process</t>
  </si>
  <si>
    <t>New feature</t>
  </si>
  <si>
    <t>TBD - Seems to be resolved in future versions (marked invalid for given version)</t>
  </si>
  <si>
    <t>System task - maintenance ("Backup")</t>
  </si>
  <si>
    <t>* Resource intensive (hours, hundreds of GB of file movement), and interferes with availability
* Unpredictable length (time may exceed maintenance window)</t>
  </si>
  <si>
    <t>HBASE-12446</t>
  </si>
  <si>
    <t>[list | abort] Compactions</t>
  </si>
  <si>
    <t>Incomplete</t>
  </si>
  <si>
    <t>System task ("Compaction")</t>
  </si>
  <si>
    <t>* Resource intensive task ("lot of CPU and disk IOPS")
* Desire ability to quickly reduce load on a server</t>
  </si>
  <si>
    <t>Abort</t>
  </si>
  <si>
    <t>Dupe?</t>
  </si>
  <si>
    <t>HBASE-15997</t>
  </si>
  <si>
    <t>Cancel backup operation support</t>
  </si>
  <si>
    <t>Resource intensive (lengthy)</t>
  </si>
  <si>
    <t>Manual?</t>
  </si>
  <si>
    <t>Dupe of HBASE-11172?</t>
  </si>
  <si>
    <t>HBASE-15998</t>
  </si>
  <si>
    <t>Cancel restore operation support</t>
  </si>
  <si>
    <t>System task - maintenance ("Restore")</t>
  </si>
  <si>
    <t>Assumedly resource intensive (needs further investigation to confirm)</t>
  </si>
  <si>
    <t>HBASE-25212</t>
  </si>
  <si>
    <t>Optionally abort requests in progress after deciding a region should close</t>
  </si>
  <si>
    <t>User task ("request")</t>
  </si>
  <si>
    <t>* Blocking task (prevents system shutdown, sometimes for up to 50 minutes)</t>
  </si>
  <si>
    <t>Blocks other tasks</t>
  </si>
  <si>
    <t>HBASE-5973</t>
  </si>
  <si>
    <t>Add ability for potentially long-running IPC calls to abort if client disconnects</t>
  </si>
  <si>
    <t>User task ("IPC call")</t>
  </si>
  <si>
    <t>* Irrelevant task (task has timed out on client side)</t>
  </si>
  <si>
    <t>HDFS-11760</t>
  </si>
  <si>
    <t>Make CHECK_CANCEL_INTERVAL configurable</t>
  </si>
  <si>
    <t>?</t>
  </si>
  <si>
    <t>Improve cancel response time</t>
  </si>
  <si>
    <t>Automated</t>
  </si>
  <si>
    <t>HDFS-8549</t>
  </si>
  <si>
    <t>Abort the balancer if an upgrade is in progress</t>
  </si>
  <si>
    <t>System task ("Balancer")</t>
  </si>
  <si>
    <t>Irrelevant task (during upgrade)
Resource intensive ("making lots of extra replicas and not actually reducing the utilization of over-utilized nodes")</t>
  </si>
  <si>
    <t>HIVE-12634</t>
  </si>
  <si>
    <t>Add command to kill an ACID transaction</t>
  </si>
  <si>
    <t>User task ("transaction")</t>
  </si>
  <si>
    <t>* "Runaway transaction"?</t>
  </si>
  <si>
    <t>HIVE-15572</t>
  </si>
  <si>
    <t>Improve the response time for query canceling when it happens during acquiring locks</t>
  </si>
  <si>
    <t>User-submitted query</t>
  </si>
  <si>
    <t>More responsive cancel (don't proceed with unnecessary tasks, in this case don't complete lock acquisition process)</t>
  </si>
  <si>
    <t>HIVE-20687</t>
  </si>
  <si>
    <t>Cancel Running Druid Query when a hive query is cancelled.</t>
  </si>
  <si>
    <t>Improvement</t>
  </si>
  <si>
    <t>User-submitted query (druid)</t>
  </si>
  <si>
    <t>Cancel propagation/dependent task (druid query depends on hive query)</t>
  </si>
  <si>
    <t>Automated (after user cancels Hive query, automatically cancel druid query)</t>
  </si>
  <si>
    <t>HIVE-23555</t>
  </si>
  <si>
    <t>Cancel compaction jobs when hive.compactor.worker.timeout is reached</t>
  </si>
  <si>
    <t>Long running/stuck task</t>
  </si>
  <si>
    <t>Resource intensive
Stuck/buggy task</t>
  </si>
  <si>
    <t>KAFKA-12687</t>
  </si>
  <si>
    <t>Add request cancellation to BrokerToControllerChannelManager</t>
  </si>
  <si>
    <t>"Out-of-date" task</t>
  </si>
  <si>
    <t>KAFKA-13227</t>
  </si>
  <si>
    <t>Cancel pending AlterIsr requests after receiving LeaderAndIsr</t>
  </si>
  <si>
    <t>System task ("In-sync replica")</t>
  </si>
  <si>
    <t>System state changes renders task irrelevant (LeaderAndIsr request updates ISR state, which makes AlterIsr requests irrelevant/"doomed to fail")</t>
  </si>
  <si>
    <t>KAFKA-1506</t>
  </si>
  <si>
    <t>Cancel "kafka-reassign-partitions" Job</t>
  </si>
  <si>
    <t>Fixed (see KAFKA-1676)</t>
  </si>
  <si>
    <t>System task ("reassign partitions")</t>
  </si>
  <si>
    <t>* Task mistakenly submitted
* Load management
* Error mitigation/pre-emption (if task has bug, and task gets hung, it cannot be resubmitted)
* Flexibility in reordering tasks, delaying task, etc. (e.g. a task begins to take a long time and user decides to instead do another task first)</t>
  </si>
  <si>
    <t>Resource intensive
Blocks other tasks
Stuck/buggy task</t>
  </si>
  <si>
    <t>Manual (admin)</t>
  </si>
  <si>
    <t>KAFKA-8845</t>
  </si>
  <si>
    <t>Detect and abort stalled transactions</t>
  </si>
  <si>
    <t>User task? ("transaction")</t>
  </si>
  <si>
    <t>LUCENE-887</t>
  </si>
  <si>
    <t>Interruptible segment merges</t>
  </si>
  <si>
    <t>Duplicate</t>
  </si>
  <si>
    <t>System task ("merge")</t>
  </si>
  <si>
    <t>Blocks other tasks (shutdown)</t>
  </si>
  <si>
    <t>SOLR-1004</t>
  </si>
  <si>
    <t>Optimizing the abort command in delta import</t>
  </si>
  <si>
    <t>System task? ("DocBuilder")</t>
  </si>
  <si>
    <t>More responsive cancel (check cancel signal periodically during long-running step, "document collection", rather than just before and after)</t>
  </si>
  <si>
    <t>SOLR-5884</t>
  </si>
  <si>
    <t>When recovery is cancelled, any call to the leader to wait to see the replica in the right state for recovery should be aborted.</t>
  </si>
  <si>
    <t>System task ("Recovery")</t>
  </si>
  <si>
    <t>More responsive cancel (don't proceed with unnecessary tasks, in this case recovery-related system requests)</t>
  </si>
  <si>
    <t>SOLR-6122</t>
  </si>
  <si>
    <t>API to cancel an already submitted/running Collections API call</t>
  </si>
  <si>
    <t>User request (Collections API call)</t>
  </si>
  <si>
    <t>SOLR-7820</t>
  </si>
  <si>
    <t>IndexFetcher should calculate ahead of time how much space is needed for full snapshot based recovery and cleanly abort instead of trying and running out of space on a node</t>
  </si>
  <si>
    <t>System task ("recovery")</t>
  </si>
  <si>
    <t>* Resource intensive task (large amount of disk usage, can lead to "running out of space on a node")</t>
  </si>
  <si>
    <t>SPARK-22679</t>
  </si>
  <si>
    <t>It's slow to stop streaming context</t>
  </si>
  <si>
    <t>User task (spark streaming job?)</t>
  </si>
  <si>
    <t>More responsive cancel: add stop check earlier</t>
  </si>
  <si>
    <t>SPARK-23444</t>
  </si>
  <si>
    <t>would like to be able to cancel jobs cleanly</t>
  </si>
  <si>
    <t>Wish</t>
  </si>
  <si>
    <t xml:space="preserve">User job </t>
  </si>
  <si>
    <t>Discriminate between cancel/error</t>
  </si>
  <si>
    <t>SPARK-24823</t>
  </si>
  <si>
    <t>Cancel a job that contains barrier stage(s) if the barrier tasks don't get launched within a configured time</t>
  </si>
  <si>
    <t>User job (Spark job)</t>
  </si>
  <si>
    <t>Support job timeout (coordinated among tasks, in barrier execution)</t>
  </si>
  <si>
    <t>SPARK-25773</t>
  </si>
  <si>
    <t>Cancel zombie tasks in a result stage when the job finishes</t>
  </si>
  <si>
    <t>User-submitted job</t>
  </si>
  <si>
    <t>Duplicate task (retry has already completed and initial attempt still running)</t>
  </si>
  <si>
    <t>SPARK-26392</t>
  </si>
  <si>
    <t>Cancel pending allocate requests by taking locality preference into account</t>
  </si>
  <si>
    <t>System task ("allocate resource request for spark job")</t>
  </si>
  <si>
    <t>Change cancel priority/order</t>
  </si>
  <si>
    <t>SPARK-26533</t>
  </si>
  <si>
    <t>Support query auto cancel on thriftserver</t>
  </si>
  <si>
    <t>* Resource management (cancel query after set time, freeing up resources for other queries to run)</t>
  </si>
  <si>
    <t>SPARK-33526</t>
  </si>
  <si>
    <t>Add config to control if cancel invoke interrupt task on thriftserver</t>
  </si>
  <si>
    <t>* Improve responsiveness (interrupt job immediately instead of waiting to finish after cancel)
* Improve resource efficiency?</t>
  </si>
  <si>
    <t>SPARK-6964</t>
  </si>
  <si>
    <t>Support Cancellation in the Thrift Server</t>
  </si>
  <si>
    <t>New?</t>
  </si>
  <si>
    <t>User task ("Execute Statement")</t>
  </si>
  <si>
    <t>YARN-2600</t>
  </si>
  <si>
    <t>if the container is killed during localization outstanding public cache localization tasks should be cancelled</t>
  </si>
  <si>
    <t>System task ("public cache localization task")</t>
  </si>
  <si>
    <t>*Irrelevant task
*Blocks other tasks</t>
  </si>
  <si>
    <t>Needs further review</t>
  </si>
  <si>
    <t>KAFKA-7973</t>
  </si>
  <si>
    <t>Allow a Punctuator to cancel its own schedule</t>
  </si>
  <si>
    <t>Punctuator (user task)</t>
  </si>
  <si>
    <t>Interface improvement</t>
  </si>
  <si>
    <t>Interface change to make cancel support easier</t>
  </si>
  <si>
    <t>HIVE-16426</t>
  </si>
  <si>
    <t>Query cancel: improve the way to handle files</t>
  </si>
  <si>
    <t>Improved response time, better cancel status reporting</t>
  </si>
  <si>
    <t>Improvements to existing cancel</t>
  </si>
  <si>
    <t>HIVE-5901</t>
  </si>
  <si>
    <t>Query cancel should stop running MR tasks</t>
  </si>
  <si>
    <t>Unclear (guess: MR tasks are resource-intensive, or are dependent on query?)</t>
  </si>
  <si>
    <t>Unclear</t>
  </si>
  <si>
    <t>SPARK-1202</t>
  </si>
  <si>
    <t>Add a "cancel" button in the UI for stages</t>
  </si>
  <si>
    <t>User interface improvement (GUI)</t>
  </si>
  <si>
    <t>Bug?</t>
  </si>
  <si>
    <t>SPARK-28901</t>
  </si>
  <si>
    <t>SparkThriftServer SparkExecuteStatementOpration handle cancel status.</t>
  </si>
  <si>
    <t>LUCENE-9789</t>
  </si>
  <si>
    <t>SPARK-4136</t>
  </si>
  <si>
    <t>Under dynamic allocation, cancel outstanding executor requests when no longer needed</t>
  </si>
  <si>
    <t>New cancel implementation but need to review details</t>
  </si>
  <si>
    <t>HIVE-20271</t>
  </si>
  <si>
    <t>Improve HoS query cancellation handling</t>
  </si>
  <si>
    <t>Interesting cancel improvement with many bug-like tickets</t>
  </si>
  <si>
    <t>HDFS-2507</t>
  </si>
  <si>
    <t>HA: Allow saveNamespace operations to be canceled</t>
  </si>
  <si>
    <t>New cancel needed to allow failover, ticket quite old though</t>
  </si>
  <si>
    <t>HIVE-24106</t>
  </si>
  <si>
    <t>Abort polling on the operation state when the current thread is interrupted</t>
  </si>
  <si>
    <t>Seems relevant but requires further investigation</t>
  </si>
  <si>
    <t>MAPREDUCE-7121</t>
  </si>
  <si>
    <t>Add Abortable support to mapreduce tasks</t>
  </si>
  <si>
    <t>User task ("mapreduce output")</t>
  </si>
  <si>
    <t>* Propagate cancel to subsequent task steps (output writing)?</t>
  </si>
  <si>
    <t>KAFKA-12840</t>
  </si>
  <si>
    <t>Removing `compact` cleaning on a topic should abort on-going compactions</t>
  </si>
  <si>
    <t>Cancel task on config update</t>
  </si>
  <si>
    <t>KAFKA-9331</t>
  </si>
  <si>
    <t>SPARK-30059</t>
  </si>
  <si>
    <t>Stop AsyncEventQueue when interrupted in dispatch</t>
  </si>
  <si>
    <t>SPARK-21029</t>
  </si>
  <si>
    <t>All StreamingQuery should be stopped when the SparkSession is stopped</t>
  </si>
  <si>
    <t>Other interesting</t>
  </si>
  <si>
    <t>Note</t>
  </si>
  <si>
    <t>HBASE-21885</t>
  </si>
  <si>
    <t>Cancel remote procedure call if the remote procedure is succeeded</t>
  </si>
  <si>
    <t>Fixed by another mechanism besides cancel</t>
  </si>
  <si>
    <t>SPARK-17283</t>
  </si>
  <si>
    <t>Cancel job in RDD.take() as soon as enough output is receieved</t>
  </si>
  <si>
    <t>Pre-emptive completion vs cancel</t>
  </si>
  <si>
    <t>SOLR-15164</t>
  </si>
  <si>
    <t>Task Management Interface</t>
  </si>
  <si>
    <t>Developing a full-fledged task management interface (with cancellability support)</t>
  </si>
  <si>
    <t>HBASE-10605</t>
  </si>
  <si>
    <t>Manage the call timeout in the server</t>
  </si>
  <si>
    <t>Discussion of server-side timeout/cancellation</t>
  </si>
  <si>
    <t>CASSANDRA-8984</t>
  </si>
  <si>
    <t>Introduce Transactional API for behaviours that can corrupt system state</t>
  </si>
  <si>
    <t>Formalizing a transactional API for internal tasks that includes cancel (abort)</t>
  </si>
  <si>
    <t>Category</t>
  </si>
  <si>
    <t>https://github.com/dotnet/project-system/issues/7056</t>
  </si>
  <si>
    <t>Improve cancellation support in LaunchSettingsProvider</t>
  </si>
  <si>
    <t>Open</t>
  </si>
  <si>
    <t>Generic</t>
  </si>
  <si>
    <t>Generic task</t>
  </si>
  <si>
    <t>Queued/uncancellable period</t>
  </si>
  <si>
    <t>Responsiveness</t>
  </si>
  <si>
    <t>Unknown</t>
  </si>
  <si>
    <t>Request among developers, not much info about rationale</t>
  </si>
  <si>
    <t>https://github.com/Azure/azure-powershell/issues/5630</t>
  </si>
  <si>
    <t>Support Get/Stop-AzureRmSqlDatabaseCopy</t>
  </si>
  <si>
    <t>User?</t>
  </si>
  <si>
    <t>Orchestration tasks (database copy, modify instance pool)</t>
  </si>
  <si>
    <t>Task flexibility</t>
  </si>
  <si>
    <t>Cancel needed to be able to resubmit/change long-running user orchestration tasks</t>
  </si>
  <si>
    <t>https://github.com/microsoftgraph/msgraph-sdk-dotnet-core/issues/132</t>
  </si>
  <si>
    <t>Add support for CancellationToken in LargeFIleUploadTask</t>
  </si>
  <si>
    <t>User</t>
  </si>
  <si>
    <t>File upload</t>
  </si>
  <si>
    <t>Assumedly long-running/resource-intensive</t>
  </si>
  <si>
    <t>Long running task (file upload)</t>
  </si>
  <si>
    <t>https://github.com/box/box-windows-sdk-v2/issues/160</t>
  </si>
  <si>
    <t>Cancellation support</t>
  </si>
  <si>
    <t>https://github.com/microsoft/PowerPlatform-DataverseServiceClient/issues/79</t>
  </si>
  <si>
    <t>[Feature] Add support for CancellationToken to cancel requests downstream</t>
  </si>
  <si>
    <t>Administrative request (IOrganizationService, OrganizationServiceContext)</t>
  </si>
  <si>
    <t>Propagate cancel/Pre-empt downstream request</t>
  </si>
  <si>
    <t>Cancel calls to CDS</t>
  </si>
  <si>
    <t>https://github.com/dotnet/msbuild/issues/3397</t>
  </si>
  <si>
    <t>PendBuildRequest does not support cancellation</t>
  </si>
  <si>
    <t>Application build task</t>
  </si>
  <si>
    <t>"Cancel is supported at node level but not submission level"</t>
  </si>
  <si>
    <t>https://github.com/OmniSharp/omnisharp-roslyn/issues/2075</t>
  </si>
  <si>
    <t>Feature: Possibility to cancel a request</t>
  </si>
  <si>
    <t>? (Code analysis task?)</t>
  </si>
  <si>
    <t>Propagate-cancel/pre-empt long-running downstream request</t>
  </si>
  <si>
    <t>Extending cancel -&gt; my task is cancellable so can library calls be cancellable</t>
  </si>
  <si>
    <t>https://github.com/OData/WebApi/issues/1788</t>
  </si>
  <si>
    <t>Using CancellationTokens to cancel long running queries</t>
  </si>
  <si>
    <t>User query</t>
  </si>
  <si>
    <t>TBD</t>
  </si>
  <si>
    <t>https://github.com/dotnet/runtime/issues/20824</t>
  </si>
  <si>
    <t>Add CancellationToken to StreamReader.Read* methods</t>
  </si>
  <si>
    <t>Utility function (stream read)</t>
  </si>
  <si>
    <t>Developer ticket, low-level cancel API discussion</t>
  </si>
  <si>
    <t>https://github.com/PowerShell/PowerShellEditorServices/pull/1532</t>
  </si>
  <si>
    <t>Make ExecuteCommandAsync cancellable</t>
  </si>
  <si>
    <t>Merged</t>
  </si>
  <si>
    <t>Generic task container</t>
  </si>
  <si>
    <t>Mitigate effects of bugs</t>
  </si>
  <si>
    <t>Cancel helps deal with buggy tasks</t>
  </si>
  <si>
    <t>https://github.com/Azure/durabletask/issues/565</t>
  </si>
  <si>
    <t>Support CancellationTokens for cancelling running operations</t>
  </si>
  <si>
    <t>Seems supported by service but not particular library?</t>
  </si>
  <si>
    <t>https://github.com/github/VisualStudio/issues/1711</t>
  </si>
  <si>
    <t>UI</t>
  </si>
  <si>
    <t>https://github.com/dotnet/roslyn/issues/45971</t>
  </si>
  <si>
    <t>UI?</t>
  </si>
  <si>
    <t>https://github.com/dotnet/roslyn/pull/50593</t>
  </si>
  <si>
    <t>https://github.com/dotnet/runtime/issues/35839</t>
  </si>
  <si>
    <t>Good discussion but rationale not clear</t>
  </si>
  <si>
    <t>https://github.com/OneDrive/onedrive-sdk-csharp/issues/18</t>
  </si>
  <si>
    <t>Not much detail</t>
  </si>
  <si>
    <t>https://github.com/npgsql/npgsql/issues/1606</t>
  </si>
  <si>
    <t>Tasks appear to be cancellable, moreso discussion around implementation (should everything be canceled on exit?)</t>
  </si>
  <si>
    <t>https://github.com/OData/AspNetCoreOData/pull/324</t>
  </si>
  <si>
    <t>Implementing cancel, but not much rationale info</t>
  </si>
  <si>
    <t>https://github.com/dotnet/runtime/issues/31315</t>
  </si>
  <si>
    <t>Not request but dicussion around Cancel Token implementations that may be interesting</t>
  </si>
  <si>
    <t>https://github.com/Azure/DotNetty/issues/441</t>
  </si>
  <si>
    <t>Not much rationale info</t>
  </si>
  <si>
    <t>https://github.com/dotnet/aspnetcore/issues/11542</t>
  </si>
  <si>
    <t>Comments about how cancel works with remote calls</t>
  </si>
  <si>
    <t>https://github.com/microsoft/vs-streamjsonrpc/issues/434</t>
  </si>
  <si>
    <t>https://github.com/dotnet/roslyn/issues/28274</t>
  </si>
  <si>
    <t>Link</t>
  </si>
  <si>
    <t>Repo (&gt;1000 stars)</t>
  </si>
  <si>
    <t>Task type</t>
  </si>
  <si>
    <t>Request type</t>
  </si>
  <si>
    <t>Reason</t>
  </si>
  <si>
    <t>Notes</t>
  </si>
  <si>
    <t>https://github.com/cockroachdb/cockroach/issues/70314</t>
  </si>
  <si>
    <t>System</t>
  </si>
  <si>
    <t>Other (more responsive query)</t>
  </si>
  <si>
    <t>Make long-running optimization step in DB query cancellable</t>
  </si>
  <si>
    <t>https://github.com/u-root/u-root/pull/1672</t>
  </si>
  <si>
    <t>Unknown/generic</t>
  </si>
  <si>
    <t>Stuck/hanging task</t>
  </si>
  <si>
    <t>Task retries/takes a long time when encountering download error, needs to be made cancellable (Why this fix requires cancel I'm not sure...needs further review)</t>
  </si>
  <si>
    <t>https://github.com/runatlantis/atlantis/issues/187</t>
  </si>
  <si>
    <t>Atlantis (container management)</t>
  </si>
  <si>
    <t>Irrelevant/mis-submitted</t>
  </si>
  <si>
    <t>Many users request ability to cancel mis-submitted task (that could have damaging effects). Some discussion/disagreement</t>
  </si>
  <si>
    <t>https://github.com/kubernetes/kubernetes/pull/103177</t>
  </si>
  <si>
    <t>kubernetes</t>
  </si>
  <si>
    <t>Cancel to help manage buggy/hanging tasks, and to reduce resource leaks (?)</t>
  </si>
  <si>
    <t>https://github.com/tilt-dev/tilt/issues/2953,
https://github.com/tilt-dev/tilt/issues/4711</t>
  </si>
  <si>
    <t>tilt (container management)</t>
  </si>
  <si>
    <t>Cancel to help manage long-running/hanging tasks (maybe caused by local environment)</t>
  </si>
  <si>
    <t>https://github.com/gokcehan/lf/issues/390</t>
  </si>
  <si>
    <t>File manager</t>
  </si>
  <si>
    <t>Resource-intensive</t>
  </si>
  <si>
    <t>Cancel long-running file operations (e.g. copy large file)</t>
  </si>
  <si>
    <r>
      <rPr/>
      <t xml:space="preserve">https://github.com/google/gopacket/issues/892
</t>
    </r>
    <r>
      <rPr>
        <color rgb="FF1155CC"/>
        <u/>
      </rPr>
      <t>https://github.com/google/gopacket/issues/890</t>
    </r>
  </si>
  <si>
    <t>google/gopacket</t>
  </si>
  <si>
    <t>Blocks other tasks (? "Close() blocks until ReadPacketData returns")</t>
  </si>
  <si>
    <t>Ability to cancel infinitely-looping library function (packet recording)</t>
  </si>
  <si>
    <t>https://github.com/looplab/fsm/issues/76</t>
  </si>
  <si>
    <t>fsm for Go</t>
  </si>
  <si>
    <t>User task</t>
  </si>
  <si>
    <t>Desire to cancel a transaction. Not much rationale given</t>
  </si>
  <si>
    <t>https://github.com/kubernetes/kubernetes/issues/103300</t>
  </si>
  <si>
    <t>Kubenetes</t>
  </si>
  <si>
    <t>bug (cancel cleanup)</t>
  </si>
  <si>
    <t>https://github.com/cockroachdb/cockroach/pull/70159</t>
  </si>
  <si>
    <t>CockroachDB</t>
  </si>
  <si>
    <t>Interesting discussion about cancel error occuring on particular code path (that encounters other errors).</t>
  </si>
  <si>
    <t>Repo</t>
  </si>
  <si>
    <t>Query</t>
  </si>
  <si>
    <t>InfluxDB</t>
  </si>
  <si>
    <t>https://github.com/influxdata/influxdb/search?q=cancel+in%3Atitle&amp;type=issues</t>
  </si>
  <si>
    <t>https://github.com/cockroachdb/cockroach/search?q=cancel+in%3Atitle&amp;type=issues</t>
  </si>
  <si>
    <t>etcd</t>
  </si>
  <si>
    <t>https://github.com/etcd-io/etcd/search?p=1&amp;q=cancel+in%3Atitle&amp;type=issues</t>
  </si>
  <si>
    <t>ES</t>
  </si>
  <si>
    <t>https://github.com/elastic/elasticsearch/search?q=cancel+in%3Atitle&amp;type=issues</t>
  </si>
  <si>
    <t>Reason categories</t>
  </si>
  <si>
    <t>UI related</t>
  </si>
  <si>
    <t>https://github.com/influxdata/influxdb/issues/19142</t>
  </si>
  <si>
    <t>In a dashboard, changing the time range with an existing query loading should cancel the existing query. Right now it doesn’t.</t>
  </si>
  <si>
    <t>User - the existing cell query on UI that's still loading when a new query comes in</t>
  </si>
  <si>
    <t>Queries should cancel loading on new load requests.</t>
  </si>
  <si>
    <t>Yes</t>
  </si>
  <si>
    <t>https://github.com/influxdata/influxdb/pull/19029</t>
  </si>
  <si>
    <t>perf: cancel dashboard page requests</t>
  </si>
  <si>
    <t>User - user queries on the UI when the user has navigated away</t>
  </si>
  <si>
    <t>When the the Dashboard Page un-mounts, we should cancel any requests to /query that are in flight.</t>
  </si>
  <si>
    <r>
      <rPr/>
      <t xml:space="preserve">same as </t>
    </r>
    <r>
      <rPr>
        <color rgb="FF1155CC"/>
        <u/>
      </rPr>
      <t>#18640</t>
    </r>
  </si>
  <si>
    <t>https://github.com/influxdata/influxdb/pull/18387</t>
  </si>
  <si>
    <t>feat(cancel-query-request): added abort query request functionality after submitting a query</t>
  </si>
  <si>
    <t>User - some long-running query that a user wants to cancel on UI</t>
  </si>
  <si>
    <t>Right now, users don't have the option to cancel their query requests once they've been initiated. But that's a reasonable feature to have</t>
  </si>
  <si>
    <t>closes #18296, #15649, #10801</t>
  </si>
  <si>
    <t>https://github.com/influxdata/influxdb/pull/16238</t>
  </si>
  <si>
    <t>fix(kv): Store canceled task runs in the correct bucket</t>
  </si>
  <si>
    <t>User - to-be-canceled tasks in the taskRunsv1 bucket</t>
  </si>
  <si>
    <r>
      <rPr>
        <rFont val="Arial"/>
        <color theme="1"/>
      </rPr>
      <t>Hanging/stuck/</t>
    </r>
    <r>
      <rPr>
        <rFont val="Arial"/>
        <b/>
        <color theme="1"/>
      </rPr>
      <t>buggy</t>
    </r>
    <r>
      <rPr>
        <rFont val="Arial"/>
        <color theme="1"/>
      </rPr>
      <t xml:space="preserve"> task</t>
    </r>
  </si>
  <si>
    <t>Task runs are stored and retrieved from the taskRunsv1 bucket, but when they are canceled they are incorrectly placed in the tasksv1 bucket. Once this has been done, further look ups of the task run fail, because it is located in the wrong bucket.</t>
  </si>
  <si>
    <t>No</t>
  </si>
  <si>
    <t>Implementation error</t>
  </si>
  <si>
    <t>https://github.com/influxdata/influxdb/pull/14510</t>
  </si>
  <si>
    <t>test(tsm1): TagKeys/TagValues stops scanning when context is cancelled</t>
  </si>
  <si>
    <t>User - TagKeys/TagValues that are in processing/scanning</t>
  </si>
  <si>
    <r>
      <rPr>
        <rFont val="Arial"/>
        <color theme="1"/>
      </rPr>
      <t>Hanging/stuck/</t>
    </r>
    <r>
      <rPr>
        <rFont val="Arial"/>
        <b/>
        <color theme="1"/>
      </rPr>
      <t>buggy</t>
    </r>
    <r>
      <rPr>
        <rFont val="Arial"/>
        <color theme="1"/>
      </rPr>
      <t xml:space="preserve"> task</t>
    </r>
  </si>
  <si>
    <t>the processing/scanning task should stop when context is cancelled</t>
  </si>
  <si>
    <t>https://github.com/influxdata/influxdb/pull/5060</t>
  </si>
  <si>
    <t>Cancel writing TSM files when engine closes</t>
  </si>
  <si>
    <t>System - compactor, when a drop table is issued, tthe compactor should be cancelled: https://github.com/influxdata/influxdb/commit/992aea7bd34c8e8e62bf5131613984de05f88b62</t>
  </si>
  <si>
    <t>the engine is closed (due to drop database) while a compaction is going on, the compactor should be closed. Otherwise, it takes a few minutes to compact the data and then close the engine</t>
  </si>
  <si>
    <t>Blocks other tasks
Resource intensive</t>
  </si>
  <si>
    <t>opt: optimizer needs to be cancelable</t>
  </si>
  <si>
    <t>System - optimizier, which may run in a unbounded amount of time regardless of how many safeguards we put in place.</t>
  </si>
  <si>
    <t>Currently the optimizer takes as long as it takes and there's [no] limit to exploration.</t>
  </si>
  <si>
    <t>closes #70245</t>
  </si>
  <si>
    <t>https://github.com/cockroachdb/cockroach/pull/17434</t>
  </si>
  <si>
    <t>sql/jobs: support explicit pause, resume, and cancel</t>
  </si>
  <si>
    <t>User - SQL jobs</t>
  </si>
  <si>
    <t>A nice feature to have: It does not directly cancel the job; like job.Paused, it expects the job to call job.Progressed soon, observe a "job is canceled" error, and abort further work.</t>
  </si>
  <si>
    <t>https://github.com/cockroachdb/cockroach/issues/65075</t>
  </si>
  <si>
    <t>jobs: limit number of jobs updated per query when canceling</t>
  </si>
  <si>
    <t>User - job lease expiration query</t>
  </si>
  <si>
    <t>We should limit the number of rows we'll update per iteration. -- this query should not run forever</t>
  </si>
  <si>
    <t>relates to #65081, #66483</t>
  </si>
  <si>
    <t>https://github.com/cockroachdb/cockroach/issues/64916</t>
  </si>
  <si>
    <t>sql: remote flows do not cancel promptly upon query cancellation</t>
  </si>
  <si>
    <t>User - remote flows upon query cancellation</t>
  </si>
  <si>
    <t>remote flows are not cancelled promptly upon query cancellation; should eagerly cancel remote flows on a query error</t>
  </si>
  <si>
    <t>related to #66331, # 65073</t>
  </si>
  <si>
    <t>https://github.com/cockroachdb/cockroach/pull/63772</t>
  </si>
  <si>
    <t>colflow: cancel flow on ungraceful stream shutdown in outbox</t>
  </si>
  <si>
    <t>System - flow on ungraceful stream shutdown in outbox</t>
  </si>
  <si>
    <t>the flow ctx will be canceled when a stream is shutdown ungracefully.</t>
  </si>
  <si>
    <t>related to #64220</t>
  </si>
  <si>
    <t>https://github.com/cockroachdb/cockroach/pull/57828</t>
  </si>
  <si>
    <t>sql: fix a race in cancelation of virtual table generators</t>
  </si>
  <si>
    <t>User - query reading a virtual table backed by a generator</t>
  </si>
  <si>
    <t>there's a race in calceling virtual table generators -- when a query reading a virtual table backed by a generator was canceled, it would not wait for its workers to finish.</t>
  </si>
  <si>
    <t>https://github.com/cockroachdb/cockroach/pull/61663</t>
  </si>
  <si>
    <t>sql: make jobs that involve dropping enum values cancellable</t>
  </si>
  <si>
    <t>User - jobs that involve dropping enum values</t>
  </si>
  <si>
    <t>Previously, all type schema change jobs were non-cancellable. In 20.2 these jobs were purely metadata operations that completed fairly quickly. With the introduction of ALTER TYPE ... DROP VALUE, which can take an arbitrarily long time to validate type usages, this no longer holds true. To that effect, this patch marks all type schema change jobs which include a DROP VALUE in them as cancellable.</t>
  </si>
  <si>
    <t>https://github.com/cockroachdb/cockroach/issues/61513</t>
  </si>
  <si>
    <t>sql: make type schema change job cancellable if it is responsible for a drop</t>
  </si>
  <si>
    <t>User - type schema change job</t>
  </si>
  <si>
    <t>Currently, all type schema change jobs are non-cancellable. Previously, we expected such jobs to be purely metadata operations that completed quickly. This no longer holds true after the introduction of ALTER TYPE ... DROP VALUE..., which performs validation to ensure the value being dropped is not written to disk. This validation may take arbitrarily long.</t>
  </si>
  <si>
    <t>https://github.com/cockroachdb/cockroach/pull/39100</t>
  </si>
  <si>
    <t>exec: cancel the flow context when materializer is done</t>
  </si>
  <si>
    <t>System - flow context</t>
  </si>
  <si>
    <t>Previously, flow shutting down has been a little fragile since some goroutines would remain blocked when the materializer finishes its execution. Now we will cancel the shared flow context, and if all infrastructure listens to it, the infra will be shut down appropriately.</t>
  </si>
  <si>
    <t>https://github.com/cockroachdb/cockroach/pull/20343</t>
  </si>
  <si>
    <t>sqlccl: allow canceling of IMPORT jobs</t>
  </si>
  <si>
    <t>User - sqlccl: IMPORT jobs</t>
  </si>
  <si>
    <t>Special case import jobs in the job cancel function. This allows them to be marked as canceled, even though they are not resumable. This is a short term fix (for some unknown definition of short term) until the jobs API can be yet again improved to support jobs that start jobs.</t>
  </si>
  <si>
    <t>https://github.com/cockroachdb/cockroach/pull/29512</t>
  </si>
  <si>
    <t>release-2.1: rpc: allow dialing connections to be cancelled</t>
  </si>
  <si>
    <t>User - dialing connections</t>
  </si>
  <si>
    <t>Use DialContext instead of Dial so the dialing connection will respond to cancellation and clean up in a prompt manner when the stopper is quiesced. </t>
  </si>
  <si>
    <t>https://github.com/cockroachdb/cockroach/issues/17658</t>
  </si>
  <si>
    <t>ui: add in ability to pause / cancel jobs from the admin UI</t>
  </si>
  <si>
    <t xml:space="preserve">User - jobs in admin UI </t>
  </si>
  <si>
    <t>A nice feature to have</t>
  </si>
  <si>
    <t>https://github.com/cockroachdb/cockroach/issues/71235</t>
  </si>
  <si>
    <t>ui: provide ability to cancel jobs in the DB Console</t>
  </si>
  <si>
    <t>User -  jobs in the DB Console</t>
  </si>
  <si>
    <t>Today, to cancel a job (backup, schema change, import) requires to find the job id in CLI and cancel the job exclusively in the CLI. It is counterintuitive to capture job ID in the console and then drop to CLI and cancel job there. We have ability to cancel sessions in the Console, it'd be beneficial to allow the same for jobs.</t>
  </si>
  <si>
    <t>https://github.com/cockroachdb/cockroach/issues/18139</t>
  </si>
  <si>
    <t>sql: cancel import jobs</t>
  </si>
  <si>
    <t>User - sql: import jobs</t>
  </si>
  <si>
    <t>The transformation phase of IMPORT jobs should support pause/resume/cancel.</t>
  </si>
  <si>
    <t>https://github.com/cockroachdb/cockroach/issues/15593</t>
  </si>
  <si>
    <t>sql: add statement to cancel long running query</t>
  </si>
  <si>
    <t>User - sql: long running query</t>
  </si>
  <si>
    <t>#7003 will provide the SQL to list all the long running queries in the system. Once that's done, we should add a statement that can cancel a query by query ID from the list.</t>
  </si>
  <si>
    <t>https://github.com/cockroachdb/cockroach/issues/3299</t>
  </si>
  <si>
    <t>raft: cancel commands in pending queue</t>
  </si>
  <si>
    <t>System - raft commands in pending queue</t>
  </si>
  <si>
    <t>Sometimes a command may be proposed to raft but become moot before it is forwarded to the leader and committed. This is especially true of leader lease requests, which have a short expiration and are sometimes retried frequently (#3296). We should be able to cancel these requests while they are in the queue so they don't get replayed when the node connects to the cluster.</t>
  </si>
  <si>
    <t>elasticsearch</t>
  </si>
  <si>
    <t>https://github.com/elastic/elasticsearch/pull/62626</t>
  </si>
  <si>
    <t>RetryableAction cancel while running</t>
  </si>
  <si>
    <t>System - RetryableAction</t>
  </si>
  <si>
    <t>RetryableAction delays a cancel until any currently executing invocation has finished running.</t>
  </si>
  <si>
    <t>https://github.com/elastic/elasticsearch/issues/67473</t>
  </si>
  <si>
    <t>Circuit breakers should be able to cancel search requests</t>
  </si>
  <si>
    <t>User - search requests</t>
  </si>
  <si>
    <t>Currently, if one node trips a circuit breaker the request continues to run on other nodes. If using a coordinating only node, that node will still continue to receive responses from other nodes. By sending a cancel request to all other nodes that contain the request, the node could be saved in the event that many small requests would send the node over the limit. </t>
  </si>
  <si>
    <t>https://github.com/elastic/elasticsearch/pull/50374</t>
  </si>
  <si>
    <t>cancel shard recoveries on disk over high-watermark</t>
  </si>
  <si>
    <t xml:space="preserve">System - shard recoveries on disk over high-watermark </t>
  </si>
  <si>
    <t>Cancel on-going shard recoveries on disk over high-watermark by allocation deciders</t>
  </si>
  <si>
    <t>https://github.com/elastic/elasticsearch/issues/66992</t>
  </si>
  <si>
    <t>Cancel task (and descendants) if its originating transport request times out</t>
  </si>
  <si>
    <t xml:space="preserve">User - transport request </t>
  </si>
  <si>
    <t>If a sender sets a timeout on a transport request and does not receive a response in time then today we make no attempt to inform the receiver that we no longer care about its response. This is particularly bad for stats requests that may be timing out on one broken node, but still continue to pile up there since that node has no way to know that these requests are now irrelevant and should not be processed.</t>
  </si>
  <si>
    <t>https://github.com/elastic/elasticsearch/pull/77188</t>
  </si>
  <si>
    <t>Make enrich policy execution cancelable</t>
  </si>
  <si>
    <t>User - policy execution</t>
  </si>
  <si>
    <t>This will allow cancellation when certain transport actions are being executed (e.g. reindex). Also it should provide better insight which other tasks are related to a policy execution task.</t>
  </si>
  <si>
    <t>https://github.com/elastic/elasticsearch/issues/71021</t>
  </si>
  <si>
    <t>Automatically cancel aggregation if search task is cancelled</t>
  </si>
  <si>
    <t xml:space="preserve">User - long-running aggregation of a search </t>
  </si>
  <si>
    <t>We often run search requests that have long-running aggregations, and we would like to be able to terminate the search while its in the middle of calculating the aggregations. Currently if we close the connection or cancel the search task during the reduce phase, the search task is cancelled but the aggregation search still runs to completion. We would like to change this behavior so that if we close the connection or cancel the search task during the reduce phase, the aggregation will immediately terminate and send a response to the user.</t>
  </si>
  <si>
    <t>https://github.com/elastic/elasticsearch/pull/73818</t>
  </si>
  <si>
    <t>Make SnapshotStatusAction Cancellable</t>
  </si>
  <si>
    <t>User - SnapshotStatusAction</t>
  </si>
  <si>
    <t>Same as #72644. This is a much longer running action than normal get snapshots even so it should definitely be cancellable.</t>
  </si>
  <si>
    <t>https://github.com/elastic/elasticsearch/pull/72644</t>
  </si>
  <si>
    <t>Make GetSnapshotsAction Cancellable</t>
  </si>
  <si>
    <t>User - GetSnapshotsAction</t>
  </si>
  <si>
    <t>If this runs needlessly for large repositories (especially in timeout/retry situations) it's a significant memory+cpu hit =&gt; made it cancellable like we recently did for many other endpoints.</t>
  </si>
  <si>
    <t>https://github.com/elastic/elasticsearch/pull/69795</t>
  </si>
  <si>
    <t>Cancel searches earlier</t>
  </si>
  <si>
    <t>User - earlier searches</t>
  </si>
  <si>
    <t>Search cancellation currently does not work well in the context of searchable snapshot shards, as it requires search tasks to fully enter the query phase (i.e. start execution on the node, loading up the searcher, which means loading up the index on FrozenEngine and doing some actual work) to detect cancellation, which can take a while in the frozen tier, blocking on file downloads.</t>
  </si>
  <si>
    <t>https://github.com/elastic/elasticsearch/pull/69177</t>
  </si>
  <si>
    <t>Make recovery APIs cancellable</t>
  </si>
  <si>
    <t>System - recovery APIs</t>
  </si>
  <si>
    <t>We would like to improve robustness of stats and usage call in case of a slowly responding data nodes by introducing timeout on stats and usage APIs and/or making stats and usage APIs tasks cancellable and cancel them if the REST client disconnects</t>
  </si>
  <si>
    <t>https://github.com/elastic/elasticsearch/pull/52822</t>
  </si>
  <si>
    <t xml:space="preserve">Implement Cancellable DirectoryReader </t>
  </si>
  <si>
    <t>System - DirectoryReader</t>
  </si>
  <si>
    <t>Implement a Cancellable DirectoryReader that wraps the original DirectoryReader so that when a search task is cancelled the DirectoryReaders also stop their work fast. </t>
  </si>
  <si>
    <t>https://github.com/elastic/elasticsearch/pull/45688</t>
  </si>
  <si>
    <t>return Cancellable in RestHighLevelClient</t>
  </si>
  <si>
    <t>User - objects in RestHighLevelClient</t>
  </si>
  <si>
    <t>Makes all the async methods in the high level client return the cancellable object that the low level client now exposes.</t>
  </si>
  <si>
    <t>follow-up on a low-level design</t>
  </si>
  <si>
    <t>https://github.com/elastic/elasticsearch/pull/69174</t>
  </si>
  <si>
    <t>Make indices stats requests cancellable</t>
  </si>
  <si>
    <t>User - indices stats requests</t>
  </si>
  <si>
    <t>https://github.com/elastic/elasticsearch/pull/69020</t>
  </si>
  <si>
    <t>Make GET /_cat/segments cancellable</t>
  </si>
  <si>
    <t>User - GET /_cat/segments</t>
  </si>
  <si>
    <t>A small followup to #67413 and #68965: the underlying actions of the GET /_cat/segments API are now cancellable, so we may as well cancel them if needed.</t>
  </si>
  <si>
    <t>https://github.com/elastic/elasticsearch/pull/44494</t>
  </si>
  <si>
    <t>Make multi search tasks cancellable</t>
  </si>
  <si>
    <t>User - msearch requests (multi search tasks)</t>
  </si>
  <si>
    <t>Today multi-search requests are not cancellable because we create regular tasks instead of cancellable ones for them. With this change we make them a search task, which is cancellable, and also cancels all the sub-tasks when cancelled.</t>
  </si>
  <si>
    <t>fixed at #61337</t>
  </si>
  <si>
    <t>https://github.com/elastic/elasticsearch/pull/68965</t>
  </si>
  <si>
    <t>Indices segments: bg serialize, make cancellable</t>
  </si>
  <si>
    <t>User - Indices segments</t>
  </si>
  <si>
    <t>The response to an IndicesSegmentsAction might be large, perhaps 10s of MBs of JSON, and today it is serialized on a transport thread. It also might take so long to respond that the client times out, resulting in the work needed to compute the response being wasted.</t>
  </si>
  <si>
    <t>https://github.com/elastic/elasticsearch/pull/66206</t>
  </si>
  <si>
    <t>Support canceling cross-clusters search requests</t>
  </si>
  <si>
    <t>User - cross-clusters search requests</t>
  </si>
  <si>
    <t>This commit supports canceling cross-clusters search requests. Several important changes in this commit: Set the parent task for CCS search requests; Keep track of underlying connections instead of proxy connections; Assign the parent task for proxy requests</t>
  </si>
  <si>
    <t>https://github.com/elastic/elasticsearch/pull/45379</t>
  </si>
  <si>
    <t>Add support for cancelling async requests in low-level REST client</t>
  </si>
  <si>
    <t>User - async requests in low-level REST client</t>
  </si>
  <si>
    <t>The low-level REST client exposes a performRequestAsync method that allows to send async requests, but today it does not expose the ability to cancel such requests. That is something that the underlying apache async http client supports, and it makes sense for us to expose.</t>
  </si>
  <si>
    <t>https://github.com/elastic/elasticsearch/issues/17094</t>
  </si>
  <si>
    <t>Force merge should be cancellable</t>
  </si>
  <si>
    <t>Automatic?</t>
  </si>
  <si>
    <t>System? - force merge</t>
  </si>
  <si>
    <t>We have the infrastructure to make long running stuff cancellable. Force merge seems like something that you might want to cancel. Cancel doesn't have to immediately cancel (can't/shouldn't kill threads in Java), just make a reasonably good effort to cancel the task.</t>
  </si>
  <si>
    <t>https://github.com/elastic/elasticsearch/pull/68820</t>
  </si>
  <si>
    <t>Make GET _cluster/stats cancellable</t>
  </si>
  <si>
    <t>User - GET _cluster/stats</t>
  </si>
  <si>
    <t>With this commit we react to the close of the HTTP connection by cancelling the ongoing stats request, avoiding unnecessary duplicated work.</t>
  </si>
  <si>
    <t>https://github.com/elastic/elasticsearch/issues/45143</t>
  </si>
  <si>
    <t>Add ability to cancel an ILM step</t>
  </si>
  <si>
    <t>User? - ILM step / change version of some policy</t>
  </si>
  <si>
    <t>It allows us to do things like change the configuration values for a particular step, even when on that step (for example, changing the rollover criteria while on the check-rollover-ready step).</t>
  </si>
  <si>
    <t>https://github.com/elastic/elasticsearch/pull/54823</t>
  </si>
  <si>
    <t>EQL: Make EQL search task cancellable (#54598)</t>
  </si>
  <si>
    <t>User - EQL search task</t>
  </si>
  <si>
    <t xml:space="preserve">First step towards async search execution. </t>
  </si>
  <si>
    <t>https://github.com/elastic/elasticsearch/pull/20405</t>
  </si>
  <si>
    <t xml:space="preserve">Makes search action cancelable by task management API </t>
  </si>
  <si>
    <t>User - search action</t>
  </si>
  <si>
    <t>Long running searches now can be cancelled using standard task cancellation mechanism.</t>
  </si>
  <si>
    <t>related to #12187</t>
  </si>
  <si>
    <t>https://github.com/elastic/elasticsearch/pull/8555</t>
  </si>
  <si>
    <t>Allow to cancel recovery sources when shards are closed</t>
  </si>
  <si>
    <t>System - recovery sources</t>
  </si>
  <si>
    <t>should also cleanup and cancel the sources side since it holds on to shard locks / references until it's closed.</t>
  </si>
  <si>
    <t>https://github.com/etcd-io/etcd/pull/12547</t>
  </si>
  <si>
    <t>concurrency: Improve distributed locking by adding support for cancellation</t>
  </si>
  <si>
    <t>Closed</t>
  </si>
  <si>
    <t>System - watch on session key</t>
  </si>
  <si>
    <t xml:space="preserve">Problem: Client continues to wait for lock even if underlying session key has been deleted. Solution: Add an additional watch on session key (in addition to already existing watches on previous keys through waitDeletes() function). If either of session key/ all previous keys are deleted, cancel the other watch </t>
  </si>
  <si>
    <t>https://github.com/etcd-io/etcd/pull/2994</t>
  </si>
  <si>
    <t>proxy: handle canceled proxy request gracefully</t>
  </si>
  <si>
    <t>User - a client request to its proxy server</t>
  </si>
  <si>
    <t>when a client of the proxy server cancels a request the proxy should not set the endpoint state to unavailable.</t>
  </si>
  <si>
    <t>https://github.com/etcd-io/etcd/pull/3216</t>
  </si>
  <si>
    <t>client: return context canceled error correctly</t>
  </si>
  <si>
    <t>User - resp body</t>
  </si>
  <si>
    <t>If the body is closed to stop watching, it will ignore the error from reading body and return context error. Before this PR, the cancel when watching always returns error read tcp 127.0.0.1:57824: use of closed network connection. After this PR, it will return expected context canceled error.</t>
  </si>
  <si>
    <t>https://github.com/etcd-io/etcd/pull/5464</t>
  </si>
  <si>
    <t>mvcc: tighten up watcher cancelation and revision handling</t>
  </si>
  <si>
    <t>System - watcher</t>
  </si>
  <si>
    <t>Makes w.cur into w.minrev, the minimum revision for the next update, and retries cancelation if the watcher isn't found (because it's being processed by moveVictims).</t>
  </si>
  <si>
    <t>Interesting</t>
  </si>
  <si>
    <t>these CockroachDB issues talk about making jobs non-cancellable</t>
  </si>
  <si>
    <t>https://github.com/cockroachdb/cockroach/pull/61254</t>
  </si>
  <si>
    <t>https://github.com/cockroachdb/cockroach/search?q=non-cancellable&amp;type=issues</t>
  </si>
  <si>
    <t>Summary</t>
  </si>
  <si>
    <t>Java</t>
  </si>
  <si>
    <t>C#</t>
  </si>
  <si>
    <t>Go</t>
  </si>
  <si>
    <t>Total</t>
  </si>
  <si>
    <t>Request count</t>
  </si>
  <si>
    <t xml:space="preserve"> - New cancel</t>
  </si>
  <si>
    <t xml:space="preserve"> - Improved cancel</t>
  </si>
  <si>
    <t xml:space="preserve"> - System task (node balancing/repair, compaction, e.g.)</t>
  </si>
  <si>
    <t xml:space="preserve"> - User task (query, data processing job, e.g.)</t>
  </si>
  <si>
    <t xml:space="preserve"> - Unknown/generic</t>
  </si>
  <si>
    <t>Cancel reasons (new only)</t>
  </si>
  <si>
    <t>- Resource intensive/long running/affects performance</t>
  </si>
  <si>
    <t>14 (50%)</t>
  </si>
  <si>
    <t>3 (50%)</t>
  </si>
  <si>
    <t>1 (14%)</t>
  </si>
  <si>
    <t>- Blocks other tasks</t>
  </si>
  <si>
    <t>4 (14%)</t>
  </si>
  <si>
    <t>1 (17%)</t>
  </si>
  <si>
    <t>- Hanging/stuck/buggy task</t>
  </si>
  <si>
    <t>3 (43%)</t>
  </si>
  <si>
    <t>- None of the above (mistakenly submitted task/duplicate irrelevant task, pre-empt downstream requests)</t>
  </si>
  <si>
    <t>9 (32%)</t>
  </si>
  <si>
    <t>2 (29%)</t>
  </si>
  <si>
    <t>Cancel reasons (improvement only)</t>
  </si>
  <si>
    <t xml:space="preserve"> - Improve responsiveness</t>
  </si>
  <si>
    <t>8 (67%)</t>
  </si>
  <si>
    <t>2 (50%)</t>
  </si>
  <si>
    <t xml:space="preserve"> - Cancel order/granularity</t>
  </si>
  <si>
    <t>4 (33%)</t>
  </si>
  <si>
    <t>0 (0%)</t>
  </si>
  <si>
    <t xml:space="preserve"> - Other</t>
  </si>
  <si>
    <t>Cancel trigger</t>
  </si>
  <si>
    <t xml:space="preserve"> - User trigger</t>
  </si>
  <si>
    <t>7 (70%)</t>
  </si>
  <si>
    <t xml:space="preserve"> - Automated condition check</t>
  </si>
  <si>
    <t>3 (30%)</t>
  </si>
  <si>
    <t>new vs. improve</t>
  </si>
  <si>
    <t>dimension A</t>
  </si>
  <si>
    <t># of tickets (calculatted through col. N)</t>
  </si>
  <si>
    <t># of tickets (calculatted through col. O)</t>
  </si>
  <si>
    <t>1. # of new cancel (certain)</t>
  </si>
  <si>
    <t>A1. To improve operational flexibility; to enable customers to cancel jobs in the middle.</t>
  </si>
  <si>
    <t>1.1 task / API becomes cancellable</t>
  </si>
  <si>
    <t xml:space="preserve"># A1 (certain) </t>
  </si>
  <si>
    <t>1.2 cancel task / API under a new scenario</t>
  </si>
  <si>
    <t xml:space="preserve"># A1 (uncertain) </t>
  </si>
  <si>
    <t>1.3 want task/ API cancellable, but not implemented yet (no patch yet)</t>
  </si>
  <si>
    <t>A2. To stop computation that will not produce useful results (because the corresponding sessions have finished or failed or canceled; …)</t>
  </si>
  <si>
    <t>2. # of new cancel (uncertain)</t>
  </si>
  <si>
    <t xml:space="preserve"># A2 (certain) </t>
  </si>
  <si>
    <t>3. # of improving cancel (certain)</t>
  </si>
  <si>
    <t xml:space="preserve"># A2 (uncertain) </t>
  </si>
  <si>
    <t>4. # of improving cancel (uncertain)</t>
  </si>
  <si>
    <t>A3. To sacrifice this computation to allow other tasks to get started</t>
  </si>
  <si>
    <t xml:space="preserve"># A3 (certain) </t>
  </si>
  <si>
    <t xml:space="preserve"># A3 (uncertain) </t>
  </si>
  <si>
    <t>A4. To stop a job that is taking too many resources, probably much more than expected</t>
  </si>
  <si>
    <t xml:space="preserve"># A4 (certain) </t>
  </si>
  <si>
    <t xml:space="preserve"># A4 (uncertain) </t>
  </si>
  <si>
    <t>not discussed in the ticket</t>
  </si>
  <si>
    <t>New CFR w/ Accepted Patches and Discussed Reasons</t>
  </si>
  <si>
    <t>language breakdown</t>
  </si>
  <si>
    <t>Greater than 1%</t>
  </si>
  <si>
    <t># of feature quests</t>
  </si>
  <si>
    <t>Improve</t>
  </si>
  <si>
    <t>New &amp; Improve</t>
  </si>
  <si>
    <t>New with accepted</t>
  </si>
  <si>
    <t>Application</t>
  </si>
  <si>
    <t>Bug</t>
  </si>
  <si>
    <t>New CFR</t>
  </si>
  <si>
    <t>Cassandra</t>
  </si>
  <si>
    <t>https://github.com/apache/cassandra</t>
  </si>
  <si>
    <t>Java 96.5%</t>
  </si>
  <si>
    <t>Python 1.90%</t>
  </si>
  <si>
    <t>Hadoop+</t>
  </si>
  <si>
    <t>https://github.com/apache/hadoop</t>
  </si>
  <si>
    <t>Java 92.9%</t>
  </si>
  <si>
    <t>C++ 2.8%</t>
  </si>
  <si>
    <t>C 1.9%</t>
  </si>
  <si>
    <t>JavaScript 1.20%</t>
  </si>
  <si>
    <t>HBase</t>
  </si>
  <si>
    <t>https://github.com/apache/hbase</t>
  </si>
  <si>
    <t xml:space="preserve">Java 95.7% </t>
  </si>
  <si>
    <t>Ruby 1.9%</t>
  </si>
  <si>
    <t>Hive</t>
  </si>
  <si>
    <t>https://github.com/apache/hive</t>
  </si>
  <si>
    <t>Java 84.8%</t>
  </si>
  <si>
    <t xml:space="preserve">HiveQL 12.0% </t>
  </si>
  <si>
    <t>Kafka</t>
  </si>
  <si>
    <t>https://github.com/apache/kafka</t>
  </si>
  <si>
    <t>Java 73.6%</t>
  </si>
  <si>
    <t>Scala 23.1%</t>
  </si>
  <si>
    <t>Python 2.80%</t>
  </si>
  <si>
    <t>Lucene</t>
  </si>
  <si>
    <t>https://github.com/apache/lucene</t>
  </si>
  <si>
    <t>Java 97.6%</t>
  </si>
  <si>
    <t>HTML 1.10%</t>
  </si>
  <si>
    <t>ElasticSearch</t>
  </si>
  <si>
    <t>https://github.com/elastic/elasticsearch</t>
  </si>
  <si>
    <t>Java 99.8%</t>
  </si>
  <si>
    <t>Solr/Lucene</t>
  </si>
  <si>
    <t>https://github.com/etcd-io/etcd</t>
  </si>
  <si>
    <t>Go 96.3%</t>
  </si>
  <si>
    <t>Shell 2.3%</t>
  </si>
  <si>
    <t>Spark</t>
  </si>
  <si>
    <t>https://github.com/influxdata/influxdb</t>
  </si>
  <si>
    <t>Go 99.1%</t>
  </si>
  <si>
    <t>Java - subtotal</t>
  </si>
  <si>
    <t>https://github.com/cockroachdb/cockroach</t>
  </si>
  <si>
    <t>Go 93.6%</t>
  </si>
  <si>
    <t>TypeScript 3.1%</t>
  </si>
  <si>
    <t>Starlark 1.6%</t>
  </si>
  <si>
    <t>ASP.NET Core</t>
  </si>
  <si>
    <t>Roslyn</t>
  </si>
  <si>
    <t>https://github.com/dotnet/roslyn</t>
  </si>
  <si>
    <t>C# 68.4%</t>
  </si>
  <si>
    <t>Visual Basic .NET 31.4%</t>
  </si>
  <si>
    <t>https://github.com/dotnet/aspnetcore</t>
  </si>
  <si>
    <t>C# 87.1%</t>
  </si>
  <si>
    <t>JavaScript 4.0%</t>
  </si>
  <si>
    <t>C++ 2.9%</t>
  </si>
  <si>
    <t>HTML 2.6%</t>
  </si>
  <si>
    <t>TypeScript 1.4%</t>
  </si>
  <si>
    <t>C# - subtotal</t>
  </si>
  <si>
    <t>Collect which issues</t>
  </si>
  <si>
    <t>keywords</t>
  </si>
  <si>
    <t>TOTAL</t>
  </si>
  <si>
    <t>Jira types, no subtasks, unresolved?</t>
  </si>
  <si>
    <t>Go - subtotal</t>
  </si>
  <si>
    <t>Github, bug = , open issues?</t>
  </si>
  <si>
    <t>New dimension proposal</t>
  </si>
  <si>
    <t>https://docs.google.com/document/d/1MXHNTQQ8fGQpgO0FiboTldiEszb_wvb4W-CummEkj9I/edit?usp=sharing</t>
  </si>
  <si>
    <t xml:space="preserve">Java, C#, and Go </t>
  </si>
  <si>
    <t>Tracker and Label</t>
  </si>
  <si>
    <t>Total CFR</t>
  </si>
  <si>
    <t>New CFR w/ Accepted Patches</t>
  </si>
  <si>
    <t>Jira - "improvement"</t>
  </si>
  <si>
    <t>Jira - "new feature"</t>
  </si>
  <si>
    <t>Jira - "wish"</t>
  </si>
  <si>
    <t>Jira - total</t>
  </si>
  <si>
    <t>Jira - subtotal</t>
  </si>
  <si>
    <t>GitHub - "enhancement"</t>
  </si>
  <si>
    <t>GitHub - "improvement"</t>
  </si>
  <si>
    <t>GitHub - "feature (request)"</t>
  </si>
  <si>
    <t>GitHub - no label</t>
  </si>
  <si>
    <t>GitHub - total</t>
  </si>
  <si>
    <t>GitHub - subtotal</t>
  </si>
  <si>
    <t>Jira and GitHub</t>
  </si>
  <si>
    <t>Totel CFR</t>
  </si>
  <si>
    <t>A. To stop computation that will not produce useful results</t>
  </si>
  <si>
    <t>- A1. Due to system shutdown</t>
  </si>
  <si>
    <t>- A2. Due to a system event (e.g., a leader change)</t>
  </si>
  <si>
    <t>- A2. Due to a system or user event</t>
  </si>
  <si>
    <t>- A3. Due to user operation canceled or timed out</t>
  </si>
  <si>
    <t>- A4. Due to user disconnected or timed out</t>
  </si>
  <si>
    <t>- A5. Due to other reasons</t>
  </si>
  <si>
    <t>B. To improve operation flexibility</t>
  </si>
  <si>
    <t>- B1. Cancel through another API call</t>
  </si>
  <si>
    <t>- B2. Cancel through interacting with UI or keyboard</t>
  </si>
  <si>
    <t>- B3. Cancel trhough timeout parameter</t>
  </si>
  <si>
    <t>C. To stop a task that is taking too many resources</t>
  </si>
  <si>
    <t>D. To allow other tasks to start</t>
  </si>
  <si>
    <r>
      <rPr>
        <rFont val="Arial"/>
        <b/>
        <color theme="1"/>
      </rPr>
      <t>E. Unknown</t>
    </r>
    <r>
      <rPr>
        <rFont val="Arial"/>
        <b/>
        <color theme="1"/>
      </rPr>
      <t>: not discussed in the ticket</t>
    </r>
  </si>
  <si>
    <t>Index</t>
  </si>
  <si>
    <t>Language</t>
  </si>
  <si>
    <t>Jira Type</t>
  </si>
  <si>
    <t>Jira Status</t>
  </si>
  <si>
    <t>Jira Resolution</t>
  </si>
  <si>
    <t>Github Issue or Pull</t>
  </si>
  <si>
    <t>Github Status</t>
  </si>
  <si>
    <t>Link to Issue</t>
  </si>
  <si>
    <t>Task</t>
  </si>
  <si>
    <t>Not a bug?</t>
  </si>
  <si>
    <t>Has patch?</t>
  </si>
  <si>
    <t>New or improving (with reason)</t>
  </si>
  <si>
    <t>Dimension A: motivation/purpose</t>
  </si>
  <si>
    <t>Dimension B: technique</t>
  </si>
  <si>
    <t>Complicated?</t>
  </si>
  <si>
    <t>New or Improving?</t>
  </si>
  <si>
    <t>Automated or Manual cancel (Old)</t>
  </si>
  <si>
    <t>System or User?</t>
  </si>
  <si>
    <t>Auto or Manual/GUI?</t>
  </si>
  <si>
    <t>Categorization (Old)</t>
  </si>
  <si>
    <t>Categorization (New)</t>
  </si>
  <si>
    <t>Reviewed?</t>
  </si>
  <si>
    <t>Resolved</t>
  </si>
  <si>
    <t>type: Improvement</t>
  </si>
  <si>
    <t>No but discussion</t>
  </si>
  <si>
    <t>New - a new scenario to cancel</t>
  </si>
  <si>
    <t>A1 - Cancel trigger: timeout - cancel a (long) running task</t>
  </si>
  <si>
    <t>N</t>
  </si>
  <si>
    <t>U</t>
  </si>
  <si>
    <t>A</t>
  </si>
  <si>
    <t>Time or resource intensive - time</t>
  </si>
  <si>
    <t>Y</t>
  </si>
  <si>
    <t>In discussion, authors talked about they will either do a query timeout mechanism or add a cancel() function, and they chose to work on the former one (see #2848) so this issue is categorized as A not M</t>
  </si>
  <si>
    <t>Pull</t>
  </si>
  <si>
    <t>https://github.com/elastic/elasticsearch/issues/23876</t>
  </si>
  <si>
    <t>feature request: add abort timeout for index operations</t>
  </si>
  <si>
    <t>indexing</t>
  </si>
  <si>
    <t>"Bug" is not mentioned</t>
  </si>
  <si>
    <t>New - becomes cancellable</t>
  </si>
  <si>
    <t>A1 - Cancellable API - human user</t>
  </si>
  <si>
    <t>S</t>
  </si>
  <si>
    <t>M - pgm</t>
  </si>
  <si>
    <t>Time or resource intensive - disk</t>
  </si>
  <si>
    <t>the deleteOnExit function calls (the tasks) happens automatically when the FileSystem is closed. To cancel such behaviors, users need to call cancelDeleteOnExit, which is a manual process</t>
  </si>
  <si>
    <t>New Feature</t>
  </si>
  <si>
    <t>type: New Feature</t>
  </si>
  <si>
    <t>New - becomes cancellable - a follow-up from low level impl.</t>
  </si>
  <si>
    <t>M</t>
  </si>
  <si>
    <t>expose low level support for cancel - old available</t>
  </si>
  <si>
    <t>https://github.com/cockroachdb/cockroach/issues/1890</t>
  </si>
  <si>
    <t>sql: support BEGIN, ABORT, COMMIT transaction</t>
  </si>
  <si>
    <t>tasks that underlie sql</t>
  </si>
  <si>
    <t>Others - new design goals</t>
  </si>
  <si>
    <t>U - job</t>
  </si>
  <si>
    <t>M - iface</t>
  </si>
  <si>
    <t>https://github.com/elastic/elasticsearch/pull/61337</t>
  </si>
  <si>
    <t>Enable cancellation for msearch requests</t>
  </si>
  <si>
    <t>label: enhancement</t>
  </si>
  <si>
    <t>Others - uniform interface</t>
  </si>
  <si>
    <t>related to: https://github.com/elastic/elasticsearch/pull/44494</t>
  </si>
  <si>
    <t>U - cmd</t>
  </si>
  <si>
    <t>label: feature</t>
  </si>
  <si>
    <t>expose low level support for cancel - now available</t>
  </si>
  <si>
    <t>A1 - Cancellable API - human user - cancel a (long) running task</t>
  </si>
  <si>
    <t>A runaway query is a query whose execution time is taking longer than the execution time estimated by the optimizer. Runaway queries can lead to using up all of your processor cycles or other resources during its execution.</t>
  </si>
  <si>
    <t>lengthy</t>
  </si>
  <si>
    <t>see HBASE-15997</t>
  </si>
  <si>
    <t>type: Wish</t>
  </si>
  <si>
    <t>Invalid</t>
  </si>
  <si>
    <t>talks about time &gt; disk; invalid: seems to be resolved in future versions (marked invalid for given version)</t>
  </si>
  <si>
    <t xml:space="preserve">M </t>
  </si>
  <si>
    <t>S - snapshot</t>
  </si>
  <si>
    <t>U - query</t>
  </si>
  <si>
    <t>two categories?</t>
  </si>
  <si>
    <t>https://github.com/influxdata/influxdb/issues/18933</t>
  </si>
  <si>
    <t>Machinery for aborting API requests</t>
  </si>
  <si>
    <t>API requests</t>
  </si>
  <si>
    <t>A1 - Ctrl + C / GUI cancel  - human user</t>
  </si>
  <si>
    <t>I</t>
  </si>
  <si>
    <t>A1 - Ctrl + C / GUI cancel - human user</t>
  </si>
  <si>
    <t>G</t>
  </si>
  <si>
    <t>https://github.com/dotnet/roslyn/pull/43762</t>
  </si>
  <si>
    <t>Ensure that we can cancel during rename conflict detection.</t>
  </si>
  <si>
    <t>SyntaxTreeIndex.GetIndexAsync</t>
  </si>
  <si>
    <t>I - no new token</t>
  </si>
  <si>
    <t>Response to a related task/session/event been finished or failed</t>
  </si>
  <si>
    <t>I - call</t>
  </si>
  <si>
    <t>Patch Available</t>
  </si>
  <si>
    <t>Y but not accepted</t>
  </si>
  <si>
    <t>A1 - Ctrl + C / GUI cancel - human user - cancel a (long) running task</t>
  </si>
  <si>
    <t>https://github.com/etcd-io/etcd/pull/12903</t>
  </si>
  <si>
    <t>etcdctl/ctlv3: Cleanup keys on signal interrupt.</t>
  </si>
  <si>
    <t>ctl v3</t>
  </si>
  <si>
    <t>Improve - no new circumstances</t>
  </si>
  <si>
    <t>More graceful cancel - clean up</t>
  </si>
  <si>
    <t>https://github.com/dotnet/roslyn/issues/4725</t>
  </si>
  <si>
    <t>Make it possible to cancel execution in the interactive window</t>
  </si>
  <si>
    <t>execution in the interactive window</t>
  </si>
  <si>
    <t>label: Feature Request</t>
  </si>
  <si>
    <t>https://github.com/dotnet/roslyn/pull/4844</t>
  </si>
  <si>
    <t>Make Metadata as Source more cancellable</t>
  </si>
  <si>
    <t>MetadataAsSource document construction</t>
  </si>
  <si>
    <t>Pass CancellationTokens through from Go To Definition. Pass cancellation tokens through type and namespace generation, since those operations can do large amounts of work.</t>
  </si>
  <si>
    <t>Some schema changes take days to execute (schema change of a 500M row table) and if someone inadvertently runs a schema change thinking it will take minutes, they might like to cancel the schema change.</t>
  </si>
  <si>
    <t>related to https://github.com/cockroachdb/cockroach/issues/16018</t>
  </si>
  <si>
    <t>https://github.com/influxdata/influxdb/issues/6563</t>
  </si>
  <si>
    <t>Support Ctrl+C to cancel a running query in the Influx CLI</t>
  </si>
  <si>
    <t>query in CLI</t>
  </si>
  <si>
    <t>IDocumentNavigationService should be cancellable</t>
  </si>
  <si>
    <t>IDocumentNavigationService</t>
  </si>
  <si>
    <t>label: Concept-Continuous Improvement</t>
  </si>
  <si>
    <t>New - becomes cancellable - partially cancellable before</t>
  </si>
  <si>
    <t>M?</t>
  </si>
  <si>
    <t>mannual trigger the cancel, but the signal is notified indirectly</t>
  </si>
  <si>
    <t>[SignalR] Possibility to cancel long running hub method from client</t>
  </si>
  <si>
    <t>hub method from client</t>
  </si>
  <si>
    <t>https://github.com/dotnet/roslyn/pull/51816</t>
  </si>
  <si>
    <t>Cancel outstanding work on tagger disconnect</t>
  </si>
  <si>
    <t>workQueue's CurrentWork</t>
  </si>
  <si>
    <t>A2 - GUI: component disconnects</t>
  </si>
  <si>
    <t xml:space="preserve">Responsiveness - should cancel even job started </t>
  </si>
  <si>
    <t>tagger?</t>
  </si>
  <si>
    <t>A2 - GUI: user navigating away</t>
  </si>
  <si>
    <t>Responsiveness - should check whether cancel is issued in an earlier stage</t>
  </si>
  <si>
    <t>A - trigger</t>
  </si>
  <si>
    <t>https://github.com/elastic/elasticsearch/pull/3272</t>
  </si>
  <si>
    <t>Stop aborting of multiget requests in case of missing index</t>
  </si>
  <si>
    <t>multiget requests</t>
  </si>
  <si>
    <t>Improve - no new circumstances - cancel granularity</t>
  </si>
  <si>
    <t>A2 - invalid argument</t>
  </si>
  <si>
    <t>More graceful cancel - cancel granularity</t>
  </si>
  <si>
    <t>https://github.com/dotnet/roslyn/issues/40891</t>
  </si>
  <si>
    <t>InlineRenameSession should eagerly cancel unnecessary work</t>
  </si>
  <si>
    <t>InlineRenameSession</t>
  </si>
  <si>
    <t>A2 - job finishes</t>
  </si>
  <si>
    <t>https://github.com/dotnet/roslyn/pull/8050</t>
  </si>
  <si>
    <t>Search projects in parallel. Cancel any parallel work once enough results are found.</t>
  </si>
  <si>
    <t>Search all metadata references in parallel.</t>
  </si>
  <si>
    <t>A2 - job finishes - parallel task completed</t>
  </si>
  <si>
    <t>N - new token</t>
  </si>
  <si>
    <t>https://github.com/elastic/elasticsearch/pull/74415</t>
  </si>
  <si>
    <t>[ML] Abort starting process if kill request is received</t>
  </si>
  <si>
    <t xml:space="preserve">job in starting process </t>
  </si>
  <si>
    <t>A2 - kill received / job canceled</t>
  </si>
  <si>
    <t>A2 - recovery canceled?</t>
  </si>
  <si>
    <t>S - recovery</t>
  </si>
  <si>
    <t>A - C</t>
  </si>
  <si>
    <t>Response to a related task/session/event been canceled/closed/timed out</t>
  </si>
  <si>
    <t>A2 - request expired before sending</t>
  </si>
  <si>
    <t>S - cluster</t>
  </si>
  <si>
    <t>A - tout</t>
  </si>
  <si>
    <t>timed out</t>
  </si>
  <si>
    <t>A2 - session aborted/stopped</t>
  </si>
  <si>
    <t>StreamingQuery</t>
  </si>
  <si>
    <t>StreamingQuery, SparkSession</t>
  </si>
  <si>
    <t>A2 - shards are closed</t>
  </si>
  <si>
    <t>recovery sources, shards?</t>
  </si>
  <si>
    <t>closed</t>
  </si>
  <si>
    <t>A2 - stream is closed</t>
  </si>
  <si>
    <t>More graceful cancel - differenciate cancel with error</t>
  </si>
  <si>
    <t>New - want cancellable - not implemented yet</t>
  </si>
  <si>
    <t>A2 - System event - cluster reconfiguration: after a leader election</t>
  </si>
  <si>
    <t>A - stale state/msg</t>
  </si>
  <si>
    <t>Response to a server or cluster event (e.g., compaction, election, failover, upgrade)</t>
  </si>
  <si>
    <t>cancel pending requests</t>
  </si>
  <si>
    <t>A2 - System event - cluster reconfiguration: after a unclean leader election</t>
  </si>
  <si>
    <t>https://github.com/elastic/elasticsearch/issues/21759</t>
  </si>
  <si>
    <t>Use CancellableThreads to abort snapshots</t>
  </si>
  <si>
    <t>snapshot</t>
  </si>
  <si>
    <t>No and the request is rejected</t>
  </si>
  <si>
    <t>A2 - System event - cluster reconfiguration: cluster leader leaves</t>
  </si>
  <si>
    <t>A2 - System event - cluster reconfiguration: receiving cluster membership msg</t>
  </si>
  <si>
    <t>cancel pending requests || More Reason: When we have updated the ISR state after receiving a LeaderAndIsr request, we have an opportunity to cancel any inflight AlterIsr requests since they would be doomed to fail.</t>
  </si>
  <si>
    <t>A2 - System event - compaction canceled?</t>
  </si>
  <si>
    <t>S - repair</t>
  </si>
  <si>
    <t>M - cmd</t>
  </si>
  <si>
    <t>compaction</t>
  </si>
  <si>
    <t>A2 - System event - system configuration change</t>
  </si>
  <si>
    <t>see description</t>
  </si>
  <si>
    <t>S - compaction</t>
  </si>
  <si>
    <t>A2 - System event - upgrade?</t>
  </si>
  <si>
    <t>what's DN</t>
  </si>
  <si>
    <t>A - OT</t>
  </si>
  <si>
    <t>reason to cancel: balancer is making lots of extra replicas and not actually reducing the disk utilization of over-utilized nodes.</t>
  </si>
  <si>
    <t>A2 - System shutdown - shutdown</t>
  </si>
  <si>
    <t>A - sys shutdown</t>
  </si>
  <si>
    <t>Blocks other tasks - shutdown</t>
  </si>
  <si>
    <t>https://github.com/dotnet/roslyn/pull/777</t>
  </si>
  <si>
    <t>make solution crawler to cancel all running tasks on global operation</t>
  </si>
  <si>
    <t>solution crawler</t>
  </si>
  <si>
    <r>
      <rPr/>
      <t xml:space="preserve">A2 - System shutdown - </t>
    </r>
    <r>
      <rPr>
        <color rgb="FF1155CC"/>
        <u/>
      </rPr>
      <t>shutdown</t>
    </r>
  </si>
  <si>
    <t>previously on global operation, soluton crawler will pause itself but it won't cancel already running tasks. this change make solution crawler to even cancel running tasks and go to pause mode sooner on global operation. cancelled tasks will re-enqueued to work queue and will run next time.</t>
  </si>
  <si>
    <t>https://github.com/elastic/elasticsearch/pull/74115</t>
  </si>
  <si>
    <t>Adding the option to abort persistent tasks locally</t>
  </si>
  <si>
    <t>persistent task running on the node</t>
  </si>
  <si>
    <t>A2 - System shutdown - shutdown? - engine closes</t>
  </si>
  <si>
    <t>what's an engine?</t>
  </si>
  <si>
    <t>A - call</t>
  </si>
  <si>
    <t>Blocks other tasks - closing</t>
  </si>
  <si>
    <t>A2 - task failure?</t>
  </si>
  <si>
    <t>A2 - task timed out</t>
  </si>
  <si>
    <t>A2 - User disconnected or timed out  - client time out</t>
  </si>
  <si>
    <t>resource and time consuming as alternative reason</t>
  </si>
  <si>
    <t>A - comm. close</t>
  </si>
  <si>
    <t>timed out || resource and time consuming as alternative reason</t>
  </si>
  <si>
    <t>A2 - User disconnected or timed out - client disconnects</t>
  </si>
  <si>
    <t>timed out | IPC = U</t>
  </si>
  <si>
    <t>https://github.com/dotnet/aspnetcore/pull/36017</t>
  </si>
  <si>
    <t>HTTP/3: Support canceling requests that aren't reading a body</t>
  </si>
  <si>
    <t>HTTP/3 layer</t>
  </si>
  <si>
    <t xml:space="preserve">Fix HTTP/3 layer not being notified of client abort after it has finished reads. Subscribe to a cancellation token for the notification. </t>
  </si>
  <si>
    <t>https://github.com/dotnet/aspnetcore/issues/24813</t>
  </si>
  <si>
    <t>Cancel response buffer copies if the client disconnects.</t>
  </si>
  <si>
    <t>ViewComponentResultExecutor</t>
  </si>
  <si>
    <t>(also) related to: https://github.com/elastic/elasticsearch/issues/55550</t>
  </si>
  <si>
    <t>https://github.com/dotnet/aspnetcore/issues/24836</t>
  </si>
  <si>
    <t>Cancel Kestrel write loops on disconnect/reset</t>
  </si>
  <si>
    <t>ProcessDataWrites loop</t>
  </si>
  <si>
    <t>A2 - User operation canceled or timed out - query canceled</t>
  </si>
  <si>
    <t>More graceful cancel - file handling</t>
  </si>
  <si>
    <t>better error messages as well</t>
  </si>
  <si>
    <t>A - loop cond</t>
  </si>
  <si>
    <t>while (!destroyed &amp;&amp; driverCxt.isRunning()) {</t>
  </si>
  <si>
    <t>async HiveStatement</t>
  </si>
  <si>
    <t>HoS query</t>
  </si>
  <si>
    <t>cancelled | categorization is for the first subtask. 3rd and 4th subtasks: better error messages</t>
  </si>
  <si>
    <t>A2 - User operation canceled or timed out - query timeout</t>
  </si>
  <si>
    <t>task lingers unnecessarily long after canceling</t>
  </si>
  <si>
    <t>A2 - User operation canceled or timed out - request canceled</t>
  </si>
  <si>
    <t>Responsiveness - should check whether cancel is issued more often</t>
  </si>
  <si>
    <t>notion of check interval || I think it's manual: https://github.com/apache/solr/blob/releases/lucene-solr/4.3.1/solr/contrib/dataimporthandler/src/java/org/apache/solr/handler/dataimport/DocBuilder.java#L751</t>
  </si>
  <si>
    <t>A2 - User operation canceled or timed out - search canceled</t>
  </si>
  <si>
    <t>I - impl</t>
  </si>
  <si>
    <t>cancelled</t>
  </si>
  <si>
    <r>
      <rPr>
        <sz val="10.0"/>
      </rPr>
      <t xml:space="preserve">related to </t>
    </r>
    <r>
      <rPr>
        <color rgb="FF1155CC"/>
        <sz val="10.0"/>
        <u/>
      </rPr>
      <t>https://github.com/elastic/elasticsearch/pull/71714</t>
    </r>
  </si>
  <si>
    <t>A2 - worker timeout</t>
  </si>
  <si>
    <t>https://github.com/dotnet/roslyn/pull/25620</t>
  </si>
  <si>
    <t xml:space="preserve">Cancel pending work on workspace dispose </t>
  </si>
  <si>
    <t>workQueue's pending work</t>
  </si>
  <si>
    <t>A2 - workspace dispose</t>
  </si>
  <si>
    <t>what work? which events?</t>
  </si>
  <si>
    <t>https://github.com/dotnet/roslyn/pull/44522</t>
  </si>
  <si>
    <t>Cancel event notifications when workspace is disposed</t>
  </si>
  <si>
    <t>event notification</t>
  </si>
  <si>
    <t>what's a workspace? what work</t>
  </si>
  <si>
    <t>A3 - an new instance of this task</t>
  </si>
  <si>
    <t>Blocks other tasks - an new instance of this task</t>
  </si>
  <si>
    <t>Fixed by KAFKA-1676</t>
  </si>
  <si>
    <t>https://github.com/elastic/elasticsearch/pull/56009</t>
  </si>
  <si>
    <t>Allow Bulk Snapshot Deletes to Abort</t>
  </si>
  <si>
    <t>Bulk Snapshot Deletes</t>
  </si>
  <si>
    <t>A3 - Bulk Snapshot Deletes</t>
  </si>
  <si>
    <t>More graceful cancel - other logic</t>
  </si>
  <si>
    <t>A3 - enables faster shutdown</t>
  </si>
  <si>
    <t>what's regionserver? what's the mechansim of using conf to cancel?</t>
  </si>
  <si>
    <t>saveNamespace operations</t>
  </si>
  <si>
    <t>A3 - failover</t>
  </si>
  <si>
    <t>...</t>
  </si>
  <si>
    <t>A3 - grab sstables</t>
  </si>
  <si>
    <t>https://github.com/dotnet/roslyn/issues/42484</t>
  </si>
  <si>
    <t xml:space="preserve">Explicit invocation of Signature Help should cancel any existing Completion List session </t>
  </si>
  <si>
    <t>any existing Completion List session</t>
  </si>
  <si>
    <t>A3 - GUI component</t>
  </si>
  <si>
    <t>Blocks other tasks - GUI component</t>
  </si>
  <si>
    <t>solved by 42511</t>
  </si>
  <si>
    <t>A3 - upgradesstables</t>
  </si>
  <si>
    <t>A4 - disk</t>
  </si>
  <si>
    <t>should calculate disk usage ahead</t>
  </si>
  <si>
    <t>https://github.com/dotnet/roslyn/issues/4931</t>
  </si>
  <si>
    <t>Lack of compiler API cancellability is a concern.</t>
  </si>
  <si>
    <t>compiler API</t>
  </si>
  <si>
    <t>Time or resource intensive - more than one resource (CPU, disk, network, ...)</t>
  </si>
  <si>
    <t>A4 - one or more resources</t>
  </si>
  <si>
    <t>Compactions is one of the critical processes which takes up a lot of CPU and disk IOPS. We should have a way to list compactions given the regionserver and abort compactions given regionserver and compaction id. And additionally abort all compactions.</t>
  </si>
  <si>
    <t>https://github.com/dotnet/aspnetcore/pull/24417</t>
  </si>
  <si>
    <t xml:space="preserve">Ability to cancel a Navigation event </t>
  </si>
  <si>
    <t>navigation events</t>
  </si>
  <si>
    <t>Responsiveness - other performance optimization techniques</t>
  </si>
  <si>
    <t>https://github.com/dotnet/roslyn/issues/26766</t>
  </si>
  <si>
    <t>Making incremental parsing cancellable to improve perf for large files.</t>
  </si>
  <si>
    <t xml:space="preserve">incremental parsing </t>
  </si>
  <si>
    <r>
      <rPr/>
      <t xml:space="preserve">A2 - System shutdown - </t>
    </r>
    <r>
      <rPr>
        <color rgb="FF1155CC"/>
        <u/>
      </rPr>
      <t>shutdown</t>
    </r>
  </si>
  <si>
    <r>
      <rPr>
        <sz val="10.0"/>
      </rPr>
      <t xml:space="preserve">related to </t>
    </r>
    <r>
      <rPr>
        <color rgb="FF1155CC"/>
        <sz val="10.0"/>
        <u/>
      </rPr>
      <t>https://github.com/elastic/elasticsearch/pull/71714</t>
    </r>
  </si>
  <si>
    <t>Executors</t>
  </si>
  <si>
    <t xml:space="preserve"> If maxNumNeededExecutors is below the total number of running and pending executors, we call requestTotalExecutors(maxNumNeededExecutors) to let the cluster manager know that it should cancel any pending requests above this amount.</t>
  </si>
  <si>
    <t>In Progress</t>
  </si>
  <si>
    <t>AsyncEventQueue</t>
  </si>
  <si>
    <t>S - msg</t>
  </si>
  <si>
    <t>granularity: stop AsyncEventQueue instead of its context</t>
  </si>
  <si>
    <t>Cancellable Tasks and CancellableCollector</t>
  </si>
  <si>
    <t>cancellable tasks and CancellableCollector</t>
  </si>
  <si>
    <t>what is a lucene task?</t>
  </si>
  <si>
    <t>notion of check interval || failover = A &amp; M?</t>
  </si>
  <si>
    <t>notion of check interval</t>
  </si>
  <si>
    <t>S - alloc for job</t>
  </si>
  <si>
    <t>A - pgm</t>
  </si>
  <si>
    <t>https://github.com/cockroachdb/cockroach/issues/16925</t>
  </si>
  <si>
    <t>cli: interrupt signals should be shouted as INFO not ERROR</t>
  </si>
  <si>
    <t>the client object in cli.go</t>
  </si>
  <si>
    <t>https://github.com/cockroachdb/cockroach/pull/27992</t>
  </si>
  <si>
    <t>storage: improve logging for aborted txns</t>
  </si>
  <si>
    <t>transcations at the storage level</t>
  </si>
  <si>
    <t>More graceful cancel - logging</t>
  </si>
  <si>
    <t>https://github.com/elastic/elasticsearch/pull/63297</t>
  </si>
  <si>
    <t>Improve Snapshot Abort Efficiency (#62173)</t>
  </si>
  <si>
    <t>https://github.com/influxdata/influxdb/pull/6463</t>
  </si>
  <si>
    <t>Reduce interrupt iterator checks &amp; field access</t>
  </si>
  <si>
    <t>interrupt iterator</t>
  </si>
  <si>
    <t>Responsiveness - should check whether cancel is issued less often</t>
  </si>
  <si>
    <t>S - storage</t>
  </si>
  <si>
    <t>https://github.com/dotnet/aspnetcore/pull/35764</t>
  </si>
  <si>
    <t>HTTP/3: Server cancellation and abort exceptions consistency</t>
  </si>
  <si>
    <t>HTTP/3 ReadAsync</t>
  </si>
  <si>
    <t>https://github.com/elastic/elasticsearch/issues/14833</t>
  </si>
  <si>
    <t>Align handling of interrupts in BulkProcessor</t>
  </si>
  <si>
    <t>BulkProcessor</t>
  </si>
  <si>
    <t>https://github.com/dotnet/roslyn/pull/8890</t>
  </si>
  <si>
    <t>Cancel the signature help if the user navigates before it has been presented</t>
  </si>
  <si>
    <t>signature help on GUI</t>
  </si>
  <si>
    <t>When a user starts typing an invocation, the computation for Signature Help starts in the background. If the user uses the up or down arrow keys to move the caret to a difference line, the IDE will block until Signature Help's computation is completed, in case the user was trying to navigate between signatures. On single-core machines with hundreds of overloads, this actually presents a long an inexplicable delay to the user.</t>
  </si>
  <si>
    <t>https://github.com/dotnet/aspnetcore/issues/30986</t>
  </si>
  <si>
    <t>stop() should cancel any ongoing start() and return instantaneously</t>
  </si>
  <si>
    <t>ongoing negotiate requests</t>
  </si>
  <si>
    <t>https://github.com/etcd-io/etcd/pull/5572/files</t>
  </si>
  <si>
    <t>pkg/fileutil: fall back to truncate() if fallocate is interrupted</t>
  </si>
  <si>
    <t>fallocate</t>
  </si>
  <si>
    <t>More graceful cancel - use context</t>
  </si>
  <si>
    <t>U - ctx</t>
  </si>
  <si>
    <t>M - call</t>
  </si>
  <si>
    <t>https://github.com/dotnet/roslyn/issues/28130</t>
  </si>
  <si>
    <t>Make ControlFlowGraphBuilder cancellable</t>
  </si>
  <si>
    <t>ControlFlowGraphBuilder</t>
  </si>
  <si>
    <t>A2 - System event - recovery canceled</t>
  </si>
  <si>
    <t>A2 - System event - shards are closed</t>
  </si>
  <si>
    <t>A2 - System event - worker timeout</t>
  </si>
  <si>
    <t>A2 - System shutdown - region close</t>
  </si>
  <si>
    <t>A2 - User disconnected or timed out - session aborted/stopped</t>
  </si>
  <si>
    <t>A2 - User operation canceled or timed out - job canceled</t>
  </si>
  <si>
    <t>C Greater good - A:  compactions, B: upgradesstables</t>
  </si>
  <si>
    <r>
      <rPr/>
      <t xml:space="preserve">C Greater good - A: Function Argument Completion List, B: Function Signature Help, </t>
    </r>
    <r>
      <rPr>
        <color rgb="FF1155CC"/>
        <u/>
      </rPr>
      <t>Order of importance</t>
    </r>
  </si>
  <si>
    <t>C Greater good - A: in-progress saveNamespace, B: failover</t>
  </si>
  <si>
    <t>C Greater good - A: in-progress snapshot, B: bulk snapshot deletes</t>
  </si>
  <si>
    <t>N or I?</t>
  </si>
  <si>
    <t>S or U?</t>
  </si>
  <si>
    <t>A or M?</t>
  </si>
  <si>
    <t>Repeat</t>
  </si>
  <si>
    <t>No impl</t>
  </si>
  <si>
    <t>Discussion | No impl</t>
  </si>
  <si>
    <t>Time intensive - manual cancel for time-consumed task</t>
  </si>
  <si>
    <t>stale</t>
  </si>
  <si>
    <t>Response to a related/dependent/parent task/session/event is canceled/closed/timed out</t>
  </si>
  <si>
    <t>labeled as bug, even I don't think so</t>
  </si>
  <si>
    <t>bug</t>
  </si>
  <si>
    <r>
      <rPr/>
      <t xml:space="preserve">dup of </t>
    </r>
    <r>
      <rPr>
        <color rgb="FF1155CC"/>
        <u/>
      </rPr>
      <t>https://github.com/elastic/elasticsearch/pull/45379</t>
    </r>
  </si>
  <si>
    <t>A1 - API cancellable - unknown cancel issuer</t>
  </si>
  <si>
    <t>dup of 18139</t>
  </si>
  <si>
    <t>A1? A4?</t>
  </si>
  <si>
    <t>Others - a temporary fix</t>
  </si>
  <si>
    <t>I think it is a bug | resolved in #50593</t>
  </si>
  <si>
    <t>Make navigation cancellable</t>
  </si>
  <si>
    <t>navigation (GUI)</t>
  </si>
  <si>
    <t>https://github.com/dotnet/aspnetcore/pull/25011</t>
  </si>
  <si>
    <t>Make OnNavigateAsync EventCallback and cancel previous navigation</t>
  </si>
  <si>
    <t>resolves a bug</t>
  </si>
  <si>
    <t>only tests</t>
  </si>
  <si>
    <t>https://github.com/elastic/elasticsearch/pull/72077</t>
  </si>
  <si>
    <t>bug is mentioned!</t>
  </si>
  <si>
    <t>fixes bugs</t>
  </si>
  <si>
    <t>User - flow context</t>
  </si>
  <si>
    <t>not cancel?</t>
  </si>
  <si>
    <t>https://github.com/elastic/elasticsearch/pull/62167</t>
  </si>
  <si>
    <t>Abort non-fully consumed S3 input streams instead of draining</t>
  </si>
  <si>
    <t>Improve - cancel is implemented</t>
  </si>
  <si>
    <t>A5 - for more efficient system</t>
  </si>
  <si>
    <t>label: non-issue</t>
  </si>
  <si>
    <t>(non-fully consumed) S3 input streams</t>
  </si>
  <si>
    <t>NOT DISCUSSED</t>
  </si>
  <si>
    <t xml:space="preserve">Why should a task 𝑇 be canceled? </t>
  </si>
  <si>
    <t>#CFR</t>
  </si>
  <si>
    <t>A. Efficiency: 𝑇 no longer produces useful results</t>
  </si>
  <si>
    <t>- A1. Upon system shutdown</t>
  </si>
  <si>
    <t>- A2. Upon a user disconnection or time-out</t>
  </si>
  <si>
    <t>- A3. Upon a system or user event</t>
  </si>
  <si>
    <t>B. Flexibility: 𝑇 is no longer wanted by users</t>
  </si>
  <si>
    <t>- B1. Cancel through an API call</t>
  </si>
  <si>
    <t>- B2. Cancel through user interface or keyboard</t>
  </si>
  <si>
    <t>- B3. Cancel through timeout parameter</t>
  </si>
  <si>
    <t xml:space="preserve">C. Priority: More important tasks need to run </t>
  </si>
  <si>
    <t>Issue ID</t>
  </si>
  <si>
    <t>InfluxDB-5060</t>
  </si>
  <si>
    <t>A1. Upon system shutdown - engine closes</t>
  </si>
  <si>
    <t>https://issues.apache.org/jira/browse/HBASE-25212</t>
  </si>
  <si>
    <t>A1. Upon system shutdown - region closes</t>
  </si>
  <si>
    <t>elasticsearch-74115</t>
  </si>
  <si>
    <t>A1. Upon system shutdown - shutdown</t>
  </si>
  <si>
    <t>https://issues.apache.org/jira/browse/LUCENE-887</t>
  </si>
  <si>
    <t>Roslyn-777</t>
  </si>
  <si>
    <t>ASP.NET Core-36017</t>
  </si>
  <si>
    <t>A2. Upon a user disconnection or time-out - client disconnects</t>
  </si>
  <si>
    <t>elasticsearch-69174</t>
  </si>
  <si>
    <t>https://issues.apache.org/jira/browse/HBASE-5973</t>
  </si>
  <si>
    <t>elasticsearch-68820</t>
  </si>
  <si>
    <t>A2. Upon a user disconnection or time-out - client time out</t>
  </si>
  <si>
    <t>elasticsearch-68965</t>
  </si>
  <si>
    <t>https://issues.apache.org/jira/browse/SPARK-21029</t>
  </si>
  <si>
    <t>A2. Upon a user disconnection or time-out - session aborted/stopped</t>
  </si>
  <si>
    <t>Roslyn-51816</t>
  </si>
  <si>
    <t>A3. Upon a system or user event - GUI: component disconnects</t>
  </si>
  <si>
    <t>InfluxDB-19029</t>
  </si>
  <si>
    <t>A3. Upon a system or user event - GUI: user navigating away</t>
  </si>
  <si>
    <t>https://issues.apache.org/jira/browse/SOLR-5884</t>
  </si>
  <si>
    <t>A3. Upon a system or user event - system event - recovery canceled</t>
  </si>
  <si>
    <t>elasticsearch-8555</t>
  </si>
  <si>
    <t>A3. Upon a system or user event - system event - shards are closed</t>
  </si>
  <si>
    <t>https://issues.apache.org/jira/browse/KAFKA-12840</t>
  </si>
  <si>
    <t>A3. Upon a system or user event - system event - system configuration change</t>
  </si>
  <si>
    <t>https://issues.apache.org/jira/browse/HDFS-8549</t>
  </si>
  <si>
    <t>A3. Upon a system or user event - system event - upgrade</t>
  </si>
  <si>
    <t>https://issues.apache.org/jira/browse/HIVE-23555</t>
  </si>
  <si>
    <t>A3. Upon a system or user event - system event - worker timeout</t>
  </si>
  <si>
    <t>https://issues.apache.org/jira/browse/SPARK-25773</t>
  </si>
  <si>
    <t>A3. Upon a system or user event - user job finishes</t>
  </si>
  <si>
    <t>Roslyn-8050</t>
  </si>
  <si>
    <t>A3. Upon a system or user event - user job finishes - parallel task completed</t>
  </si>
  <si>
    <t>elasticsearch-74415</t>
  </si>
  <si>
    <t>A3. Upon a system or user event - user operation canceled or timed out - job canceled</t>
  </si>
  <si>
    <t>elasticsearch-52822</t>
  </si>
  <si>
    <t>A3. Upon a system or user event - user operation canceled or timed out - query canceled</t>
  </si>
  <si>
    <t>https://issues.apache.org/jira/browse/HIVE-20271</t>
  </si>
  <si>
    <t>https://issues.apache.org/jira/browse/HIVE-24106</t>
  </si>
  <si>
    <t>https://issues.apache.org/jira/browse/HIVE-5901</t>
  </si>
  <si>
    <t>https://issues.apache.org/jira/browse/CASSANDRA-7392</t>
  </si>
  <si>
    <t>A3. Upon a system or user event - user operation canceled or timed out - query timeout</t>
  </si>
  <si>
    <t>https://issues.apache.org/jira/browse/SPARK-33526</t>
  </si>
  <si>
    <t>elasticsearch-69795</t>
  </si>
  <si>
    <t>A3. Upon a system or user event - user operation canceled or timed out - search canceled</t>
  </si>
  <si>
    <t>elasticsearch-71021</t>
  </si>
  <si>
    <t>Roslyn-25620</t>
  </si>
  <si>
    <t>A3. Upon a system or user event - workspace dispose</t>
  </si>
  <si>
    <t>CockroachDB-17434</t>
  </si>
  <si>
    <t>B1. Cancel through an API call - human user</t>
  </si>
  <si>
    <t>CockroachDB-1890</t>
  </si>
  <si>
    <t>elasticsearch-45379</t>
  </si>
  <si>
    <t>elasticsearch-54823</t>
  </si>
  <si>
    <t>elasticsearch-61337</t>
  </si>
  <si>
    <t>elasticsearch-66206</t>
  </si>
  <si>
    <t>elasticsearch-69020</t>
  </si>
  <si>
    <t>elasticsearch-69177</t>
  </si>
  <si>
    <t>elasticsearch-72644</t>
  </si>
  <si>
    <t>elasticsearch-77188</t>
  </si>
  <si>
    <t>https://issues.apache.org/jira/browse/HADOOP-8635</t>
  </si>
  <si>
    <t>https://issues.apache.org/jira/browse/KAFKA-1506</t>
  </si>
  <si>
    <t>https://issues.apache.org/jira/browse/SPARK-6964</t>
  </si>
  <si>
    <t>CockroachDB-15593</t>
  </si>
  <si>
    <t>B1. Cancel through an API call - human user - cancel a (long) running task</t>
  </si>
  <si>
    <t>CockroachDB-61513</t>
  </si>
  <si>
    <t>CockroachDB-61663</t>
  </si>
  <si>
    <t>elasticsearch-20405</t>
  </si>
  <si>
    <t>elasticsearch-73818</t>
  </si>
  <si>
    <t>https://issues.apache.org/jira/browse/HBASE-11172</t>
  </si>
  <si>
    <t>https://issues.apache.org/jira/browse/HIVE-12634</t>
  </si>
  <si>
    <t>CockroachDB-17658</t>
  </si>
  <si>
    <t>B2. Cancel through user interface or keyboard - Ctrl + C / GUI cancel - human user</t>
  </si>
  <si>
    <t>InfluxDB-18387</t>
  </si>
  <si>
    <t>Roslyn-43762</t>
  </si>
  <si>
    <t>https://issues.apache.org/jira/browse/SPARK-1202</t>
  </si>
  <si>
    <t>InfluxDB-6563</t>
  </si>
  <si>
    <t>B2. Cancel through user interface or keyboard - Ctrl + C / GUI cancel - human user - cancel a (long) running task</t>
  </si>
  <si>
    <t>Roslyn-45971</t>
  </si>
  <si>
    <t>Roslyn-4844</t>
  </si>
  <si>
    <t>https://issues.apache.org/jira/browse/SPARK-26533</t>
  </si>
  <si>
    <t>B3. Cancel through timeout parameter</t>
  </si>
  <si>
    <t>https://issues.apache.org/jira/browse/CASSANDRA-14397</t>
  </si>
  <si>
    <t>C. Priority - A:  compactions, B: upgradesstables</t>
  </si>
  <si>
    <t>Roslyn-42484</t>
  </si>
  <si>
    <t>C. Priority - A: Function Argument Completion List, B: Function Signature Help, Order of importance</t>
  </si>
  <si>
    <t>https://issues.apache.org/jira/browse/HDFS-2507</t>
  </si>
  <si>
    <t>C. Priority - A: in-progress saveNamespace, B: failover</t>
  </si>
  <si>
    <t>elasticsearch-56009</t>
  </si>
  <si>
    <t>C. Priority - A: in-progress snapshot, B: bulk snapshot deletes</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</si>
</sst>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Arial"/>
      <scheme val="minor"/>
    </font>
    <font>
      <u/>
      <color rgb="FF0000FF"/>
    </font>
    <font>
      <b/>
      <color theme="1"/>
      <name val="Arial"/>
      <scheme val="minor"/>
    </font>
    <font>
      <u/>
      <color rgb="FF1155CC"/>
    </font>
    <font>
      <color theme="1"/>
      <name val="Arial"/>
      <scheme val="minor"/>
    </font>
    <font>
      <u/>
      <color rgb="FF0000FF"/>
    </font>
    <font>
      <u/>
      <color rgb="FF0000FF"/>
    </font>
    <font>
      <u/>
      <color rgb="FF0000FF"/>
    </font>
    <font>
      <u/>
      <color rgb="FF1155CC"/>
    </font>
    <font>
      <u/>
      <color rgb="FF1155CC"/>
      <name val="Arial"/>
      <scheme val="minor"/>
    </font>
    <font>
      <u/>
      <color rgb="FF0000FF"/>
    </font>
    <font>
      <u/>
      <color rgb="FF0000FF"/>
    </font>
    <font>
      <color rgb="FF000000"/>
      <name val="Arial"/>
    </font>
    <font>
      <sz val="11.0"/>
      <color rgb="FF000000"/>
      <name val="Inconsolata"/>
    </font>
    <font/>
    <font>
      <sz val="10.0"/>
      <color theme="1"/>
      <name val="Arial"/>
    </font>
    <font>
      <sz val="9.0"/>
      <color rgb="FF24292F"/>
      <name val="Arial"/>
      <scheme val="minor"/>
    </font>
    <font>
      <u/>
      <sz val="9.0"/>
      <color rgb="FF24292F"/>
      <name val="-apple-system"/>
    </font>
    <font>
      <u/>
      <sz val="9.0"/>
      <color rgb="FF24292F"/>
      <name val="-apple-system"/>
    </font>
    <font>
      <color rgb="FF000000"/>
      <name val="Arial"/>
      <scheme val="minor"/>
    </font>
    <font>
      <u/>
      <sz val="9.0"/>
      <color rgb="FF24292F"/>
      <name val="-apple-system"/>
    </font>
    <font>
      <u/>
      <sz val="9.0"/>
      <color rgb="FF24292F"/>
      <name val="-apple-system"/>
    </font>
    <font>
      <u/>
      <color rgb="FF0000FF"/>
    </font>
    <font>
      <color theme="1"/>
      <name val="Arial"/>
    </font>
    <font>
      <sz val="9.0"/>
      <color rgb="FF24292F"/>
      <name val="-apple-system"/>
    </font>
    <font>
      <color rgb="FF000000"/>
      <name val="Roboto"/>
    </font>
    <font>
      <b/>
      <color rgb="FF000000"/>
      <name val="Roboto"/>
    </font>
    <font>
      <b/>
      <sz val="10.0"/>
      <color theme="1"/>
      <name val="Arial"/>
      <scheme val="minor"/>
    </font>
    <font>
      <sz val="10.0"/>
      <color theme="1"/>
      <name val="Arial"/>
      <scheme val="minor"/>
    </font>
    <font>
      <u/>
      <sz val="10.0"/>
      <color rgb="FF1155CC"/>
    </font>
    <font>
      <u/>
      <color rgb="FF0000FF"/>
    </font>
    <font>
      <u/>
      <sz val="10.0"/>
      <color rgb="FF0000FF"/>
    </font>
    <font>
      <u/>
      <sz val="10.0"/>
      <color rgb="FF1155CC"/>
    </font>
    <font>
      <sz val="10.0"/>
      <color rgb="FF24292F"/>
      <name val="Arial"/>
      <scheme val="minor"/>
    </font>
    <font>
      <u/>
      <color rgb="FF0000FF"/>
    </font>
    <font>
      <u/>
      <color rgb="FF0000FF"/>
    </font>
    <font>
      <u/>
      <sz val="10.0"/>
      <color rgb="FF0000FF"/>
    </font>
    <font>
      <u/>
      <color rgb="FF1155CC"/>
    </font>
    <font>
      <u/>
      <sz val="10.0"/>
      <color rgb="FF1155CC"/>
      <name val="Arial"/>
      <scheme val="minor"/>
    </font>
    <font>
      <u/>
      <sz val="10.0"/>
      <color rgb="FF1155CC"/>
      <name val="Arial"/>
      <scheme val="minor"/>
    </font>
    <font>
      <sz val="11.0"/>
      <color rgb="FF198639"/>
      <name val="Arial"/>
    </font>
    <font>
      <b/>
      <color rgb="FF4285F4"/>
      <name val="Arial"/>
      <scheme val="minor"/>
    </font>
    <font>
      <color rgb="FF4285F4"/>
      <name val="Arial"/>
      <scheme val="minor"/>
    </font>
    <font>
      <u/>
      <color rgb="FF1155CC"/>
      <name val="Arial"/>
      <scheme val="minor"/>
    </font>
    <font>
      <b/>
      <sz val="10.0"/>
      <color theme="1"/>
      <name val="Arial"/>
    </font>
    <font>
      <sz val="10.0"/>
      <color rgb="FF000000"/>
      <name val="Arial"/>
    </font>
    <font>
      <sz val="10.0"/>
      <color rgb="FF000000"/>
      <name val="Roboto"/>
    </font>
    <font>
      <u/>
      <color rgb="FF1155CC"/>
    </font>
    <font>
      <b/>
      <color theme="1"/>
      <name val="Arial"/>
    </font>
    <font>
      <u/>
      <color rgb="FF0000FF"/>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2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4285F4"/>
      </left>
      <top style="thin">
        <color rgb="FF4285F4"/>
      </top>
    </border>
    <border>
      <top style="thin">
        <color rgb="FF4285F4"/>
      </top>
    </border>
    <border>
      <right style="thin">
        <color rgb="FF4285F4"/>
      </right>
      <top style="thin">
        <color rgb="FF4285F4"/>
      </top>
    </border>
    <border>
      <left style="thin">
        <color rgb="FF4285F4"/>
      </left>
    </border>
    <border>
      <right style="thin">
        <color rgb="FF4285F4"/>
      </right>
    </border>
    <border>
      <left style="thin">
        <color rgb="FF4285F4"/>
      </left>
      <bottom style="thin">
        <color rgb="FF4285F4"/>
      </bottom>
    </border>
    <border>
      <bottom style="thin">
        <color rgb="FF4285F4"/>
      </bottom>
    </border>
    <border>
      <right style="thin">
        <color rgb="FF4285F4"/>
      </right>
      <bottom style="thin">
        <color rgb="FF4285F4"/>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4" numFmtId="0" xfId="0" applyFill="1" applyFont="1"/>
    <xf borderId="0" fillId="0" fontId="4" numFmtId="0" xfId="0" applyAlignment="1" applyFont="1">
      <alignment shrinkToFit="0" wrapText="0"/>
    </xf>
    <xf borderId="0" fillId="0" fontId="2" numFmtId="0" xfId="0" applyAlignment="1" applyFont="1">
      <alignment readingOrder="0" shrinkToFit="0" wrapText="0"/>
    </xf>
    <xf borderId="0" fillId="0" fontId="4" numFmtId="0" xfId="0" applyAlignment="1" applyFont="1">
      <alignment readingOrder="0" shrinkToFit="0" wrapText="0"/>
    </xf>
    <xf borderId="0" fillId="0" fontId="2"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6" numFmtId="0" xfId="0" applyAlignment="1" applyFont="1">
      <alignment readingOrder="0" shrinkToFit="0" vertical="center" wrapText="0"/>
    </xf>
    <xf borderId="0" fillId="0" fontId="4" numFmtId="0" xfId="0" applyAlignment="1" applyFont="1">
      <alignment horizontal="center" readingOrder="0" shrinkToFit="0" vertical="center" wrapText="0"/>
    </xf>
    <xf borderId="0" fillId="0" fontId="4" numFmtId="0" xfId="0" applyAlignment="1" applyFont="1">
      <alignment readingOrder="0" shrinkToFit="0" vertical="center" wrapText="0"/>
    </xf>
    <xf borderId="0" fillId="0" fontId="4" numFmtId="0" xfId="0" applyAlignment="1" applyFont="1">
      <alignment readingOrder="0" shrinkToFit="0" vertical="center" wrapText="0"/>
    </xf>
    <xf borderId="0" fillId="0" fontId="4" numFmtId="0" xfId="0" applyAlignment="1" applyFont="1">
      <alignment shrinkToFit="0" vertical="center" wrapText="0"/>
    </xf>
    <xf borderId="0" fillId="0" fontId="7" numFmtId="0" xfId="0" applyAlignment="1" applyFont="1">
      <alignment readingOrder="0" shrinkToFit="0" vertical="center" wrapText="0"/>
    </xf>
    <xf borderId="0" fillId="0" fontId="8" numFmtId="0" xfId="0" applyAlignment="1" applyFont="1">
      <alignment readingOrder="0" shrinkToFit="0" vertical="center" wrapText="0"/>
    </xf>
    <xf borderId="0" fillId="0" fontId="4" numFmtId="0" xfId="0" applyAlignment="1" applyFont="1">
      <alignment readingOrder="0" shrinkToFit="0" vertical="center" wrapText="0"/>
    </xf>
    <xf borderId="0" fillId="0" fontId="4" numFmtId="0" xfId="0" applyAlignment="1" applyFont="1">
      <alignment horizontal="center" readingOrder="0" shrinkToFit="0" vertical="center" wrapText="0"/>
    </xf>
    <xf borderId="0" fillId="0" fontId="4" numFmtId="0" xfId="0" applyAlignment="1" applyFont="1">
      <alignment horizontal="center" shrinkToFit="0" vertical="center" wrapText="0"/>
    </xf>
    <xf borderId="0" fillId="0" fontId="4" numFmtId="0" xfId="0" applyAlignment="1" applyFont="1">
      <alignment horizontal="center"/>
    </xf>
    <xf borderId="0" fillId="0" fontId="4" numFmtId="0" xfId="0" applyAlignment="1" applyFont="1">
      <alignment horizontal="center" readingOrder="0"/>
    </xf>
    <xf borderId="0" fillId="0" fontId="9" numFmtId="0" xfId="0" applyAlignment="1" applyFont="1">
      <alignment readingOrder="0" shrinkToFit="0" wrapText="0"/>
    </xf>
    <xf borderId="0" fillId="0" fontId="4" numFmtId="0" xfId="0" applyAlignment="1" applyFont="1">
      <alignment horizontal="left" readingOrder="0" vertical="center"/>
    </xf>
    <xf borderId="0" fillId="0" fontId="4" numFmtId="0" xfId="0" applyAlignment="1" applyFont="1">
      <alignment horizontal="left" readingOrder="0" shrinkToFit="0" vertical="center" wrapText="0"/>
    </xf>
    <xf borderId="0" fillId="0" fontId="4" numFmtId="0" xfId="0" applyAlignment="1" applyFont="1">
      <alignment horizontal="left" vertical="center"/>
    </xf>
    <xf borderId="0" fillId="0" fontId="10" numFmtId="0" xfId="0" applyAlignment="1" applyFont="1">
      <alignment horizontal="left" readingOrder="0" shrinkToFit="0" vertical="center" wrapText="0"/>
    </xf>
    <xf borderId="0" fillId="0" fontId="11" numFmtId="0" xfId="0" applyAlignment="1" applyFont="1">
      <alignment horizontal="left" readingOrder="0" vertical="center"/>
    </xf>
    <xf borderId="0" fillId="0" fontId="4" numFmtId="0" xfId="0" applyAlignment="1" applyFont="1">
      <alignment horizontal="left" readingOrder="0" shrinkToFit="0" vertical="center" wrapText="1"/>
    </xf>
    <xf borderId="1" fillId="3" fontId="2" numFmtId="0" xfId="0" applyAlignment="1" applyBorder="1" applyFill="1" applyFont="1">
      <alignment readingOrder="0"/>
    </xf>
    <xf borderId="1" fillId="3" fontId="4" numFmtId="0" xfId="0" applyBorder="1" applyFont="1"/>
    <xf borderId="0" fillId="0" fontId="4" numFmtId="0" xfId="0" applyFont="1"/>
    <xf borderId="0" fillId="3" fontId="2" numFmtId="0" xfId="0" applyAlignment="1" applyFont="1">
      <alignment readingOrder="0"/>
    </xf>
    <xf borderId="0" fillId="3" fontId="4" numFmtId="0" xfId="0" applyFont="1"/>
    <xf borderId="0" fillId="0" fontId="4" numFmtId="0" xfId="0" applyAlignment="1" applyFont="1">
      <alignment horizontal="right" readingOrder="0"/>
    </xf>
    <xf borderId="0" fillId="3" fontId="4" numFmtId="0" xfId="0" applyAlignment="1" applyFont="1">
      <alignment horizontal="right"/>
    </xf>
    <xf borderId="0" fillId="0" fontId="4" numFmtId="0" xfId="0" applyAlignment="1" applyFont="1">
      <alignment horizontal="center" readingOrder="0" shrinkToFit="0" wrapText="0"/>
    </xf>
    <xf borderId="2" fillId="0" fontId="4" numFmtId="0" xfId="0" applyAlignment="1" applyBorder="1" applyFont="1">
      <alignment readingOrder="0" shrinkToFit="0" wrapText="0"/>
    </xf>
    <xf borderId="3" fillId="0" fontId="4" numFmtId="0" xfId="0" applyBorder="1" applyFont="1"/>
    <xf borderId="4" fillId="0" fontId="4" numFmtId="0" xfId="0" applyBorder="1" applyFont="1"/>
    <xf borderId="3" fillId="0" fontId="4" numFmtId="0" xfId="0" applyAlignment="1" applyBorder="1" applyFont="1">
      <alignment shrinkToFit="0" wrapText="0"/>
    </xf>
    <xf borderId="5" fillId="0" fontId="4" numFmtId="0" xfId="0" applyAlignment="1" applyBorder="1" applyFont="1">
      <alignment readingOrder="0"/>
    </xf>
    <xf borderId="6" fillId="0" fontId="4" numFmtId="0" xfId="0" applyBorder="1" applyFont="1"/>
    <xf borderId="5" fillId="4" fontId="12" numFmtId="0" xfId="0" applyAlignment="1" applyBorder="1" applyFill="1" applyFont="1">
      <alignment horizontal="left" readingOrder="0"/>
    </xf>
    <xf borderId="0" fillId="0" fontId="4" numFmtId="0" xfId="0" applyAlignment="1" applyFont="1">
      <alignment shrinkToFit="0" wrapText="0"/>
    </xf>
    <xf borderId="5" fillId="0" fontId="4" numFmtId="0" xfId="0" applyBorder="1" applyFont="1"/>
    <xf borderId="5" fillId="0" fontId="4" numFmtId="0" xfId="0" applyAlignment="1" applyBorder="1" applyFont="1">
      <alignment readingOrder="0"/>
    </xf>
    <xf borderId="0" fillId="4" fontId="13" numFmtId="0" xfId="0" applyAlignment="1" applyFont="1">
      <alignment readingOrder="0"/>
    </xf>
    <xf borderId="5" fillId="0" fontId="4" numFmtId="0" xfId="0" applyAlignment="1" applyBorder="1" applyFont="1">
      <alignment readingOrder="0" shrinkToFit="0" wrapText="0"/>
    </xf>
    <xf borderId="7" fillId="0" fontId="4" numFmtId="0" xfId="0" applyBorder="1" applyFont="1"/>
    <xf borderId="8" fillId="0" fontId="4" numFmtId="0" xfId="0" applyBorder="1" applyFont="1"/>
    <xf borderId="9" fillId="0" fontId="4" numFmtId="0" xfId="0" applyBorder="1" applyFont="1"/>
    <xf borderId="7" fillId="4" fontId="12" numFmtId="0" xfId="0" applyAlignment="1" applyBorder="1" applyFont="1">
      <alignment horizontal="left" readingOrder="0"/>
    </xf>
    <xf borderId="8" fillId="0" fontId="4" numFmtId="0" xfId="0" applyAlignment="1" applyBorder="1" applyFont="1">
      <alignment shrinkToFit="0" wrapText="0"/>
    </xf>
    <xf borderId="4" fillId="0" fontId="4" numFmtId="0" xfId="0" applyAlignment="1" applyBorder="1" applyFont="1">
      <alignment readingOrder="0"/>
    </xf>
    <xf borderId="0" fillId="0" fontId="4" numFmtId="0" xfId="0" applyAlignment="1" applyFont="1">
      <alignment readingOrder="0"/>
    </xf>
    <xf borderId="2" fillId="0" fontId="4" numFmtId="0" xfId="0" applyAlignment="1" applyBorder="1" applyFont="1">
      <alignment readingOrder="0"/>
    </xf>
    <xf borderId="3" fillId="0" fontId="4" numFmtId="0" xfId="0" applyAlignment="1" applyBorder="1" applyFont="1">
      <alignment readingOrder="0"/>
    </xf>
    <xf borderId="2" fillId="0" fontId="4" numFmtId="0" xfId="0" applyAlignment="1" applyBorder="1" applyFont="1">
      <alignment horizontal="center" readingOrder="0" shrinkToFit="0" wrapText="0"/>
    </xf>
    <xf borderId="4" fillId="0" fontId="14" numFmtId="0" xfId="0" applyBorder="1" applyFont="1"/>
    <xf borderId="0" fillId="0" fontId="4" numFmtId="0" xfId="0" applyAlignment="1" applyFont="1">
      <alignment horizontal="center" vertical="center"/>
    </xf>
    <xf borderId="2" fillId="0" fontId="2" numFmtId="0" xfId="0" applyAlignment="1" applyBorder="1" applyFont="1">
      <alignment horizontal="center" readingOrder="0"/>
    </xf>
    <xf borderId="0" fillId="0" fontId="2" numFmtId="0" xfId="0" applyAlignment="1" applyFont="1">
      <alignment horizontal="center" readingOrder="0"/>
    </xf>
    <xf borderId="5" fillId="0" fontId="4" numFmtId="0" xfId="0" applyAlignment="1" applyBorder="1" applyFont="1">
      <alignment shrinkToFit="0" wrapText="0"/>
    </xf>
    <xf borderId="6" fillId="0" fontId="4" numFmtId="0" xfId="0" applyAlignment="1" applyBorder="1" applyFont="1">
      <alignment shrinkToFit="0" wrapText="0"/>
    </xf>
    <xf borderId="10" fillId="0" fontId="4" numFmtId="0" xfId="0" applyAlignment="1" applyBorder="1" applyFont="1">
      <alignment horizontal="center" readingOrder="0" vertical="center"/>
    </xf>
    <xf borderId="11" fillId="0" fontId="4" numFmtId="0" xfId="0" applyAlignment="1" applyBorder="1" applyFont="1">
      <alignment horizontal="center" shrinkToFit="0" vertical="center" wrapText="0"/>
    </xf>
    <xf borderId="11" fillId="0" fontId="15" numFmtId="0" xfId="0" applyAlignment="1" applyBorder="1" applyFont="1">
      <alignment horizontal="center" shrinkToFit="0" vertical="center" wrapText="0"/>
    </xf>
    <xf borderId="12" fillId="0" fontId="15" numFmtId="0" xfId="0" applyAlignment="1" applyBorder="1" applyFont="1">
      <alignment horizontal="center" shrinkToFit="0" vertical="center" wrapText="0"/>
    </xf>
    <xf borderId="5" fillId="0" fontId="4" numFmtId="0" xfId="0" applyAlignment="1" applyBorder="1" applyFont="1">
      <alignment horizontal="left" shrinkToFit="0" vertical="center" wrapText="0"/>
    </xf>
    <xf borderId="6" fillId="0" fontId="15" numFmtId="0" xfId="0" applyAlignment="1" applyBorder="1" applyFont="1">
      <alignment horizontal="right" shrinkToFit="0" vertical="center" wrapText="0"/>
    </xf>
    <xf borderId="0" fillId="0" fontId="16" numFmtId="0" xfId="0" applyAlignment="1" applyFont="1">
      <alignment readingOrder="0"/>
    </xf>
    <xf borderId="13" fillId="0" fontId="14" numFmtId="0" xfId="0" applyBorder="1" applyFont="1"/>
    <xf borderId="0" fillId="0" fontId="15" numFmtId="0" xfId="0" applyAlignment="1" applyFont="1">
      <alignment horizontal="center" shrinkToFit="0" vertical="center" wrapText="0"/>
    </xf>
    <xf borderId="14" fillId="0" fontId="15" numFmtId="0" xfId="0" applyAlignment="1" applyBorder="1" applyFont="1">
      <alignment horizontal="center" shrinkToFit="0" vertical="center" wrapText="0"/>
    </xf>
    <xf borderId="0" fillId="0" fontId="16" numFmtId="10" xfId="0" applyAlignment="1" applyFont="1" applyNumberFormat="1">
      <alignment readingOrder="0"/>
    </xf>
    <xf borderId="6" fillId="0" fontId="17" numFmtId="0" xfId="0" applyAlignment="1" applyBorder="1" applyFont="1">
      <alignment readingOrder="0"/>
    </xf>
    <xf borderId="0" fillId="0" fontId="18" numFmtId="0" xfId="0" applyAlignment="1" applyFont="1">
      <alignment readingOrder="0"/>
    </xf>
    <xf borderId="5" fillId="0" fontId="4" numFmtId="0" xfId="0" applyAlignment="1" applyBorder="1" applyFont="1">
      <alignment horizontal="left" readingOrder="0" shrinkToFit="0" vertical="center" wrapText="0"/>
    </xf>
    <xf borderId="5" fillId="4" fontId="19" numFmtId="0" xfId="0" applyAlignment="1" applyBorder="1" applyFont="1">
      <alignment readingOrder="0"/>
    </xf>
    <xf borderId="6" fillId="0" fontId="20" numFmtId="0" xfId="0" applyBorder="1" applyFont="1"/>
    <xf borderId="0" fillId="0" fontId="21" numFmtId="0" xfId="0" applyFont="1"/>
    <xf borderId="0" fillId="4" fontId="19" numFmtId="0" xfId="0" applyAlignment="1" applyFont="1">
      <alignment readingOrder="0"/>
    </xf>
    <xf borderId="0" fillId="0" fontId="4" numFmtId="10" xfId="0" applyAlignment="1" applyFont="1" applyNumberFormat="1">
      <alignment readingOrder="0"/>
    </xf>
    <xf borderId="13" fillId="0" fontId="4" numFmtId="0" xfId="0" applyAlignment="1" applyBorder="1" applyFont="1">
      <alignment horizontal="center" readingOrder="0" vertical="center"/>
    </xf>
    <xf borderId="5" fillId="0" fontId="2" numFmtId="0" xfId="0" applyAlignment="1" applyBorder="1" applyFont="1">
      <alignment horizontal="left" readingOrder="0"/>
    </xf>
    <xf borderId="0" fillId="0" fontId="4" numFmtId="0" xfId="0" applyAlignment="1" applyFont="1">
      <alignment horizontal="right"/>
    </xf>
    <xf borderId="7" fillId="0" fontId="4" numFmtId="0" xfId="0" applyAlignment="1" applyBorder="1" applyFont="1">
      <alignment readingOrder="0"/>
    </xf>
    <xf borderId="8" fillId="0" fontId="22"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14" fillId="0" fontId="4" numFmtId="0" xfId="0" applyBorder="1" applyFont="1"/>
    <xf borderId="6" fillId="0" fontId="4" numFmtId="0" xfId="0" applyAlignment="1" applyBorder="1" applyFont="1">
      <alignment horizontal="right"/>
    </xf>
    <xf borderId="0" fillId="0" fontId="23" numFmtId="0" xfId="0" applyAlignment="1" applyFont="1">
      <alignment horizontal="center" shrinkToFit="0" vertical="center" wrapText="0"/>
    </xf>
    <xf borderId="5" fillId="0" fontId="23" numFmtId="0" xfId="0" applyAlignment="1" applyBorder="1" applyFont="1">
      <alignment horizontal="left" shrinkToFit="0" vertical="center" wrapText="0"/>
    </xf>
    <xf borderId="0" fillId="0" fontId="24" numFmtId="0" xfId="0" applyAlignment="1" applyFont="1">
      <alignment readingOrder="0"/>
    </xf>
    <xf borderId="6" fillId="0" fontId="4" numFmtId="0" xfId="0" applyAlignment="1" applyBorder="1" applyFont="1">
      <alignment shrinkToFit="0" wrapText="0"/>
    </xf>
    <xf borderId="0" fillId="0" fontId="24" numFmtId="0" xfId="0" applyFont="1"/>
    <xf borderId="7" fillId="0" fontId="4" numFmtId="0" xfId="0" applyAlignment="1" applyBorder="1" applyFont="1">
      <alignment readingOrder="0" shrinkToFit="0" wrapText="0"/>
    </xf>
    <xf borderId="9" fillId="0" fontId="4" numFmtId="0" xfId="0" applyAlignment="1" applyBorder="1" applyFont="1">
      <alignment shrinkToFit="0" wrapText="0"/>
    </xf>
    <xf borderId="13" fillId="0" fontId="4" numFmtId="0" xfId="0" applyAlignment="1" applyBorder="1" applyFont="1">
      <alignment horizontal="center" shrinkToFit="0" vertical="center" wrapText="0"/>
    </xf>
    <xf borderId="0" fillId="0" fontId="4" numFmtId="0" xfId="0" applyAlignment="1" applyFont="1">
      <alignment horizontal="center" shrinkToFit="0" vertical="center" wrapText="0"/>
    </xf>
    <xf borderId="7" fillId="0" fontId="2" numFmtId="0" xfId="0" applyAlignment="1" applyBorder="1" applyFont="1">
      <alignment horizontal="left" readingOrder="0"/>
    </xf>
    <xf borderId="9" fillId="0" fontId="4" numFmtId="0" xfId="0" applyAlignment="1" applyBorder="1" applyFont="1">
      <alignment horizontal="right"/>
    </xf>
    <xf borderId="15" fillId="0" fontId="4" numFmtId="0" xfId="0" applyAlignment="1" applyBorder="1" applyFont="1">
      <alignment horizontal="center" readingOrder="0" shrinkToFit="0" vertical="center" wrapText="0"/>
    </xf>
    <xf borderId="16" fillId="0" fontId="14" numFmtId="0" xfId="0" applyBorder="1" applyFont="1"/>
    <xf borderId="16" fillId="0" fontId="4" numFmtId="0" xfId="0" applyAlignment="1" applyBorder="1" applyFont="1">
      <alignment horizontal="center" shrinkToFit="0" vertical="center" wrapText="0"/>
    </xf>
    <xf borderId="17" fillId="0" fontId="4" numFmtId="0" xfId="0" applyBorder="1" applyFont="1"/>
    <xf borderId="0" fillId="0" fontId="4" numFmtId="0" xfId="0" applyAlignment="1" applyFont="1">
      <alignment readingOrder="0" shrinkToFit="0" wrapText="0"/>
    </xf>
    <xf borderId="10" fillId="0" fontId="4" numFmtId="0" xfId="0" applyAlignment="1" applyBorder="1" applyFont="1">
      <alignment horizontal="center" vertical="center"/>
    </xf>
    <xf borderId="11" fillId="0" fontId="4" numFmtId="0" xfId="0" applyAlignment="1" applyBorder="1" applyFont="1">
      <alignment horizontal="center" vertical="center"/>
    </xf>
    <xf borderId="11" fillId="0" fontId="4" numFmtId="0" xfId="0" applyAlignment="1" applyBorder="1" applyFont="1">
      <alignment horizontal="center" readingOrder="0" vertical="center"/>
    </xf>
    <xf borderId="12" fillId="0" fontId="4" numFmtId="0" xfId="0" applyAlignment="1" applyBorder="1" applyFont="1">
      <alignment horizontal="center" readingOrder="0" vertical="center"/>
    </xf>
    <xf borderId="14" fillId="0" fontId="4" numFmtId="0" xfId="0" applyAlignment="1" applyBorder="1" applyFont="1">
      <alignment horizontal="center" shrinkToFit="0" vertical="center" wrapText="0"/>
    </xf>
    <xf borderId="13" fillId="0" fontId="4" numFmtId="0" xfId="0" applyBorder="1" applyFont="1"/>
    <xf borderId="0" fillId="4" fontId="12" numFmtId="0" xfId="0" applyAlignment="1" applyFont="1">
      <alignment horizontal="left" readingOrder="0"/>
    </xf>
    <xf borderId="14" fillId="0" fontId="4" numFmtId="0" xfId="0" applyAlignment="1" applyBorder="1" applyFont="1">
      <alignment horizontal="center" vertical="center"/>
    </xf>
    <xf borderId="0" fillId="0" fontId="4" numFmtId="0" xfId="0" applyAlignment="1" applyFont="1">
      <alignment readingOrder="0" shrinkToFit="0" wrapText="0"/>
    </xf>
    <xf borderId="15" fillId="0" fontId="4" numFmtId="0" xfId="0" applyAlignment="1" applyBorder="1" applyFont="1">
      <alignment horizontal="center" shrinkToFit="0" vertical="center" wrapText="0"/>
    </xf>
    <xf borderId="16" fillId="0" fontId="4" numFmtId="0" xfId="0" applyAlignment="1" applyBorder="1" applyFont="1">
      <alignment horizontal="center" readingOrder="0" shrinkToFit="0" vertical="center" wrapText="0"/>
    </xf>
    <xf borderId="17" fillId="0" fontId="4" numFmtId="0" xfId="0" applyAlignment="1" applyBorder="1" applyFont="1">
      <alignment horizontal="center" shrinkToFit="0" vertical="center" wrapText="0"/>
    </xf>
    <xf borderId="10" fillId="4" fontId="25" numFmtId="0" xfId="0" applyAlignment="1" applyBorder="1" applyFont="1">
      <alignment readingOrder="0"/>
    </xf>
    <xf borderId="11" fillId="0" fontId="4" numFmtId="0" xfId="0" applyAlignment="1" applyBorder="1" applyFont="1">
      <alignment readingOrder="0"/>
    </xf>
    <xf borderId="12" fillId="0" fontId="4" numFmtId="0" xfId="0" applyAlignment="1" applyBorder="1" applyFont="1">
      <alignment readingOrder="0"/>
    </xf>
    <xf borderId="2" fillId="4" fontId="26" numFmtId="0" xfId="0" applyAlignment="1" applyBorder="1" applyFont="1">
      <alignment readingOrder="0"/>
    </xf>
    <xf borderId="13" fillId="0" fontId="4" numFmtId="0" xfId="0" applyAlignment="1" applyBorder="1" applyFont="1">
      <alignment readingOrder="0"/>
    </xf>
    <xf borderId="14" fillId="4" fontId="13" numFmtId="0" xfId="0" applyAlignment="1" applyBorder="1" applyFont="1">
      <alignment readingOrder="0"/>
    </xf>
    <xf borderId="6" fillId="4" fontId="13" numFmtId="0" xfId="0" applyAlignment="1" applyBorder="1" applyFont="1">
      <alignment readingOrder="0"/>
    </xf>
    <xf borderId="5" fillId="0" fontId="2" numFmtId="0" xfId="0" applyAlignment="1" applyBorder="1" applyFont="1">
      <alignment readingOrder="0"/>
    </xf>
    <xf borderId="15" fillId="0" fontId="4" numFmtId="0" xfId="0" applyAlignment="1" applyBorder="1" applyFont="1">
      <alignment readingOrder="0"/>
    </xf>
    <xf borderId="16" fillId="0" fontId="4" numFmtId="0" xfId="0" applyBorder="1" applyFont="1"/>
    <xf borderId="0" fillId="0" fontId="2" numFmtId="0" xfId="0" applyAlignment="1" applyFont="1">
      <alignment horizontal="left" readingOrder="0"/>
    </xf>
    <xf borderId="6" fillId="0" fontId="2" numFmtId="0" xfId="0" applyBorder="1" applyFont="1"/>
    <xf borderId="6" fillId="0" fontId="2" numFmtId="0" xfId="0" applyAlignment="1" applyBorder="1" applyFont="1">
      <alignment readingOrder="0"/>
    </xf>
    <xf borderId="6" fillId="0" fontId="4" numFmtId="0" xfId="0" applyAlignment="1" applyBorder="1" applyFont="1">
      <alignment readingOrder="0"/>
    </xf>
    <xf borderId="7" fillId="0" fontId="2" numFmtId="0" xfId="0" applyAlignment="1" applyBorder="1" applyFont="1">
      <alignment readingOrder="0"/>
    </xf>
    <xf borderId="0" fillId="0" fontId="27" numFmtId="0" xfId="0" applyAlignment="1" applyFont="1">
      <alignment horizontal="center" readingOrder="0" shrinkToFit="0" vertical="center" wrapText="1"/>
    </xf>
    <xf borderId="0" fillId="0" fontId="27" numFmtId="0" xfId="0" applyAlignment="1" applyFont="1">
      <alignment horizontal="center" shrinkToFit="0" vertical="center" wrapText="1"/>
    </xf>
    <xf borderId="0" fillId="0" fontId="27"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8" numFmtId="0" xfId="0" applyAlignment="1" applyFont="1">
      <alignment horizontal="left" shrinkToFit="0" vertical="center" wrapText="0"/>
    </xf>
    <xf borderId="0" fillId="0" fontId="28" numFmtId="0" xfId="0" applyAlignment="1" applyFont="1">
      <alignment horizontal="left" readingOrder="0" shrinkToFit="0" vertical="center" wrapText="0"/>
    </xf>
    <xf borderId="0" fillId="0" fontId="29" numFmtId="0" xfId="0" applyAlignment="1" applyFont="1">
      <alignment horizontal="left" shrinkToFit="0" vertical="center" wrapText="0"/>
    </xf>
    <xf borderId="0" fillId="0" fontId="28" numFmtId="0" xfId="0" applyAlignment="1" applyFont="1">
      <alignment horizontal="left" readingOrder="0" shrinkToFit="0" vertical="center" wrapText="0"/>
    </xf>
    <xf borderId="0" fillId="0" fontId="27" numFmtId="0" xfId="0" applyAlignment="1" applyFont="1">
      <alignment horizontal="left" readingOrder="0" shrinkToFit="0" vertical="center" wrapText="0"/>
    </xf>
    <xf borderId="0" fillId="0" fontId="15" numFmtId="0" xfId="0" applyAlignment="1" applyFont="1">
      <alignment horizontal="left" shrinkToFit="0" vertical="center" wrapText="0"/>
    </xf>
    <xf borderId="0" fillId="0" fontId="30" numFmtId="0" xfId="0" applyAlignment="1" applyFont="1">
      <alignment readingOrder="0" shrinkToFit="0" wrapText="0"/>
    </xf>
    <xf borderId="0" fillId="0" fontId="4" numFmtId="0" xfId="0" applyAlignment="1" applyFont="1">
      <alignment readingOrder="0" shrinkToFit="0" wrapText="0"/>
    </xf>
    <xf borderId="0" fillId="0" fontId="4" numFmtId="0" xfId="0" applyAlignment="1" applyFont="1">
      <alignment horizontal="left" shrinkToFit="0" vertical="center" wrapText="0"/>
    </xf>
    <xf borderId="0" fillId="0" fontId="28" numFmtId="0" xfId="0" applyAlignment="1" applyFont="1">
      <alignment horizontal="left" readingOrder="0" shrinkToFit="0" vertical="center" wrapText="0"/>
    </xf>
    <xf borderId="0" fillId="0" fontId="23" numFmtId="0" xfId="0" applyAlignment="1" applyFont="1">
      <alignment shrinkToFit="0" wrapText="0"/>
    </xf>
    <xf borderId="0" fillId="0" fontId="31" numFmtId="0" xfId="0" applyAlignment="1" applyFont="1">
      <alignment horizontal="left" readingOrder="0" shrinkToFit="0" vertical="center" wrapText="0"/>
    </xf>
    <xf borderId="0" fillId="0" fontId="28" numFmtId="0" xfId="0" applyAlignment="1" applyFont="1">
      <alignment horizontal="left" readingOrder="0" shrinkToFit="0" vertical="center" wrapText="0"/>
    </xf>
    <xf borderId="0" fillId="0" fontId="32" numFmtId="0" xfId="0" applyAlignment="1" applyFont="1">
      <alignment horizontal="left" readingOrder="0" shrinkToFit="0" vertical="center" wrapText="0"/>
    </xf>
    <xf borderId="0" fillId="0" fontId="4" numFmtId="0" xfId="0" applyAlignment="1" applyFont="1">
      <alignment horizontal="left" readingOrder="0" shrinkToFit="0" wrapText="0"/>
    </xf>
    <xf borderId="0" fillId="0" fontId="28" numFmtId="0" xfId="0" applyAlignment="1" applyFont="1">
      <alignment horizontal="left" readingOrder="0" shrinkToFit="0" vertical="center" wrapText="0"/>
    </xf>
    <xf borderId="0" fillId="0" fontId="4" numFmtId="0" xfId="0" applyAlignment="1" applyFont="1">
      <alignment horizontal="left" readingOrder="0" shrinkToFit="0" vertical="center" wrapText="0"/>
    </xf>
    <xf borderId="0" fillId="4" fontId="33" numFmtId="0" xfId="0" applyAlignment="1" applyFont="1">
      <alignment horizontal="left" readingOrder="0" shrinkToFit="0" vertical="center" wrapText="0"/>
    </xf>
    <xf borderId="0" fillId="0" fontId="4" numFmtId="0" xfId="0" applyAlignment="1" applyFont="1">
      <alignment horizontal="left" readingOrder="0" shrinkToFit="0" wrapText="0"/>
    </xf>
    <xf borderId="0" fillId="0" fontId="34" numFmtId="0" xfId="0" applyAlignment="1" applyFont="1">
      <alignment horizontal="left" readingOrder="0" shrinkToFit="0" wrapText="0"/>
    </xf>
    <xf borderId="0" fillId="0" fontId="4" numFmtId="0" xfId="0" applyAlignment="1" applyFont="1">
      <alignment horizontal="left" shrinkToFit="0" wrapText="0"/>
    </xf>
    <xf borderId="0" fillId="0" fontId="4" numFmtId="0" xfId="0" applyAlignment="1" applyFont="1">
      <alignment readingOrder="0"/>
    </xf>
    <xf borderId="0" fillId="4" fontId="0" numFmtId="0" xfId="0" applyAlignment="1" applyFont="1">
      <alignment horizontal="left" readingOrder="0" shrinkToFit="0" vertical="center" wrapText="0"/>
    </xf>
    <xf borderId="0" fillId="0" fontId="35" numFmtId="0" xfId="0" applyAlignment="1" applyFont="1">
      <alignment readingOrder="0" shrinkToFit="0" wrapText="0"/>
    </xf>
    <xf borderId="0" fillId="0" fontId="28" numFmtId="20" xfId="0" applyAlignment="1" applyFont="1" applyNumberFormat="1">
      <alignment horizontal="left" readingOrder="0" shrinkToFit="0" vertical="center" wrapText="0"/>
    </xf>
    <xf borderId="0" fillId="0" fontId="36" numFmtId="0" xfId="0" applyAlignment="1" applyFont="1">
      <alignment horizontal="left" readingOrder="0" shrinkToFit="0" vertical="center" wrapText="0"/>
    </xf>
    <xf borderId="0" fillId="0" fontId="37" numFmtId="0" xfId="0" applyAlignment="1" applyFont="1">
      <alignment readingOrder="0" shrinkToFit="0" wrapText="0"/>
    </xf>
    <xf borderId="0" fillId="0" fontId="38" numFmtId="0" xfId="0" applyAlignment="1" applyFont="1">
      <alignment horizontal="left" readingOrder="0" shrinkToFit="0" vertical="center" wrapText="0"/>
    </xf>
    <xf borderId="0" fillId="0" fontId="39" numFmtId="0" xfId="0" applyAlignment="1" applyFont="1">
      <alignment horizontal="left" shrinkToFit="0" vertical="center" wrapText="0"/>
    </xf>
    <xf borderId="0" fillId="4" fontId="25" numFmtId="0" xfId="0" applyAlignment="1" applyFont="1">
      <alignment readingOrder="0"/>
    </xf>
    <xf borderId="0" fillId="0" fontId="4" numFmtId="0" xfId="0" applyAlignment="1" applyFont="1">
      <alignment shrinkToFit="0" wrapText="0"/>
    </xf>
    <xf borderId="0" fillId="4" fontId="40" numFmtId="0" xfId="0" applyAlignment="1" applyFont="1">
      <alignment horizontal="left" readingOrder="0"/>
    </xf>
    <xf borderId="0" fillId="0" fontId="41" numFmtId="0" xfId="0" applyFont="1"/>
    <xf borderId="0" fillId="0" fontId="42" numFmtId="0" xfId="0" applyAlignment="1" applyFont="1">
      <alignment readingOrder="0"/>
    </xf>
    <xf borderId="0" fillId="0" fontId="42" numFmtId="0" xfId="0" applyFont="1"/>
    <xf borderId="0" fillId="4" fontId="13" numFmtId="0" xfId="0" applyFont="1"/>
    <xf borderId="0" fillId="0" fontId="43" numFmtId="0" xfId="0" applyAlignment="1" applyFont="1">
      <alignment readingOrder="0"/>
    </xf>
    <xf borderId="0" fillId="0" fontId="27" numFmtId="0" xfId="0" applyAlignment="1" applyFont="1">
      <alignment horizontal="center" readingOrder="0" shrinkToFit="0" vertical="center" wrapText="0"/>
    </xf>
    <xf borderId="0" fillId="0" fontId="44" numFmtId="0" xfId="0" applyAlignment="1" applyFont="1">
      <alignment horizontal="center" readingOrder="0" shrinkToFit="0" vertical="center" wrapText="0"/>
    </xf>
    <xf borderId="0" fillId="0" fontId="44" numFmtId="0" xfId="0" applyAlignment="1" applyFont="1">
      <alignment horizontal="center" shrinkToFit="0" vertical="center" wrapText="0"/>
    </xf>
    <xf borderId="0" fillId="0" fontId="2" numFmtId="0" xfId="0" applyAlignment="1" applyFont="1">
      <alignment horizontal="center" shrinkToFit="0" wrapText="1"/>
    </xf>
    <xf borderId="0" fillId="0" fontId="4" numFmtId="0" xfId="0" applyAlignment="1" applyFont="1">
      <alignment horizontal="right" readingOrder="0" shrinkToFit="0" wrapText="0"/>
    </xf>
    <xf borderId="0" fillId="0" fontId="15" numFmtId="0" xfId="0" applyAlignment="1" applyFont="1">
      <alignment horizontal="left" readingOrder="0" shrinkToFit="0" vertical="center" wrapText="0"/>
    </xf>
    <xf borderId="0" fillId="4" fontId="45" numFmtId="0" xfId="0" applyAlignment="1" applyFont="1">
      <alignment horizontal="left" readingOrder="0" shrinkToFit="0" vertical="center" wrapText="0"/>
    </xf>
    <xf borderId="0" fillId="0" fontId="4" numFmtId="0" xfId="0" applyAlignment="1" applyFont="1">
      <alignment horizontal="right" shrinkToFit="0" wrapText="0"/>
    </xf>
    <xf borderId="0" fillId="4" fontId="46" numFmtId="0" xfId="0" applyAlignment="1" applyFont="1">
      <alignment readingOrder="0" shrinkToFit="0" vertical="center" wrapText="0"/>
    </xf>
    <xf borderId="0" fillId="0" fontId="4" numFmtId="0" xfId="0" applyAlignment="1" applyFont="1">
      <alignment horizontal="left" readingOrder="0" shrinkToFit="0" vertical="center" wrapText="0"/>
    </xf>
    <xf borderId="0" fillId="0" fontId="28" numFmtId="0" xfId="0" applyAlignment="1" applyFont="1">
      <alignment readingOrder="0" shrinkToFit="0" vertical="center" wrapText="0"/>
    </xf>
    <xf borderId="0" fillId="0" fontId="23" numFmtId="0" xfId="0" applyAlignment="1" applyFont="1">
      <alignment shrinkToFit="0" vertical="bottom" wrapText="0"/>
    </xf>
    <xf borderId="0" fillId="0" fontId="47" numFmtId="0" xfId="0" applyAlignment="1" applyFont="1">
      <alignment horizontal="left" readingOrder="0" shrinkToFit="0" vertical="center" wrapText="0"/>
    </xf>
    <xf borderId="0" fillId="0" fontId="2" numFmtId="0" xfId="0" applyFont="1"/>
    <xf borderId="18" fillId="0" fontId="4" numFmtId="0" xfId="0" applyAlignment="1" applyBorder="1" applyFont="1">
      <alignment readingOrder="0"/>
    </xf>
    <xf borderId="19" fillId="0" fontId="4" numFmtId="0" xfId="0" applyBorder="1" applyFont="1"/>
    <xf borderId="0" fillId="0" fontId="48"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23" numFmtId="0" xfId="0" applyAlignment="1" applyFont="1">
      <alignment vertical="bottom"/>
    </xf>
    <xf borderId="0" fillId="0" fontId="49"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ssues.apache.org/jira/browse/SPARK-6964" TargetMode="External"/><Relationship Id="rId42" Type="http://schemas.openxmlformats.org/officeDocument/2006/relationships/hyperlink" Target="https://issues.apache.org/jira/browse/KAFKA-7973" TargetMode="External"/><Relationship Id="rId41" Type="http://schemas.openxmlformats.org/officeDocument/2006/relationships/hyperlink" Target="https://issues.apache.org/jira/browse/YARN-2600" TargetMode="External"/><Relationship Id="rId44" Type="http://schemas.openxmlformats.org/officeDocument/2006/relationships/hyperlink" Target="https://issues.apache.org/jira/browse/HIVE-5901" TargetMode="External"/><Relationship Id="rId43" Type="http://schemas.openxmlformats.org/officeDocument/2006/relationships/hyperlink" Target="https://issues.apache.org/jira/browse/HIVE-16426" TargetMode="External"/><Relationship Id="rId46" Type="http://schemas.openxmlformats.org/officeDocument/2006/relationships/hyperlink" Target="https://issues.apache.org/jira/browse/SPARK-28901" TargetMode="External"/><Relationship Id="rId45" Type="http://schemas.openxmlformats.org/officeDocument/2006/relationships/hyperlink" Target="https://issues.apache.org/jira/browse/SPARK-1202" TargetMode="External"/><Relationship Id="rId1" Type="http://schemas.openxmlformats.org/officeDocument/2006/relationships/hyperlink" Target="https://issues.apache.org/jira/browse/SPARK-17064" TargetMode="External"/><Relationship Id="rId2" Type="http://schemas.openxmlformats.org/officeDocument/2006/relationships/hyperlink" Target="https://issues.apache.org/jira/browse/CASSANDRA-11956" TargetMode="External"/><Relationship Id="rId3" Type="http://schemas.openxmlformats.org/officeDocument/2006/relationships/hyperlink" Target="https://issues.apache.org/jira/browse/CASSANDRA-14397" TargetMode="External"/><Relationship Id="rId4" Type="http://schemas.openxmlformats.org/officeDocument/2006/relationships/hyperlink" Target="https://issues.apache.org/jira/browse/CASSANDRA-14935" TargetMode="External"/><Relationship Id="rId9" Type="http://schemas.openxmlformats.org/officeDocument/2006/relationships/hyperlink" Target="https://issues.apache.org/jira/browse/CASSANDRA-9205" TargetMode="External"/><Relationship Id="rId48" Type="http://schemas.openxmlformats.org/officeDocument/2006/relationships/hyperlink" Target="https://issues.apache.org/jira/browse/SPARK-4136" TargetMode="External"/><Relationship Id="rId47" Type="http://schemas.openxmlformats.org/officeDocument/2006/relationships/hyperlink" Target="https://issues.apache.org/jira/browse/LUCENE-9789" TargetMode="External"/><Relationship Id="rId49" Type="http://schemas.openxmlformats.org/officeDocument/2006/relationships/hyperlink" Target="https://issues.apache.org/jira/browse/SPARK-24823" TargetMode="External"/><Relationship Id="rId5" Type="http://schemas.openxmlformats.org/officeDocument/2006/relationships/hyperlink" Target="https://issues.apache.org/jira/browse/CASSANDRA-16800" TargetMode="External"/><Relationship Id="rId6" Type="http://schemas.openxmlformats.org/officeDocument/2006/relationships/hyperlink" Target="https://issues.apache.org/jira/browse/CASSANDRA-3486" TargetMode="External"/><Relationship Id="rId7" Type="http://schemas.openxmlformats.org/officeDocument/2006/relationships/hyperlink" Target="https://issues.apache.org/jira/browse/CASSANDRA-7207" TargetMode="External"/><Relationship Id="rId8" Type="http://schemas.openxmlformats.org/officeDocument/2006/relationships/hyperlink" Target="https://issues.apache.org/jira/browse/CASSANDRA-7392" TargetMode="External"/><Relationship Id="rId31" Type="http://schemas.openxmlformats.org/officeDocument/2006/relationships/hyperlink" Target="https://issues.apache.org/jira/browse/SOLR-6122" TargetMode="External"/><Relationship Id="rId30" Type="http://schemas.openxmlformats.org/officeDocument/2006/relationships/hyperlink" Target="https://issues.apache.org/jira/browse/SOLR-5884" TargetMode="External"/><Relationship Id="rId33" Type="http://schemas.openxmlformats.org/officeDocument/2006/relationships/hyperlink" Target="https://issues.apache.org/jira/browse/SPARK-22679" TargetMode="External"/><Relationship Id="rId32" Type="http://schemas.openxmlformats.org/officeDocument/2006/relationships/hyperlink" Target="https://issues.apache.org/jira/browse/SOLR-7820" TargetMode="External"/><Relationship Id="rId35" Type="http://schemas.openxmlformats.org/officeDocument/2006/relationships/hyperlink" Target="https://issues.apache.org/jira/browse/SPARK-24823" TargetMode="External"/><Relationship Id="rId34" Type="http://schemas.openxmlformats.org/officeDocument/2006/relationships/hyperlink" Target="https://issues.apache.org/jira/browse/SPARK-23444" TargetMode="External"/><Relationship Id="rId37" Type="http://schemas.openxmlformats.org/officeDocument/2006/relationships/hyperlink" Target="https://issues.apache.org/jira/browse/SPARK-26392" TargetMode="External"/><Relationship Id="rId36" Type="http://schemas.openxmlformats.org/officeDocument/2006/relationships/hyperlink" Target="https://issues.apache.org/jira/browse/SPARK-25773" TargetMode="External"/><Relationship Id="rId39" Type="http://schemas.openxmlformats.org/officeDocument/2006/relationships/hyperlink" Target="https://issues.apache.org/jira/browse/SPARK-33526" TargetMode="External"/><Relationship Id="rId38" Type="http://schemas.openxmlformats.org/officeDocument/2006/relationships/hyperlink" Target="https://issues.apache.org/jira/browse/SPARK-26533" TargetMode="External"/><Relationship Id="rId62" Type="http://schemas.openxmlformats.org/officeDocument/2006/relationships/hyperlink" Target="https://issues.apache.org/jira/browse/CASSANDRA-8984" TargetMode="External"/><Relationship Id="rId61" Type="http://schemas.openxmlformats.org/officeDocument/2006/relationships/hyperlink" Target="https://issues.apache.org/jira/browse/HBASE-10605" TargetMode="External"/><Relationship Id="rId20" Type="http://schemas.openxmlformats.org/officeDocument/2006/relationships/hyperlink" Target="https://issues.apache.org/jira/browse/HIVE-12634" TargetMode="External"/><Relationship Id="rId63" Type="http://schemas.openxmlformats.org/officeDocument/2006/relationships/drawing" Target="../drawings/drawing1.xml"/><Relationship Id="rId22" Type="http://schemas.openxmlformats.org/officeDocument/2006/relationships/hyperlink" Target="https://issues.apache.org/jira/browse/HIVE-20687" TargetMode="External"/><Relationship Id="rId21" Type="http://schemas.openxmlformats.org/officeDocument/2006/relationships/hyperlink" Target="https://issues.apache.org/jira/browse/HIVE-15572" TargetMode="External"/><Relationship Id="rId24" Type="http://schemas.openxmlformats.org/officeDocument/2006/relationships/hyperlink" Target="https://issues.apache.org/jira/browse/KAFKA-12687" TargetMode="External"/><Relationship Id="rId23" Type="http://schemas.openxmlformats.org/officeDocument/2006/relationships/hyperlink" Target="https://issues.apache.org/jira/browse/HIVE-23555" TargetMode="External"/><Relationship Id="rId60" Type="http://schemas.openxmlformats.org/officeDocument/2006/relationships/hyperlink" Target="https://issues.apache.org/jira/browse/SOLR-15164" TargetMode="External"/><Relationship Id="rId26" Type="http://schemas.openxmlformats.org/officeDocument/2006/relationships/hyperlink" Target="https://issues.apache.org/jira/browse/KAFKA-1506" TargetMode="External"/><Relationship Id="rId25" Type="http://schemas.openxmlformats.org/officeDocument/2006/relationships/hyperlink" Target="https://issues.apache.org/jira/browse/KAFKA-13227" TargetMode="External"/><Relationship Id="rId28" Type="http://schemas.openxmlformats.org/officeDocument/2006/relationships/hyperlink" Target="https://issues.apache.org/jira/browse/LUCENE-887" TargetMode="External"/><Relationship Id="rId27" Type="http://schemas.openxmlformats.org/officeDocument/2006/relationships/hyperlink" Target="https://issues.apache.org/jira/browse/KAFKA-8845" TargetMode="External"/><Relationship Id="rId29" Type="http://schemas.openxmlformats.org/officeDocument/2006/relationships/hyperlink" Target="https://issues.apache.org/jira/browse/SOLR-1004" TargetMode="External"/><Relationship Id="rId51" Type="http://schemas.openxmlformats.org/officeDocument/2006/relationships/hyperlink" Target="https://issues.apache.org/jira/browse/HDFS-2507" TargetMode="External"/><Relationship Id="rId50" Type="http://schemas.openxmlformats.org/officeDocument/2006/relationships/hyperlink" Target="https://issues.apache.org/jira/browse/HIVE-20271" TargetMode="External"/><Relationship Id="rId53" Type="http://schemas.openxmlformats.org/officeDocument/2006/relationships/hyperlink" Target="https://issues.apache.org/jira/browse/MAPREDUCE-7121" TargetMode="External"/><Relationship Id="rId52" Type="http://schemas.openxmlformats.org/officeDocument/2006/relationships/hyperlink" Target="https://issues.apache.org/jira/browse/HIVE-24106" TargetMode="External"/><Relationship Id="rId11" Type="http://schemas.openxmlformats.org/officeDocument/2006/relationships/hyperlink" Target="https://issues.apache.org/jira/browse/HADOOP-8635" TargetMode="External"/><Relationship Id="rId55" Type="http://schemas.openxmlformats.org/officeDocument/2006/relationships/hyperlink" Target="https://issues.apache.org/jira/browse/KAFKA-9331" TargetMode="External"/><Relationship Id="rId10" Type="http://schemas.openxmlformats.org/officeDocument/2006/relationships/hyperlink" Target="https://issues.apache.org/jira/browse/HADOOP-5353" TargetMode="External"/><Relationship Id="rId54" Type="http://schemas.openxmlformats.org/officeDocument/2006/relationships/hyperlink" Target="https://issues.apache.org/jira/browse/KAFKA-12840" TargetMode="External"/><Relationship Id="rId13" Type="http://schemas.openxmlformats.org/officeDocument/2006/relationships/hyperlink" Target="https://issues.apache.org/jira/browse/HBASE-12446" TargetMode="External"/><Relationship Id="rId57" Type="http://schemas.openxmlformats.org/officeDocument/2006/relationships/hyperlink" Target="https://issues.apache.org/jira/browse/SPARK-21029" TargetMode="External"/><Relationship Id="rId12" Type="http://schemas.openxmlformats.org/officeDocument/2006/relationships/hyperlink" Target="https://issues.apache.org/jira/browse/HBASE-11172" TargetMode="External"/><Relationship Id="rId56" Type="http://schemas.openxmlformats.org/officeDocument/2006/relationships/hyperlink" Target="https://issues.apache.org/jira/browse/SPARK-30059" TargetMode="External"/><Relationship Id="rId15" Type="http://schemas.openxmlformats.org/officeDocument/2006/relationships/hyperlink" Target="https://issues.apache.org/jira/browse/HBASE-15998" TargetMode="External"/><Relationship Id="rId59" Type="http://schemas.openxmlformats.org/officeDocument/2006/relationships/hyperlink" Target="https://issues.apache.org/jira/browse/SPARK-17283" TargetMode="External"/><Relationship Id="rId14" Type="http://schemas.openxmlformats.org/officeDocument/2006/relationships/hyperlink" Target="https://issues.apache.org/jira/browse/HBASE-15997" TargetMode="External"/><Relationship Id="rId58" Type="http://schemas.openxmlformats.org/officeDocument/2006/relationships/hyperlink" Target="https://issues.apache.org/jira/browse/HBASE-21885" TargetMode="External"/><Relationship Id="rId17" Type="http://schemas.openxmlformats.org/officeDocument/2006/relationships/hyperlink" Target="https://issues.apache.org/jira/browse/HBASE-5973" TargetMode="External"/><Relationship Id="rId16" Type="http://schemas.openxmlformats.org/officeDocument/2006/relationships/hyperlink" Target="https://issues.apache.org/jira/browse/HBASE-25212" TargetMode="External"/><Relationship Id="rId19" Type="http://schemas.openxmlformats.org/officeDocument/2006/relationships/hyperlink" Target="https://issues.apache.org/jira/browse/HDFS-8549" TargetMode="External"/><Relationship Id="rId18" Type="http://schemas.openxmlformats.org/officeDocument/2006/relationships/hyperlink" Target="https://issues.apache.org/jira/browse/HDFS-11760"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github.com/elastic/elasticsearch/pull/45379" TargetMode="External"/><Relationship Id="rId22" Type="http://schemas.openxmlformats.org/officeDocument/2006/relationships/hyperlink" Target="https://github.com/cockroachdb/cockroach/pull/20343" TargetMode="External"/><Relationship Id="rId21" Type="http://schemas.openxmlformats.org/officeDocument/2006/relationships/hyperlink" Target="https://github.com/elastic/elasticsearch/pull/45688" TargetMode="External"/><Relationship Id="rId24" Type="http://schemas.openxmlformats.org/officeDocument/2006/relationships/hyperlink" Target="https://github.com/dotnet/aspnetcore/pull/25011" TargetMode="External"/><Relationship Id="rId23" Type="http://schemas.openxmlformats.org/officeDocument/2006/relationships/hyperlink" Target="https://github.com/dotnet/roslyn/pull/50593" TargetMode="External"/><Relationship Id="rId26" Type="http://schemas.openxmlformats.org/officeDocument/2006/relationships/hyperlink" Target="https://github.com/etcd-io/etcd/pull/2994" TargetMode="External"/><Relationship Id="rId25" Type="http://schemas.openxmlformats.org/officeDocument/2006/relationships/hyperlink" Target="https://github.com/elastic/elasticsearch/pull/72077" TargetMode="External"/><Relationship Id="rId28" Type="http://schemas.openxmlformats.org/officeDocument/2006/relationships/hyperlink" Target="https://github.com/elastic/elasticsearch/pull/62167" TargetMode="External"/><Relationship Id="rId27" Type="http://schemas.openxmlformats.org/officeDocument/2006/relationships/hyperlink" Target="https://github.com/cockroachdb/cockroach/pull/39100" TargetMode="External"/><Relationship Id="rId29" Type="http://schemas.openxmlformats.org/officeDocument/2006/relationships/drawing" Target="../drawings/drawing10.xml"/><Relationship Id="rId11" Type="http://schemas.openxmlformats.org/officeDocument/2006/relationships/hyperlink" Target="https://github.com/etcd-io/etcd/pull/12547" TargetMode="External"/><Relationship Id="rId10" Type="http://schemas.openxmlformats.org/officeDocument/2006/relationships/hyperlink" Target="https://github.com/elastic/elasticsearch/issues/17094" TargetMode="External"/><Relationship Id="rId13" Type="http://schemas.openxmlformats.org/officeDocument/2006/relationships/hyperlink" Target="https://github.com/influxdata/influxdb/issues/19142" TargetMode="External"/><Relationship Id="rId12" Type="http://schemas.openxmlformats.org/officeDocument/2006/relationships/hyperlink" Target="https://github.com/etcd-io/etcd/pull/3216" TargetMode="External"/><Relationship Id="rId15" Type="http://schemas.openxmlformats.org/officeDocument/2006/relationships/hyperlink" Target="https://github.com/cockroachdb/cockroach/issues/64916" TargetMode="External"/><Relationship Id="rId14" Type="http://schemas.openxmlformats.org/officeDocument/2006/relationships/hyperlink" Target="https://github.com/influxdata/influxdb/pull/16238" TargetMode="External"/><Relationship Id="rId17" Type="http://schemas.openxmlformats.org/officeDocument/2006/relationships/hyperlink" Target="https://github.com/cockroachdb/cockroach/pull/57828" TargetMode="External"/><Relationship Id="rId16" Type="http://schemas.openxmlformats.org/officeDocument/2006/relationships/hyperlink" Target="https://github.com/cockroachdb/cockroach/pull/63772" TargetMode="External"/><Relationship Id="rId19" Type="http://schemas.openxmlformats.org/officeDocument/2006/relationships/hyperlink" Target="https://issues.apache.org/jira/browse/SPARK-28901" TargetMode="External"/><Relationship Id="rId18" Type="http://schemas.openxmlformats.org/officeDocument/2006/relationships/hyperlink" Target="https://github.com/cockroachdb/cockroach/issues/70314" TargetMode="External"/><Relationship Id="rId1" Type="http://schemas.openxmlformats.org/officeDocument/2006/relationships/hyperlink" Target="https://issues.apache.org/jira/browse/SPARK-24823" TargetMode="External"/><Relationship Id="rId2" Type="http://schemas.openxmlformats.org/officeDocument/2006/relationships/hyperlink" Target="https://issues.apache.org/jira/browse/KAFKA-9331" TargetMode="External"/><Relationship Id="rId3" Type="http://schemas.openxmlformats.org/officeDocument/2006/relationships/hyperlink" Target="https://issues.apache.org/jira/browse/HBASE-21885" TargetMode="External"/><Relationship Id="rId4" Type="http://schemas.openxmlformats.org/officeDocument/2006/relationships/hyperlink" Target="https://issues.apache.org/jira/browse/SPARK-17283" TargetMode="External"/><Relationship Id="rId9" Type="http://schemas.openxmlformats.org/officeDocument/2006/relationships/hyperlink" Target="https://github.com/elastic/elasticsearch/pull/62626" TargetMode="External"/><Relationship Id="rId5" Type="http://schemas.openxmlformats.org/officeDocument/2006/relationships/hyperlink" Target="https://issues.apache.org/jira/browse/SOLR-15164" TargetMode="External"/><Relationship Id="rId6" Type="http://schemas.openxmlformats.org/officeDocument/2006/relationships/hyperlink" Target="https://issues.apache.org/jira/browse/HBASE-10605" TargetMode="External"/><Relationship Id="rId7" Type="http://schemas.openxmlformats.org/officeDocument/2006/relationships/hyperlink" Target="https://issues.apache.org/jira/browse/CASSANDRA-8984" TargetMode="External"/><Relationship Id="rId8" Type="http://schemas.openxmlformats.org/officeDocument/2006/relationships/hyperlink" Target="https://github.com/elastic/elasticsearch/issues/45143"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dotnet/project-system/issues/7056" TargetMode="External"/><Relationship Id="rId2" Type="http://schemas.openxmlformats.org/officeDocument/2006/relationships/hyperlink" Target="https://github.com/Azure/azure-powershell/issues/5630" TargetMode="External"/><Relationship Id="rId3" Type="http://schemas.openxmlformats.org/officeDocument/2006/relationships/hyperlink" Target="https://github.com/microsoftgraph/msgraph-sdk-dotnet-core/issues/132" TargetMode="External"/><Relationship Id="rId4" Type="http://schemas.openxmlformats.org/officeDocument/2006/relationships/hyperlink" Target="https://github.com/box/box-windows-sdk-v2/issues/160" TargetMode="External"/><Relationship Id="rId9" Type="http://schemas.openxmlformats.org/officeDocument/2006/relationships/hyperlink" Target="https://github.com/dotnet/runtime/issues/20824" TargetMode="External"/><Relationship Id="rId5" Type="http://schemas.openxmlformats.org/officeDocument/2006/relationships/hyperlink" Target="https://github.com/microsoft/PowerPlatform-DataverseServiceClient/issues/79" TargetMode="External"/><Relationship Id="rId6" Type="http://schemas.openxmlformats.org/officeDocument/2006/relationships/hyperlink" Target="https://github.com/dotnet/msbuild/issues/3397" TargetMode="External"/><Relationship Id="rId7" Type="http://schemas.openxmlformats.org/officeDocument/2006/relationships/hyperlink" Target="https://github.com/OmniSharp/omnisharp-roslyn/issues/2075" TargetMode="External"/><Relationship Id="rId8" Type="http://schemas.openxmlformats.org/officeDocument/2006/relationships/hyperlink" Target="https://github.com/OData/WebApi/issues/1788" TargetMode="External"/><Relationship Id="rId20" Type="http://schemas.openxmlformats.org/officeDocument/2006/relationships/hyperlink" Target="https://github.com/Azure/DotNetty/issues/441" TargetMode="External"/><Relationship Id="rId22" Type="http://schemas.openxmlformats.org/officeDocument/2006/relationships/hyperlink" Target="https://github.com/microsoft/vs-streamjsonrpc/issues/434" TargetMode="External"/><Relationship Id="rId21" Type="http://schemas.openxmlformats.org/officeDocument/2006/relationships/hyperlink" Target="https://github.com/dotnet/aspnetcore/issues/11542" TargetMode="External"/><Relationship Id="rId24" Type="http://schemas.openxmlformats.org/officeDocument/2006/relationships/drawing" Target="../drawings/drawing2.xml"/><Relationship Id="rId23" Type="http://schemas.openxmlformats.org/officeDocument/2006/relationships/hyperlink" Target="https://github.com/dotnet/roslyn/issues/28274" TargetMode="External"/><Relationship Id="rId11" Type="http://schemas.openxmlformats.org/officeDocument/2006/relationships/hyperlink" Target="https://github.com/Azure/durabletask/issues/565" TargetMode="External"/><Relationship Id="rId10" Type="http://schemas.openxmlformats.org/officeDocument/2006/relationships/hyperlink" Target="https://github.com/PowerShell/PowerShellEditorServices/pull/1532" TargetMode="External"/><Relationship Id="rId13" Type="http://schemas.openxmlformats.org/officeDocument/2006/relationships/hyperlink" Target="https://github.com/dotnet/roslyn/issues/45971" TargetMode="External"/><Relationship Id="rId12" Type="http://schemas.openxmlformats.org/officeDocument/2006/relationships/hyperlink" Target="https://github.com/github/VisualStudio/issues/1711" TargetMode="External"/><Relationship Id="rId15" Type="http://schemas.openxmlformats.org/officeDocument/2006/relationships/hyperlink" Target="https://github.com/dotnet/runtime/issues/35839" TargetMode="External"/><Relationship Id="rId14" Type="http://schemas.openxmlformats.org/officeDocument/2006/relationships/hyperlink" Target="https://github.com/dotnet/roslyn/pull/50593" TargetMode="External"/><Relationship Id="rId17" Type="http://schemas.openxmlformats.org/officeDocument/2006/relationships/hyperlink" Target="https://github.com/npgsql/npgsql/issues/1606" TargetMode="External"/><Relationship Id="rId16" Type="http://schemas.openxmlformats.org/officeDocument/2006/relationships/hyperlink" Target="https://github.com/OneDrive/onedrive-sdk-csharp/issues/18" TargetMode="External"/><Relationship Id="rId19" Type="http://schemas.openxmlformats.org/officeDocument/2006/relationships/hyperlink" Target="https://github.com/dotnet/runtime/issues/31315" TargetMode="External"/><Relationship Id="rId18" Type="http://schemas.openxmlformats.org/officeDocument/2006/relationships/hyperlink" Target="https://github.com/OData/AspNetCoreOData/pull/3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cockroachdb/cockroach/issues/70314" TargetMode="External"/><Relationship Id="rId2" Type="http://schemas.openxmlformats.org/officeDocument/2006/relationships/hyperlink" Target="https://github.com/u-root/u-root/pull/1672" TargetMode="External"/><Relationship Id="rId3" Type="http://schemas.openxmlformats.org/officeDocument/2006/relationships/hyperlink" Target="https://github.com/runatlantis/atlantis/issues/187" TargetMode="External"/><Relationship Id="rId4" Type="http://schemas.openxmlformats.org/officeDocument/2006/relationships/hyperlink" Target="https://github.com/kubernetes/kubernetes/pull/103177" TargetMode="External"/><Relationship Id="rId9" Type="http://schemas.openxmlformats.org/officeDocument/2006/relationships/hyperlink" Target="https://github.com/cockroachdb/cockroach/pull/70159" TargetMode="External"/><Relationship Id="rId5" Type="http://schemas.openxmlformats.org/officeDocument/2006/relationships/hyperlink" Target="https://github.com/gokcehan/lf/issues/390" TargetMode="External"/><Relationship Id="rId6" Type="http://schemas.openxmlformats.org/officeDocument/2006/relationships/hyperlink" Target="https://github.com/google/gopacket/issues/890" TargetMode="External"/><Relationship Id="rId7" Type="http://schemas.openxmlformats.org/officeDocument/2006/relationships/hyperlink" Target="https://github.com/looplab/fsm/issues/76" TargetMode="External"/><Relationship Id="rId8" Type="http://schemas.openxmlformats.org/officeDocument/2006/relationships/hyperlink" Target="https://github.com/kubernetes/kubernetes/issues/103300" TargetMode="External"/><Relationship Id="rId10"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elastic/elasticsearch/pull/69174" TargetMode="External"/><Relationship Id="rId42" Type="http://schemas.openxmlformats.org/officeDocument/2006/relationships/hyperlink" Target="https://github.com/elastic/elasticsearch/pull/44494" TargetMode="External"/><Relationship Id="rId41" Type="http://schemas.openxmlformats.org/officeDocument/2006/relationships/hyperlink" Target="https://github.com/elastic/elasticsearch/pull/69020" TargetMode="External"/><Relationship Id="rId44" Type="http://schemas.openxmlformats.org/officeDocument/2006/relationships/hyperlink" Target="https://github.com/elastic/elasticsearch/pull/66206" TargetMode="External"/><Relationship Id="rId43" Type="http://schemas.openxmlformats.org/officeDocument/2006/relationships/hyperlink" Target="https://github.com/elastic/elasticsearch/pull/68965" TargetMode="External"/><Relationship Id="rId46" Type="http://schemas.openxmlformats.org/officeDocument/2006/relationships/hyperlink" Target="https://github.com/elastic/elasticsearch/issues/17094" TargetMode="External"/><Relationship Id="rId45" Type="http://schemas.openxmlformats.org/officeDocument/2006/relationships/hyperlink" Target="https://github.com/elastic/elasticsearch/pull/45379" TargetMode="External"/><Relationship Id="rId1" Type="http://schemas.openxmlformats.org/officeDocument/2006/relationships/hyperlink" Target="https://github.com/influxdata/influxdb/search?q=cancel+in%3Atitle&amp;type=issues" TargetMode="External"/><Relationship Id="rId2" Type="http://schemas.openxmlformats.org/officeDocument/2006/relationships/hyperlink" Target="https://github.com/cockroachdb/cockroach/search?q=cancel+in%3Atitle&amp;type=issues" TargetMode="External"/><Relationship Id="rId3" Type="http://schemas.openxmlformats.org/officeDocument/2006/relationships/hyperlink" Target="https://github.com/etcd-io/etcd/search?p=1&amp;q=cancel+in%3Atitle&amp;type=issues" TargetMode="External"/><Relationship Id="rId4" Type="http://schemas.openxmlformats.org/officeDocument/2006/relationships/hyperlink" Target="https://github.com/elastic/elasticsearch/search?q=cancel+in%3Atitle&amp;type=issues" TargetMode="External"/><Relationship Id="rId9" Type="http://schemas.openxmlformats.org/officeDocument/2006/relationships/hyperlink" Target="https://github.com/influxdata/influxdb/pull/16238" TargetMode="External"/><Relationship Id="rId48" Type="http://schemas.openxmlformats.org/officeDocument/2006/relationships/hyperlink" Target="https://github.com/elastic/elasticsearch/issues/45143" TargetMode="External"/><Relationship Id="rId47" Type="http://schemas.openxmlformats.org/officeDocument/2006/relationships/hyperlink" Target="https://github.com/elastic/elasticsearch/pull/68820" TargetMode="External"/><Relationship Id="rId49" Type="http://schemas.openxmlformats.org/officeDocument/2006/relationships/hyperlink" Target="https://github.com/elastic/elasticsearch/pull/54823" TargetMode="External"/><Relationship Id="rId5" Type="http://schemas.openxmlformats.org/officeDocument/2006/relationships/hyperlink" Target="https://github.com/influxdata/influxdb/issues/19142" TargetMode="External"/><Relationship Id="rId6" Type="http://schemas.openxmlformats.org/officeDocument/2006/relationships/hyperlink" Target="https://github.com/influxdata/influxdb/pull/19029" TargetMode="External"/><Relationship Id="rId7" Type="http://schemas.openxmlformats.org/officeDocument/2006/relationships/hyperlink" Target="https://github.com/influxdata/influxdb/issues/18640" TargetMode="External"/><Relationship Id="rId8" Type="http://schemas.openxmlformats.org/officeDocument/2006/relationships/hyperlink" Target="https://github.com/influxdata/influxdb/pull/18387" TargetMode="External"/><Relationship Id="rId31" Type="http://schemas.openxmlformats.org/officeDocument/2006/relationships/hyperlink" Target="https://github.com/elastic/elasticsearch/issues/66992" TargetMode="External"/><Relationship Id="rId30" Type="http://schemas.openxmlformats.org/officeDocument/2006/relationships/hyperlink" Target="https://github.com/elastic/elasticsearch/pull/50374" TargetMode="External"/><Relationship Id="rId33" Type="http://schemas.openxmlformats.org/officeDocument/2006/relationships/hyperlink" Target="https://github.com/elastic/elasticsearch/issues/71021" TargetMode="External"/><Relationship Id="rId32" Type="http://schemas.openxmlformats.org/officeDocument/2006/relationships/hyperlink" Target="https://github.com/elastic/elasticsearch/pull/77188" TargetMode="External"/><Relationship Id="rId35" Type="http://schemas.openxmlformats.org/officeDocument/2006/relationships/hyperlink" Target="https://github.com/elastic/elasticsearch/pull/72644" TargetMode="External"/><Relationship Id="rId34" Type="http://schemas.openxmlformats.org/officeDocument/2006/relationships/hyperlink" Target="https://github.com/elastic/elasticsearch/pull/73818" TargetMode="External"/><Relationship Id="rId37" Type="http://schemas.openxmlformats.org/officeDocument/2006/relationships/hyperlink" Target="https://github.com/elastic/elasticsearch/pull/69177" TargetMode="External"/><Relationship Id="rId36" Type="http://schemas.openxmlformats.org/officeDocument/2006/relationships/hyperlink" Target="https://github.com/elastic/elasticsearch/pull/69795" TargetMode="External"/><Relationship Id="rId39" Type="http://schemas.openxmlformats.org/officeDocument/2006/relationships/hyperlink" Target="https://github.com/elastic/elasticsearch/pull/45688" TargetMode="External"/><Relationship Id="rId38" Type="http://schemas.openxmlformats.org/officeDocument/2006/relationships/hyperlink" Target="https://github.com/elastic/elasticsearch/pull/52822" TargetMode="External"/><Relationship Id="rId20" Type="http://schemas.openxmlformats.org/officeDocument/2006/relationships/hyperlink" Target="https://github.com/cockroachdb/cockroach/pull/39100" TargetMode="External"/><Relationship Id="rId22" Type="http://schemas.openxmlformats.org/officeDocument/2006/relationships/hyperlink" Target="https://github.com/cockroachdb/cockroach/pull/29512" TargetMode="External"/><Relationship Id="rId21" Type="http://schemas.openxmlformats.org/officeDocument/2006/relationships/hyperlink" Target="https://github.com/cockroachdb/cockroach/pull/20343" TargetMode="External"/><Relationship Id="rId24" Type="http://schemas.openxmlformats.org/officeDocument/2006/relationships/hyperlink" Target="https://github.com/cockroachdb/cockroach/issues/71235" TargetMode="External"/><Relationship Id="rId23" Type="http://schemas.openxmlformats.org/officeDocument/2006/relationships/hyperlink" Target="https://github.com/cockroachdb/cockroach/issues/17658" TargetMode="External"/><Relationship Id="rId26" Type="http://schemas.openxmlformats.org/officeDocument/2006/relationships/hyperlink" Target="https://github.com/cockroachdb/cockroach/issues/15593" TargetMode="External"/><Relationship Id="rId25" Type="http://schemas.openxmlformats.org/officeDocument/2006/relationships/hyperlink" Target="https://github.com/cockroachdb/cockroach/issues/18139" TargetMode="External"/><Relationship Id="rId28" Type="http://schemas.openxmlformats.org/officeDocument/2006/relationships/hyperlink" Target="https://github.com/elastic/elasticsearch/pull/62626" TargetMode="External"/><Relationship Id="rId27" Type="http://schemas.openxmlformats.org/officeDocument/2006/relationships/hyperlink" Target="https://github.com/cockroachdb/cockroach/issues/3299" TargetMode="External"/><Relationship Id="rId29" Type="http://schemas.openxmlformats.org/officeDocument/2006/relationships/hyperlink" Target="https://github.com/elastic/elasticsearch/issues/67473" TargetMode="External"/><Relationship Id="rId51" Type="http://schemas.openxmlformats.org/officeDocument/2006/relationships/hyperlink" Target="https://github.com/elastic/elasticsearch/pull/8555" TargetMode="External"/><Relationship Id="rId50" Type="http://schemas.openxmlformats.org/officeDocument/2006/relationships/hyperlink" Target="https://github.com/elastic/elasticsearch/pull/20405" TargetMode="External"/><Relationship Id="rId53" Type="http://schemas.openxmlformats.org/officeDocument/2006/relationships/hyperlink" Target="https://github.com/etcd-io/etcd/pull/2994" TargetMode="External"/><Relationship Id="rId52" Type="http://schemas.openxmlformats.org/officeDocument/2006/relationships/hyperlink" Target="https://github.com/etcd-io/etcd/pull/12547" TargetMode="External"/><Relationship Id="rId11" Type="http://schemas.openxmlformats.org/officeDocument/2006/relationships/hyperlink" Target="https://github.com/influxdata/influxdb/pull/5060" TargetMode="External"/><Relationship Id="rId55" Type="http://schemas.openxmlformats.org/officeDocument/2006/relationships/hyperlink" Target="https://github.com/etcd-io/etcd/pull/5464" TargetMode="External"/><Relationship Id="rId10" Type="http://schemas.openxmlformats.org/officeDocument/2006/relationships/hyperlink" Target="https://github.com/influxdata/influxdb/pull/14510" TargetMode="External"/><Relationship Id="rId54" Type="http://schemas.openxmlformats.org/officeDocument/2006/relationships/hyperlink" Target="https://github.com/etcd-io/etcd/pull/3216" TargetMode="External"/><Relationship Id="rId13" Type="http://schemas.openxmlformats.org/officeDocument/2006/relationships/hyperlink" Target="https://github.com/cockroachdb/cockroach/pull/17434" TargetMode="External"/><Relationship Id="rId57" Type="http://schemas.openxmlformats.org/officeDocument/2006/relationships/hyperlink" Target="https://github.com/cockroachdb/cockroach/search?q=non-cancellable&amp;type=issues" TargetMode="External"/><Relationship Id="rId12" Type="http://schemas.openxmlformats.org/officeDocument/2006/relationships/hyperlink" Target="https://github.com/cockroachdb/cockroach/issues/70314" TargetMode="External"/><Relationship Id="rId56" Type="http://schemas.openxmlformats.org/officeDocument/2006/relationships/hyperlink" Target="https://github.com/cockroachdb/cockroach/pull/61254" TargetMode="External"/><Relationship Id="rId15" Type="http://schemas.openxmlformats.org/officeDocument/2006/relationships/hyperlink" Target="https://github.com/cockroachdb/cockroach/issues/64916" TargetMode="External"/><Relationship Id="rId14" Type="http://schemas.openxmlformats.org/officeDocument/2006/relationships/hyperlink" Target="https://github.com/cockroachdb/cockroach/issues/65075" TargetMode="External"/><Relationship Id="rId58" Type="http://schemas.openxmlformats.org/officeDocument/2006/relationships/drawing" Target="../drawings/drawing4.xml"/><Relationship Id="rId17" Type="http://schemas.openxmlformats.org/officeDocument/2006/relationships/hyperlink" Target="https://github.com/cockroachdb/cockroach/pull/57828" TargetMode="External"/><Relationship Id="rId16" Type="http://schemas.openxmlformats.org/officeDocument/2006/relationships/hyperlink" Target="https://github.com/cockroachdb/cockroach/pull/63772" TargetMode="External"/><Relationship Id="rId19" Type="http://schemas.openxmlformats.org/officeDocument/2006/relationships/hyperlink" Target="https://github.com/cockroachdb/cockroach/issues/61513" TargetMode="External"/><Relationship Id="rId18" Type="http://schemas.openxmlformats.org/officeDocument/2006/relationships/hyperlink" Target="https://github.com/cockroachdb/cockroach/pull/6166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apache/cassandra" TargetMode="External"/><Relationship Id="rId2" Type="http://schemas.openxmlformats.org/officeDocument/2006/relationships/hyperlink" Target="https://github.com/apache/hadoop" TargetMode="External"/><Relationship Id="rId3" Type="http://schemas.openxmlformats.org/officeDocument/2006/relationships/hyperlink" Target="https://github.com/apache/hbase" TargetMode="External"/><Relationship Id="rId4" Type="http://schemas.openxmlformats.org/officeDocument/2006/relationships/hyperlink" Target="https://github.com/apache/hive" TargetMode="External"/><Relationship Id="rId9" Type="http://schemas.openxmlformats.org/officeDocument/2006/relationships/hyperlink" Target="https://github.com/influxdata/influxdb" TargetMode="External"/><Relationship Id="rId5" Type="http://schemas.openxmlformats.org/officeDocument/2006/relationships/hyperlink" Target="https://github.com/apache/kafka" TargetMode="External"/><Relationship Id="rId6" Type="http://schemas.openxmlformats.org/officeDocument/2006/relationships/hyperlink" Target="https://github.com/apache/lucene" TargetMode="External"/><Relationship Id="rId7" Type="http://schemas.openxmlformats.org/officeDocument/2006/relationships/hyperlink" Target="https://github.com/elastic/elasticsearch" TargetMode="External"/><Relationship Id="rId8" Type="http://schemas.openxmlformats.org/officeDocument/2006/relationships/hyperlink" Target="https://github.com/etcd-io/etcd" TargetMode="External"/><Relationship Id="rId11" Type="http://schemas.openxmlformats.org/officeDocument/2006/relationships/hyperlink" Target="https://github.com/dotnet/roslyn" TargetMode="External"/><Relationship Id="rId10" Type="http://schemas.openxmlformats.org/officeDocument/2006/relationships/hyperlink" Target="https://github.com/cockroachdb/cockroach" TargetMode="External"/><Relationship Id="rId13" Type="http://schemas.openxmlformats.org/officeDocument/2006/relationships/hyperlink" Target="https://docs.google.com/document/d/1MXHNTQQ8fGQpgO0FiboTldiEszb_wvb4W-CummEkj9I/edit?usp=sharing" TargetMode="External"/><Relationship Id="rId12" Type="http://schemas.openxmlformats.org/officeDocument/2006/relationships/hyperlink" Target="https://github.com/dotnet/aspnetcore"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github.com/dotnet/roslyn/pull/51816" TargetMode="External"/><Relationship Id="rId42" Type="http://schemas.openxmlformats.org/officeDocument/2006/relationships/hyperlink" Target="https://github.com/elastic/elasticsearch/pull/3272" TargetMode="External"/><Relationship Id="rId41" Type="http://schemas.openxmlformats.org/officeDocument/2006/relationships/hyperlink" Target="https://github.com/influxdata/influxdb/pull/19029" TargetMode="External"/><Relationship Id="rId44" Type="http://schemas.openxmlformats.org/officeDocument/2006/relationships/hyperlink" Target="https://issues.apache.org/jira/browse/SPARK-25773" TargetMode="External"/><Relationship Id="rId43" Type="http://schemas.openxmlformats.org/officeDocument/2006/relationships/hyperlink" Target="https://github.com/dotnet/roslyn/issues/40891" TargetMode="External"/><Relationship Id="rId46" Type="http://schemas.openxmlformats.org/officeDocument/2006/relationships/hyperlink" Target="https://github.com/elastic/elasticsearch/pull/74415" TargetMode="External"/><Relationship Id="rId45" Type="http://schemas.openxmlformats.org/officeDocument/2006/relationships/hyperlink" Target="https://github.com/dotnet/roslyn/pull/8050" TargetMode="External"/><Relationship Id="rId107" Type="http://schemas.openxmlformats.org/officeDocument/2006/relationships/hyperlink" Target="https://github.com/dotnet/roslyn/issues/26766" TargetMode="External"/><Relationship Id="rId106" Type="http://schemas.openxmlformats.org/officeDocument/2006/relationships/hyperlink" Target="https://github.com/elastic/elasticsearch/pull/52822" TargetMode="External"/><Relationship Id="rId105" Type="http://schemas.openxmlformats.org/officeDocument/2006/relationships/hyperlink" Target="https://github.com/elastic/elasticsearch/pull/72644" TargetMode="External"/><Relationship Id="rId104" Type="http://schemas.openxmlformats.org/officeDocument/2006/relationships/hyperlink" Target="https://github.com/dotnet/aspnetcore/pull/24417" TargetMode="External"/><Relationship Id="rId108" Type="http://schemas.openxmlformats.org/officeDocument/2006/relationships/drawing" Target="../drawings/drawing7.xml"/><Relationship Id="rId48" Type="http://schemas.openxmlformats.org/officeDocument/2006/relationships/hyperlink" Target="https://github.com/cockroachdb/cockroach/issues/3299" TargetMode="External"/><Relationship Id="rId47" Type="http://schemas.openxmlformats.org/officeDocument/2006/relationships/hyperlink" Target="https://issues.apache.org/jira/browse/SOLR-5884" TargetMode="External"/><Relationship Id="rId49" Type="http://schemas.openxmlformats.org/officeDocument/2006/relationships/hyperlink" Target="https://issues.apache.org/jira/browse/CASSANDRA-11956" TargetMode="External"/><Relationship Id="rId103" Type="http://schemas.openxmlformats.org/officeDocument/2006/relationships/hyperlink" Target="https://issues.apache.org/jira/browse/HBASE-12446" TargetMode="External"/><Relationship Id="rId102" Type="http://schemas.openxmlformats.org/officeDocument/2006/relationships/hyperlink" Target="https://github.com/dotnet/roslyn/issues/4931" TargetMode="External"/><Relationship Id="rId101" Type="http://schemas.openxmlformats.org/officeDocument/2006/relationships/hyperlink" Target="https://github.com/elastic/elasticsearch/pull/50374" TargetMode="External"/><Relationship Id="rId100" Type="http://schemas.openxmlformats.org/officeDocument/2006/relationships/hyperlink" Target="https://issues.apache.org/jira/browse/CASSANDRA-7207" TargetMode="External"/><Relationship Id="rId31" Type="http://schemas.openxmlformats.org/officeDocument/2006/relationships/hyperlink" Target="https://github.com/cockroachdb/cockroach/issues/17658" TargetMode="External"/><Relationship Id="rId30" Type="http://schemas.openxmlformats.org/officeDocument/2006/relationships/hyperlink" Target="https://github.com/cockroachdb/cockroach/issues/71235" TargetMode="External"/><Relationship Id="rId33" Type="http://schemas.openxmlformats.org/officeDocument/2006/relationships/hyperlink" Target="https://github.com/etcd-io/etcd/pull/12903" TargetMode="External"/><Relationship Id="rId32" Type="http://schemas.openxmlformats.org/officeDocument/2006/relationships/hyperlink" Target="https://issues.apache.org/jira/browse/HADOOP-5353" TargetMode="External"/><Relationship Id="rId35" Type="http://schemas.openxmlformats.org/officeDocument/2006/relationships/hyperlink" Target="https://github.com/dotnet/roslyn/pull/4844" TargetMode="External"/><Relationship Id="rId34" Type="http://schemas.openxmlformats.org/officeDocument/2006/relationships/hyperlink" Target="https://github.com/dotnet/roslyn/issues/4725" TargetMode="External"/><Relationship Id="rId37" Type="http://schemas.openxmlformats.org/officeDocument/2006/relationships/hyperlink" Target="https://github.com/influxdata/influxdb/issues/6563" TargetMode="External"/><Relationship Id="rId36" Type="http://schemas.openxmlformats.org/officeDocument/2006/relationships/hyperlink" Target="https://github.com/cockroachdb/cockroach/issues/18139" TargetMode="External"/><Relationship Id="rId39" Type="http://schemas.openxmlformats.org/officeDocument/2006/relationships/hyperlink" Target="https://github.com/dotnet/aspnetcore/issues/11542" TargetMode="External"/><Relationship Id="rId38" Type="http://schemas.openxmlformats.org/officeDocument/2006/relationships/hyperlink" Target="https://github.com/dotnet/roslyn/issues/45971" TargetMode="External"/><Relationship Id="rId20" Type="http://schemas.openxmlformats.org/officeDocument/2006/relationships/hyperlink" Target="https://issues.apache.org/jira/browse/HBASE-11172" TargetMode="External"/><Relationship Id="rId22" Type="http://schemas.openxmlformats.org/officeDocument/2006/relationships/hyperlink" Target="https://github.com/cockroachdb/cockroach/issues/61513" TargetMode="External"/><Relationship Id="rId21" Type="http://schemas.openxmlformats.org/officeDocument/2006/relationships/hyperlink" Target="https://github.com/cockroachdb/cockroach/pull/61663" TargetMode="External"/><Relationship Id="rId24" Type="http://schemas.openxmlformats.org/officeDocument/2006/relationships/hyperlink" Target="https://github.com/elastic/elasticsearch/pull/73818" TargetMode="External"/><Relationship Id="rId23" Type="http://schemas.openxmlformats.org/officeDocument/2006/relationships/hyperlink" Target="https://github.com/elastic/elasticsearch/pull/20405" TargetMode="External"/><Relationship Id="rId26" Type="http://schemas.openxmlformats.org/officeDocument/2006/relationships/hyperlink" Target="https://github.com/influxdata/influxdb/issues/18933" TargetMode="External"/><Relationship Id="rId25" Type="http://schemas.openxmlformats.org/officeDocument/2006/relationships/hyperlink" Target="https://github.com/cockroachdb/cockroach/issues/15593" TargetMode="External"/><Relationship Id="rId28" Type="http://schemas.openxmlformats.org/officeDocument/2006/relationships/hyperlink" Target="https://github.com/dotnet/roslyn/pull/43762" TargetMode="External"/><Relationship Id="rId27" Type="http://schemas.openxmlformats.org/officeDocument/2006/relationships/hyperlink" Target="https://issues.apache.org/jira/browse/SPARK-1202" TargetMode="External"/><Relationship Id="rId29" Type="http://schemas.openxmlformats.org/officeDocument/2006/relationships/hyperlink" Target="https://github.com/influxdata/influxdb/pull/18387" TargetMode="External"/><Relationship Id="rId95" Type="http://schemas.openxmlformats.org/officeDocument/2006/relationships/hyperlink" Target="https://issues.apache.org/jira/browse/CASSANDRA-14935" TargetMode="External"/><Relationship Id="rId94" Type="http://schemas.openxmlformats.org/officeDocument/2006/relationships/hyperlink" Target="https://issues.apache.org/jira/browse/HDFS-2507" TargetMode="External"/><Relationship Id="rId97" Type="http://schemas.openxmlformats.org/officeDocument/2006/relationships/hyperlink" Target="https://issues.apache.org/jira/browse/CASSANDRA-14397" TargetMode="External"/><Relationship Id="rId96" Type="http://schemas.openxmlformats.org/officeDocument/2006/relationships/hyperlink" Target="https://github.com/dotnet/roslyn/issues/42484" TargetMode="External"/><Relationship Id="rId11" Type="http://schemas.openxmlformats.org/officeDocument/2006/relationships/hyperlink" Target="https://github.com/elastic/elasticsearch/pull/69177" TargetMode="External"/><Relationship Id="rId99" Type="http://schemas.openxmlformats.org/officeDocument/2006/relationships/hyperlink" Target="https://issues.apache.org/jira/browse/SOLR-7820" TargetMode="External"/><Relationship Id="rId10" Type="http://schemas.openxmlformats.org/officeDocument/2006/relationships/hyperlink" Target="https://github.com/elastic/elasticsearch/pull/66206" TargetMode="External"/><Relationship Id="rId98" Type="http://schemas.openxmlformats.org/officeDocument/2006/relationships/hyperlink" Target="https://issues.apache.org/jira/browse/CASSANDRA-16800" TargetMode="External"/><Relationship Id="rId13" Type="http://schemas.openxmlformats.org/officeDocument/2006/relationships/hyperlink" Target="https://github.com/elastic/elasticsearch/pull/69020" TargetMode="External"/><Relationship Id="rId12" Type="http://schemas.openxmlformats.org/officeDocument/2006/relationships/hyperlink" Target="https://github.com/elastic/elasticsearch/pull/54823" TargetMode="External"/><Relationship Id="rId91" Type="http://schemas.openxmlformats.org/officeDocument/2006/relationships/hyperlink" Target="https://issues.apache.org/jira/browse/KAFKA-1506" TargetMode="External"/><Relationship Id="rId90" Type="http://schemas.openxmlformats.org/officeDocument/2006/relationships/hyperlink" Target="https://github.com/dotnet/roslyn/pull/44522" TargetMode="External"/><Relationship Id="rId93" Type="http://schemas.openxmlformats.org/officeDocument/2006/relationships/hyperlink" Target="https://issues.apache.org/jira/browse/HBASE-25212" TargetMode="External"/><Relationship Id="rId92" Type="http://schemas.openxmlformats.org/officeDocument/2006/relationships/hyperlink" Target="https://github.com/elastic/elasticsearch/pull/56009" TargetMode="External"/><Relationship Id="rId15" Type="http://schemas.openxmlformats.org/officeDocument/2006/relationships/hyperlink" Target="https://issues.apache.org/jira/browse/HIVE-12634" TargetMode="External"/><Relationship Id="rId14" Type="http://schemas.openxmlformats.org/officeDocument/2006/relationships/hyperlink" Target="https://github.com/elastic/elasticsearch/pull/45379" TargetMode="External"/><Relationship Id="rId17" Type="http://schemas.openxmlformats.org/officeDocument/2006/relationships/hyperlink" Target="https://issues.apache.org/jira/browse/HBASE-15997" TargetMode="External"/><Relationship Id="rId16" Type="http://schemas.openxmlformats.org/officeDocument/2006/relationships/hyperlink" Target="https://issues.apache.org/jira/browse/KAFKA-7973" TargetMode="External"/><Relationship Id="rId19" Type="http://schemas.openxmlformats.org/officeDocument/2006/relationships/hyperlink" Target="https://issues.apache.org/jira/browse/SOLR-6122" TargetMode="External"/><Relationship Id="rId18" Type="http://schemas.openxmlformats.org/officeDocument/2006/relationships/hyperlink" Target="https://issues.apache.org/jira/browse/HBASE-15998" TargetMode="External"/><Relationship Id="rId84" Type="http://schemas.openxmlformats.org/officeDocument/2006/relationships/hyperlink" Target="https://github.com/elastic/elasticsearch/issues/67473" TargetMode="External"/><Relationship Id="rId83" Type="http://schemas.openxmlformats.org/officeDocument/2006/relationships/hyperlink" Target="https://issues.apache.org/jira/browse/SOLR-1004" TargetMode="External"/><Relationship Id="rId86" Type="http://schemas.openxmlformats.org/officeDocument/2006/relationships/hyperlink" Target="https://github.com/elastic/elasticsearch/issues/71021" TargetMode="External"/><Relationship Id="rId85" Type="http://schemas.openxmlformats.org/officeDocument/2006/relationships/hyperlink" Target="https://github.com/elastic/elasticsearch/pull/69795" TargetMode="External"/><Relationship Id="rId88" Type="http://schemas.openxmlformats.org/officeDocument/2006/relationships/hyperlink" Target="https://issues.apache.org/jira/browse/HIVE-23555" TargetMode="External"/><Relationship Id="rId87" Type="http://schemas.openxmlformats.org/officeDocument/2006/relationships/hyperlink" Target="https://github.com/elastic/elasticsearch/pull/71714" TargetMode="External"/><Relationship Id="rId89" Type="http://schemas.openxmlformats.org/officeDocument/2006/relationships/hyperlink" Target="https://github.com/dotnet/roslyn/pull/25620" TargetMode="External"/><Relationship Id="rId80" Type="http://schemas.openxmlformats.org/officeDocument/2006/relationships/hyperlink" Target="https://issues.apache.org/jira/browse/SPARK-24823" TargetMode="External"/><Relationship Id="rId82" Type="http://schemas.openxmlformats.org/officeDocument/2006/relationships/hyperlink" Target="https://issues.apache.org/jira/browse/CASSANDRA-7392" TargetMode="External"/><Relationship Id="rId81" Type="http://schemas.openxmlformats.org/officeDocument/2006/relationships/hyperlink" Target="https://issues.apache.org/jira/browse/SPARK-33526" TargetMode="External"/><Relationship Id="rId1" Type="http://schemas.openxmlformats.org/officeDocument/2006/relationships/hyperlink" Target="https://issues.apache.org/jira/browse/CASSANDRA-9205" TargetMode="External"/><Relationship Id="rId2" Type="http://schemas.openxmlformats.org/officeDocument/2006/relationships/hyperlink" Target="https://issues.apache.org/jira/browse/SPARK-26533" TargetMode="External"/><Relationship Id="rId3" Type="http://schemas.openxmlformats.org/officeDocument/2006/relationships/hyperlink" Target="https://github.com/elastic/elasticsearch/issues/23876" TargetMode="External"/><Relationship Id="rId4" Type="http://schemas.openxmlformats.org/officeDocument/2006/relationships/hyperlink" Target="https://issues.apache.org/jira/browse/HADOOP-8635" TargetMode="External"/><Relationship Id="rId9" Type="http://schemas.openxmlformats.org/officeDocument/2006/relationships/hyperlink" Target="https://github.com/elastic/elasticsearch/pull/77188" TargetMode="External"/><Relationship Id="rId5" Type="http://schemas.openxmlformats.org/officeDocument/2006/relationships/hyperlink" Target="https://issues.apache.org/jira/browse/SPARK-6964" TargetMode="External"/><Relationship Id="rId6" Type="http://schemas.openxmlformats.org/officeDocument/2006/relationships/hyperlink" Target="https://github.com/cockroachdb/cockroach/issues/1890" TargetMode="External"/><Relationship Id="rId7" Type="http://schemas.openxmlformats.org/officeDocument/2006/relationships/hyperlink" Target="https://github.com/cockroachdb/cockroach/pull/17434" TargetMode="External"/><Relationship Id="rId8" Type="http://schemas.openxmlformats.org/officeDocument/2006/relationships/hyperlink" Target="https://github.com/elastic/elasticsearch/pull/61337" TargetMode="External"/><Relationship Id="rId73" Type="http://schemas.openxmlformats.org/officeDocument/2006/relationships/hyperlink" Target="https://github.com/elastic/elasticsearch/pull/69174" TargetMode="External"/><Relationship Id="rId72" Type="http://schemas.openxmlformats.org/officeDocument/2006/relationships/hyperlink" Target="https://github.com/dotnet/aspnetcore/issues/24813" TargetMode="External"/><Relationship Id="rId75" Type="http://schemas.openxmlformats.org/officeDocument/2006/relationships/hyperlink" Target="https://issues.apache.org/jira/browse/HIVE-16426" TargetMode="External"/><Relationship Id="rId74" Type="http://schemas.openxmlformats.org/officeDocument/2006/relationships/hyperlink" Target="https://github.com/dotnet/aspnetcore/issues/24836" TargetMode="External"/><Relationship Id="rId77" Type="http://schemas.openxmlformats.org/officeDocument/2006/relationships/hyperlink" Target="https://issues.apache.org/jira/browse/HIVE-5901" TargetMode="External"/><Relationship Id="rId76" Type="http://schemas.openxmlformats.org/officeDocument/2006/relationships/hyperlink" Target="https://issues.apache.org/jira/browse/HIVE-20687" TargetMode="External"/><Relationship Id="rId79" Type="http://schemas.openxmlformats.org/officeDocument/2006/relationships/hyperlink" Target="https://issues.apache.org/jira/browse/HIVE-20271" TargetMode="External"/><Relationship Id="rId78" Type="http://schemas.openxmlformats.org/officeDocument/2006/relationships/hyperlink" Target="https://issues.apache.org/jira/browse/HIVE-24106" TargetMode="External"/><Relationship Id="rId71" Type="http://schemas.openxmlformats.org/officeDocument/2006/relationships/hyperlink" Target="https://github.com/dotnet/aspnetcore/pull/36017" TargetMode="External"/><Relationship Id="rId70" Type="http://schemas.openxmlformats.org/officeDocument/2006/relationships/hyperlink" Target="https://issues.apache.org/jira/browse/HBASE-5973" TargetMode="External"/><Relationship Id="rId62" Type="http://schemas.openxmlformats.org/officeDocument/2006/relationships/hyperlink" Target="https://github.com/dotnet/roslyn/pull/777/files" TargetMode="External"/><Relationship Id="rId61" Type="http://schemas.openxmlformats.org/officeDocument/2006/relationships/hyperlink" Target="https://github.com/dotnet/roslyn/pull/777" TargetMode="External"/><Relationship Id="rId64" Type="http://schemas.openxmlformats.org/officeDocument/2006/relationships/hyperlink" Target="https://github.com/influxdata/influxdb/pull/5060" TargetMode="External"/><Relationship Id="rId63" Type="http://schemas.openxmlformats.org/officeDocument/2006/relationships/hyperlink" Target="https://github.com/elastic/elasticsearch/pull/74115" TargetMode="External"/><Relationship Id="rId66" Type="http://schemas.openxmlformats.org/officeDocument/2006/relationships/hyperlink" Target="https://issues.apache.org/jira/browse/YARN-2600" TargetMode="External"/><Relationship Id="rId65" Type="http://schemas.openxmlformats.org/officeDocument/2006/relationships/hyperlink" Target="https://issues.apache.org/jira/browse/MAPREDUCE-7121" TargetMode="External"/><Relationship Id="rId68" Type="http://schemas.openxmlformats.org/officeDocument/2006/relationships/hyperlink" Target="https://github.com/elastic/elasticsearch/pull/68820" TargetMode="External"/><Relationship Id="rId67" Type="http://schemas.openxmlformats.org/officeDocument/2006/relationships/hyperlink" Target="https://github.com/elastic/elasticsearch/issues/66992" TargetMode="External"/><Relationship Id="rId60" Type="http://schemas.openxmlformats.org/officeDocument/2006/relationships/hyperlink" Target="https://issues.apache.org/jira/browse/LUCENE-887" TargetMode="External"/><Relationship Id="rId69" Type="http://schemas.openxmlformats.org/officeDocument/2006/relationships/hyperlink" Target="https://github.com/elastic/elasticsearch/pull/68965" TargetMode="External"/><Relationship Id="rId51" Type="http://schemas.openxmlformats.org/officeDocument/2006/relationships/hyperlink" Target="https://github.com/elastic/elasticsearch/pull/8555" TargetMode="External"/><Relationship Id="rId50" Type="http://schemas.openxmlformats.org/officeDocument/2006/relationships/hyperlink" Target="https://issues.apache.org/jira/browse/SPARK-21029" TargetMode="External"/><Relationship Id="rId53" Type="http://schemas.openxmlformats.org/officeDocument/2006/relationships/hyperlink" Target="https://issues.apache.org/jira/browse/KAFKA-12687" TargetMode="External"/><Relationship Id="rId52" Type="http://schemas.openxmlformats.org/officeDocument/2006/relationships/hyperlink" Target="https://issues.apache.org/jira/browse/SPARK-23444" TargetMode="External"/><Relationship Id="rId55" Type="http://schemas.openxmlformats.org/officeDocument/2006/relationships/hyperlink" Target="https://github.com/elastic/elasticsearch/issues/21759" TargetMode="External"/><Relationship Id="rId54" Type="http://schemas.openxmlformats.org/officeDocument/2006/relationships/hyperlink" Target="https://issues.apache.org/jira/browse/KAFKA-8845" TargetMode="External"/><Relationship Id="rId57" Type="http://schemas.openxmlformats.org/officeDocument/2006/relationships/hyperlink" Target="https://issues.apache.org/jira/browse/CASSANDRA-3486" TargetMode="External"/><Relationship Id="rId56" Type="http://schemas.openxmlformats.org/officeDocument/2006/relationships/hyperlink" Target="https://issues.apache.org/jira/browse/KAFKA-13227" TargetMode="External"/><Relationship Id="rId59" Type="http://schemas.openxmlformats.org/officeDocument/2006/relationships/hyperlink" Target="https://issues.apache.org/jira/browse/HDFS-8549" TargetMode="External"/><Relationship Id="rId58" Type="http://schemas.openxmlformats.org/officeDocument/2006/relationships/hyperlink" Target="https://issues.apache.org/jira/browse/KAFKA-12840"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github.com/dotnet/roslyn/pull/51816" TargetMode="External"/><Relationship Id="rId42" Type="http://schemas.openxmlformats.org/officeDocument/2006/relationships/hyperlink" Target="https://github.com/elastic/elasticsearch/pull/3272" TargetMode="External"/><Relationship Id="rId41" Type="http://schemas.openxmlformats.org/officeDocument/2006/relationships/hyperlink" Target="https://github.com/influxdata/influxdb/pull/19029" TargetMode="External"/><Relationship Id="rId44" Type="http://schemas.openxmlformats.org/officeDocument/2006/relationships/hyperlink" Target="https://issues.apache.org/jira/browse/SPARK-25773" TargetMode="External"/><Relationship Id="rId43" Type="http://schemas.openxmlformats.org/officeDocument/2006/relationships/hyperlink" Target="https://github.com/dotnet/roslyn/issues/40891" TargetMode="External"/><Relationship Id="rId46" Type="http://schemas.openxmlformats.org/officeDocument/2006/relationships/hyperlink" Target="https://github.com/elastic/elasticsearch/pull/74415" TargetMode="External"/><Relationship Id="rId45" Type="http://schemas.openxmlformats.org/officeDocument/2006/relationships/hyperlink" Target="https://github.com/dotnet/roslyn/pull/8050" TargetMode="External"/><Relationship Id="rId107" Type="http://schemas.openxmlformats.org/officeDocument/2006/relationships/hyperlink" Target="https://github.com/dotnet/roslyn/issues/26766" TargetMode="External"/><Relationship Id="rId106" Type="http://schemas.openxmlformats.org/officeDocument/2006/relationships/hyperlink" Target="https://github.com/elastic/elasticsearch/pull/52822" TargetMode="External"/><Relationship Id="rId105" Type="http://schemas.openxmlformats.org/officeDocument/2006/relationships/hyperlink" Target="https://github.com/elastic/elasticsearch/pull/72644" TargetMode="External"/><Relationship Id="rId104" Type="http://schemas.openxmlformats.org/officeDocument/2006/relationships/hyperlink" Target="https://github.com/dotnet/aspnetcore/pull/24417" TargetMode="External"/><Relationship Id="rId109" Type="http://schemas.openxmlformats.org/officeDocument/2006/relationships/hyperlink" Target="https://issues.apache.org/jira/browse/SPARK-30059" TargetMode="External"/><Relationship Id="rId108" Type="http://schemas.openxmlformats.org/officeDocument/2006/relationships/hyperlink" Target="https://issues.apache.org/jira/browse/SPARK-4136" TargetMode="External"/><Relationship Id="rId48" Type="http://schemas.openxmlformats.org/officeDocument/2006/relationships/hyperlink" Target="https://github.com/cockroachdb/cockroach/issues/3299" TargetMode="External"/><Relationship Id="rId47" Type="http://schemas.openxmlformats.org/officeDocument/2006/relationships/hyperlink" Target="https://issues.apache.org/jira/browse/SOLR-5884" TargetMode="External"/><Relationship Id="rId49" Type="http://schemas.openxmlformats.org/officeDocument/2006/relationships/hyperlink" Target="https://issues.apache.org/jira/browse/CASSANDRA-11956" TargetMode="External"/><Relationship Id="rId103" Type="http://schemas.openxmlformats.org/officeDocument/2006/relationships/hyperlink" Target="https://issues.apache.org/jira/browse/HBASE-12446" TargetMode="External"/><Relationship Id="rId102" Type="http://schemas.openxmlformats.org/officeDocument/2006/relationships/hyperlink" Target="https://github.com/dotnet/roslyn/issues/4931" TargetMode="External"/><Relationship Id="rId101" Type="http://schemas.openxmlformats.org/officeDocument/2006/relationships/hyperlink" Target="https://github.com/elastic/elasticsearch/pull/50374" TargetMode="External"/><Relationship Id="rId100" Type="http://schemas.openxmlformats.org/officeDocument/2006/relationships/hyperlink" Target="https://issues.apache.org/jira/browse/CASSANDRA-7207" TargetMode="External"/><Relationship Id="rId31" Type="http://schemas.openxmlformats.org/officeDocument/2006/relationships/hyperlink" Target="https://github.com/cockroachdb/cockroach/issues/17658" TargetMode="External"/><Relationship Id="rId30" Type="http://schemas.openxmlformats.org/officeDocument/2006/relationships/hyperlink" Target="https://github.com/cockroachdb/cockroach/issues/71235" TargetMode="External"/><Relationship Id="rId33" Type="http://schemas.openxmlformats.org/officeDocument/2006/relationships/hyperlink" Target="https://github.com/etcd-io/etcd/pull/12903" TargetMode="External"/><Relationship Id="rId32" Type="http://schemas.openxmlformats.org/officeDocument/2006/relationships/hyperlink" Target="https://issues.apache.org/jira/browse/HADOOP-5353" TargetMode="External"/><Relationship Id="rId35" Type="http://schemas.openxmlformats.org/officeDocument/2006/relationships/hyperlink" Target="https://github.com/dotnet/roslyn/pull/4844" TargetMode="External"/><Relationship Id="rId34" Type="http://schemas.openxmlformats.org/officeDocument/2006/relationships/hyperlink" Target="https://github.com/dotnet/roslyn/issues/4725" TargetMode="External"/><Relationship Id="rId37" Type="http://schemas.openxmlformats.org/officeDocument/2006/relationships/hyperlink" Target="https://github.com/influxdata/influxdb/issues/6563" TargetMode="External"/><Relationship Id="rId36" Type="http://schemas.openxmlformats.org/officeDocument/2006/relationships/hyperlink" Target="https://github.com/cockroachdb/cockroach/issues/18139" TargetMode="External"/><Relationship Id="rId39" Type="http://schemas.openxmlformats.org/officeDocument/2006/relationships/hyperlink" Target="https://github.com/dotnet/aspnetcore/issues/11542" TargetMode="External"/><Relationship Id="rId38" Type="http://schemas.openxmlformats.org/officeDocument/2006/relationships/hyperlink" Target="https://github.com/dotnet/roslyn/issues/45971" TargetMode="External"/><Relationship Id="rId20" Type="http://schemas.openxmlformats.org/officeDocument/2006/relationships/hyperlink" Target="https://issues.apache.org/jira/browse/HBASE-11172" TargetMode="External"/><Relationship Id="rId22" Type="http://schemas.openxmlformats.org/officeDocument/2006/relationships/hyperlink" Target="https://github.com/cockroachdb/cockroach/issues/61513" TargetMode="External"/><Relationship Id="rId21" Type="http://schemas.openxmlformats.org/officeDocument/2006/relationships/hyperlink" Target="https://github.com/cockroachdb/cockroach/pull/61663" TargetMode="External"/><Relationship Id="rId24" Type="http://schemas.openxmlformats.org/officeDocument/2006/relationships/hyperlink" Target="https://github.com/elastic/elasticsearch/pull/73818" TargetMode="External"/><Relationship Id="rId23" Type="http://schemas.openxmlformats.org/officeDocument/2006/relationships/hyperlink" Target="https://github.com/elastic/elasticsearch/pull/20405" TargetMode="External"/><Relationship Id="rId129" Type="http://schemas.openxmlformats.org/officeDocument/2006/relationships/drawing" Target="../drawings/drawing8.xml"/><Relationship Id="rId128" Type="http://schemas.openxmlformats.org/officeDocument/2006/relationships/hyperlink" Target="https://github.com/dotnet/roslyn/issues/28130" TargetMode="External"/><Relationship Id="rId127" Type="http://schemas.openxmlformats.org/officeDocument/2006/relationships/hyperlink" Target="https://github.com/cockroachdb/cockroach/pull/29512" TargetMode="External"/><Relationship Id="rId126" Type="http://schemas.openxmlformats.org/officeDocument/2006/relationships/hyperlink" Target="https://github.com/etcd-io/etcd/pull/5572/files" TargetMode="External"/><Relationship Id="rId26" Type="http://schemas.openxmlformats.org/officeDocument/2006/relationships/hyperlink" Target="https://github.com/influxdata/influxdb/issues/18933" TargetMode="External"/><Relationship Id="rId121" Type="http://schemas.openxmlformats.org/officeDocument/2006/relationships/hyperlink" Target="https://github.com/elastic/elasticsearch/issues/14833" TargetMode="External"/><Relationship Id="rId25" Type="http://schemas.openxmlformats.org/officeDocument/2006/relationships/hyperlink" Target="https://github.com/cockroachdb/cockroach/issues/15593" TargetMode="External"/><Relationship Id="rId120" Type="http://schemas.openxmlformats.org/officeDocument/2006/relationships/hyperlink" Target="https://github.com/dotnet/aspnetcore/pull/35764" TargetMode="External"/><Relationship Id="rId28" Type="http://schemas.openxmlformats.org/officeDocument/2006/relationships/hyperlink" Target="https://github.com/dotnet/roslyn/pull/43762" TargetMode="External"/><Relationship Id="rId27" Type="http://schemas.openxmlformats.org/officeDocument/2006/relationships/hyperlink" Target="https://issues.apache.org/jira/browse/SPARK-1202" TargetMode="External"/><Relationship Id="rId125" Type="http://schemas.openxmlformats.org/officeDocument/2006/relationships/hyperlink" Target="https://github.com/influxdata/influxdb/pull/14510" TargetMode="External"/><Relationship Id="rId29" Type="http://schemas.openxmlformats.org/officeDocument/2006/relationships/hyperlink" Target="https://github.com/influxdata/influxdb/pull/18387" TargetMode="External"/><Relationship Id="rId124" Type="http://schemas.openxmlformats.org/officeDocument/2006/relationships/hyperlink" Target="https://github.com/dotnet/aspnetcore/issues/30986" TargetMode="External"/><Relationship Id="rId123" Type="http://schemas.openxmlformats.org/officeDocument/2006/relationships/hyperlink" Target="https://github.com/dotnet/roslyn/pull/8890" TargetMode="External"/><Relationship Id="rId122" Type="http://schemas.openxmlformats.org/officeDocument/2006/relationships/hyperlink" Target="https://github.com/cockroachdb/cockroach/issues/65075" TargetMode="External"/><Relationship Id="rId95" Type="http://schemas.openxmlformats.org/officeDocument/2006/relationships/hyperlink" Target="https://issues.apache.org/jira/browse/CASSANDRA-14935" TargetMode="External"/><Relationship Id="rId94" Type="http://schemas.openxmlformats.org/officeDocument/2006/relationships/hyperlink" Target="https://issues.apache.org/jira/browse/HDFS-2507" TargetMode="External"/><Relationship Id="rId97" Type="http://schemas.openxmlformats.org/officeDocument/2006/relationships/hyperlink" Target="https://issues.apache.org/jira/browse/CASSANDRA-14397" TargetMode="External"/><Relationship Id="rId96" Type="http://schemas.openxmlformats.org/officeDocument/2006/relationships/hyperlink" Target="https://github.com/dotnet/roslyn/issues/42484" TargetMode="External"/><Relationship Id="rId11" Type="http://schemas.openxmlformats.org/officeDocument/2006/relationships/hyperlink" Target="https://github.com/elastic/elasticsearch/pull/69177" TargetMode="External"/><Relationship Id="rId99" Type="http://schemas.openxmlformats.org/officeDocument/2006/relationships/hyperlink" Target="https://issues.apache.org/jira/browse/SOLR-7820" TargetMode="External"/><Relationship Id="rId10" Type="http://schemas.openxmlformats.org/officeDocument/2006/relationships/hyperlink" Target="https://github.com/elastic/elasticsearch/pull/66206" TargetMode="External"/><Relationship Id="rId98" Type="http://schemas.openxmlformats.org/officeDocument/2006/relationships/hyperlink" Target="https://issues.apache.org/jira/browse/CASSANDRA-16800" TargetMode="External"/><Relationship Id="rId13" Type="http://schemas.openxmlformats.org/officeDocument/2006/relationships/hyperlink" Target="https://github.com/elastic/elasticsearch/pull/69020" TargetMode="External"/><Relationship Id="rId12" Type="http://schemas.openxmlformats.org/officeDocument/2006/relationships/hyperlink" Target="https://github.com/elastic/elasticsearch/pull/54823" TargetMode="External"/><Relationship Id="rId91" Type="http://schemas.openxmlformats.org/officeDocument/2006/relationships/hyperlink" Target="https://issues.apache.org/jira/browse/KAFKA-1506" TargetMode="External"/><Relationship Id="rId90" Type="http://schemas.openxmlformats.org/officeDocument/2006/relationships/hyperlink" Target="https://github.com/dotnet/roslyn/pull/44522" TargetMode="External"/><Relationship Id="rId93" Type="http://schemas.openxmlformats.org/officeDocument/2006/relationships/hyperlink" Target="https://issues.apache.org/jira/browse/HBASE-25212" TargetMode="External"/><Relationship Id="rId92" Type="http://schemas.openxmlformats.org/officeDocument/2006/relationships/hyperlink" Target="https://github.com/elastic/elasticsearch/pull/56009" TargetMode="External"/><Relationship Id="rId118" Type="http://schemas.openxmlformats.org/officeDocument/2006/relationships/hyperlink" Target="https://github.com/influxdata/influxdb/pull/6463" TargetMode="External"/><Relationship Id="rId117" Type="http://schemas.openxmlformats.org/officeDocument/2006/relationships/hyperlink" Target="https://github.com/elastic/elasticsearch/pull/63297" TargetMode="External"/><Relationship Id="rId116" Type="http://schemas.openxmlformats.org/officeDocument/2006/relationships/hyperlink" Target="https://github.com/cockroachdb/cockroach/pull/27992" TargetMode="External"/><Relationship Id="rId115" Type="http://schemas.openxmlformats.org/officeDocument/2006/relationships/hyperlink" Target="https://github.com/cockroachdb/cockroach/issues/16925" TargetMode="External"/><Relationship Id="rId119" Type="http://schemas.openxmlformats.org/officeDocument/2006/relationships/hyperlink" Target="https://github.com/etcd-io/etcd/pull/5464" TargetMode="External"/><Relationship Id="rId15" Type="http://schemas.openxmlformats.org/officeDocument/2006/relationships/hyperlink" Target="https://issues.apache.org/jira/browse/HIVE-12634" TargetMode="External"/><Relationship Id="rId110" Type="http://schemas.openxmlformats.org/officeDocument/2006/relationships/hyperlink" Target="https://issues.apache.org/jira/browse/LUCENE-9789" TargetMode="External"/><Relationship Id="rId14" Type="http://schemas.openxmlformats.org/officeDocument/2006/relationships/hyperlink" Target="https://github.com/elastic/elasticsearch/pull/45379" TargetMode="External"/><Relationship Id="rId17" Type="http://schemas.openxmlformats.org/officeDocument/2006/relationships/hyperlink" Target="https://issues.apache.org/jira/browse/HBASE-15997" TargetMode="External"/><Relationship Id="rId16" Type="http://schemas.openxmlformats.org/officeDocument/2006/relationships/hyperlink" Target="https://issues.apache.org/jira/browse/KAFKA-7973" TargetMode="External"/><Relationship Id="rId19" Type="http://schemas.openxmlformats.org/officeDocument/2006/relationships/hyperlink" Target="https://issues.apache.org/jira/browse/SOLR-6122" TargetMode="External"/><Relationship Id="rId114" Type="http://schemas.openxmlformats.org/officeDocument/2006/relationships/hyperlink" Target="https://issues.apache.org/jira/browse/SPARK-26392" TargetMode="External"/><Relationship Id="rId18" Type="http://schemas.openxmlformats.org/officeDocument/2006/relationships/hyperlink" Target="https://issues.apache.org/jira/browse/HBASE-15998" TargetMode="External"/><Relationship Id="rId113" Type="http://schemas.openxmlformats.org/officeDocument/2006/relationships/hyperlink" Target="https://issues.apache.org/jira/browse/HIVE-15572" TargetMode="External"/><Relationship Id="rId112" Type="http://schemas.openxmlformats.org/officeDocument/2006/relationships/hyperlink" Target="https://issues.apache.org/jira/browse/SPARK-22679" TargetMode="External"/><Relationship Id="rId111" Type="http://schemas.openxmlformats.org/officeDocument/2006/relationships/hyperlink" Target="https://issues.apache.org/jira/browse/HDFS-11760" TargetMode="External"/><Relationship Id="rId84" Type="http://schemas.openxmlformats.org/officeDocument/2006/relationships/hyperlink" Target="https://github.com/elastic/elasticsearch/issues/67473" TargetMode="External"/><Relationship Id="rId83" Type="http://schemas.openxmlformats.org/officeDocument/2006/relationships/hyperlink" Target="https://issues.apache.org/jira/browse/SOLR-1004" TargetMode="External"/><Relationship Id="rId86" Type="http://schemas.openxmlformats.org/officeDocument/2006/relationships/hyperlink" Target="https://github.com/elastic/elasticsearch/issues/71021" TargetMode="External"/><Relationship Id="rId85" Type="http://schemas.openxmlformats.org/officeDocument/2006/relationships/hyperlink" Target="https://github.com/elastic/elasticsearch/pull/69795" TargetMode="External"/><Relationship Id="rId88" Type="http://schemas.openxmlformats.org/officeDocument/2006/relationships/hyperlink" Target="https://issues.apache.org/jira/browse/HIVE-23555" TargetMode="External"/><Relationship Id="rId87" Type="http://schemas.openxmlformats.org/officeDocument/2006/relationships/hyperlink" Target="https://github.com/elastic/elasticsearch/pull/71714" TargetMode="External"/><Relationship Id="rId89" Type="http://schemas.openxmlformats.org/officeDocument/2006/relationships/hyperlink" Target="https://github.com/dotnet/roslyn/pull/25620" TargetMode="External"/><Relationship Id="rId80" Type="http://schemas.openxmlformats.org/officeDocument/2006/relationships/hyperlink" Target="https://issues.apache.org/jira/browse/SPARK-24823" TargetMode="External"/><Relationship Id="rId82" Type="http://schemas.openxmlformats.org/officeDocument/2006/relationships/hyperlink" Target="https://issues.apache.org/jira/browse/CASSANDRA-7392" TargetMode="External"/><Relationship Id="rId81" Type="http://schemas.openxmlformats.org/officeDocument/2006/relationships/hyperlink" Target="https://issues.apache.org/jira/browse/SPARK-33526" TargetMode="External"/><Relationship Id="rId1" Type="http://schemas.openxmlformats.org/officeDocument/2006/relationships/hyperlink" Target="https://issues.apache.org/jira/browse/CASSANDRA-9205" TargetMode="External"/><Relationship Id="rId2" Type="http://schemas.openxmlformats.org/officeDocument/2006/relationships/hyperlink" Target="https://issues.apache.org/jira/browse/SPARK-26533" TargetMode="External"/><Relationship Id="rId3" Type="http://schemas.openxmlformats.org/officeDocument/2006/relationships/hyperlink" Target="https://github.com/elastic/elasticsearch/issues/23876" TargetMode="External"/><Relationship Id="rId4" Type="http://schemas.openxmlformats.org/officeDocument/2006/relationships/hyperlink" Target="https://issues.apache.org/jira/browse/HADOOP-8635" TargetMode="External"/><Relationship Id="rId9" Type="http://schemas.openxmlformats.org/officeDocument/2006/relationships/hyperlink" Target="https://github.com/elastic/elasticsearch/pull/77188" TargetMode="External"/><Relationship Id="rId5" Type="http://schemas.openxmlformats.org/officeDocument/2006/relationships/hyperlink" Target="https://issues.apache.org/jira/browse/SPARK-6964" TargetMode="External"/><Relationship Id="rId6" Type="http://schemas.openxmlformats.org/officeDocument/2006/relationships/hyperlink" Target="https://github.com/cockroachdb/cockroach/issues/1890" TargetMode="External"/><Relationship Id="rId7" Type="http://schemas.openxmlformats.org/officeDocument/2006/relationships/hyperlink" Target="https://github.com/cockroachdb/cockroach/pull/17434" TargetMode="External"/><Relationship Id="rId8" Type="http://schemas.openxmlformats.org/officeDocument/2006/relationships/hyperlink" Target="https://github.com/elastic/elasticsearch/pull/61337" TargetMode="External"/><Relationship Id="rId73" Type="http://schemas.openxmlformats.org/officeDocument/2006/relationships/hyperlink" Target="https://github.com/elastic/elasticsearch/pull/69174" TargetMode="External"/><Relationship Id="rId72" Type="http://schemas.openxmlformats.org/officeDocument/2006/relationships/hyperlink" Target="https://github.com/dotnet/aspnetcore/issues/24813" TargetMode="External"/><Relationship Id="rId75" Type="http://schemas.openxmlformats.org/officeDocument/2006/relationships/hyperlink" Target="https://issues.apache.org/jira/browse/HIVE-16426" TargetMode="External"/><Relationship Id="rId74" Type="http://schemas.openxmlformats.org/officeDocument/2006/relationships/hyperlink" Target="https://github.com/dotnet/aspnetcore/issues/24836" TargetMode="External"/><Relationship Id="rId77" Type="http://schemas.openxmlformats.org/officeDocument/2006/relationships/hyperlink" Target="https://issues.apache.org/jira/browse/HIVE-5901" TargetMode="External"/><Relationship Id="rId76" Type="http://schemas.openxmlformats.org/officeDocument/2006/relationships/hyperlink" Target="https://issues.apache.org/jira/browse/HIVE-20687" TargetMode="External"/><Relationship Id="rId79" Type="http://schemas.openxmlformats.org/officeDocument/2006/relationships/hyperlink" Target="https://issues.apache.org/jira/browse/HIVE-20271" TargetMode="External"/><Relationship Id="rId78" Type="http://schemas.openxmlformats.org/officeDocument/2006/relationships/hyperlink" Target="https://issues.apache.org/jira/browse/HIVE-24106" TargetMode="External"/><Relationship Id="rId71" Type="http://schemas.openxmlformats.org/officeDocument/2006/relationships/hyperlink" Target="https://github.com/dotnet/aspnetcore/pull/36017" TargetMode="External"/><Relationship Id="rId70" Type="http://schemas.openxmlformats.org/officeDocument/2006/relationships/hyperlink" Target="https://issues.apache.org/jira/browse/HBASE-5973" TargetMode="External"/><Relationship Id="rId62" Type="http://schemas.openxmlformats.org/officeDocument/2006/relationships/hyperlink" Target="https://github.com/dotnet/roslyn/pull/777/files" TargetMode="External"/><Relationship Id="rId61" Type="http://schemas.openxmlformats.org/officeDocument/2006/relationships/hyperlink" Target="https://github.com/dotnet/roslyn/pull/777" TargetMode="External"/><Relationship Id="rId64" Type="http://schemas.openxmlformats.org/officeDocument/2006/relationships/hyperlink" Target="https://github.com/influxdata/influxdb/pull/5060" TargetMode="External"/><Relationship Id="rId63" Type="http://schemas.openxmlformats.org/officeDocument/2006/relationships/hyperlink" Target="https://github.com/elastic/elasticsearch/pull/74115" TargetMode="External"/><Relationship Id="rId66" Type="http://schemas.openxmlformats.org/officeDocument/2006/relationships/hyperlink" Target="https://issues.apache.org/jira/browse/YARN-2600" TargetMode="External"/><Relationship Id="rId65" Type="http://schemas.openxmlformats.org/officeDocument/2006/relationships/hyperlink" Target="https://issues.apache.org/jira/browse/MAPREDUCE-7121" TargetMode="External"/><Relationship Id="rId68" Type="http://schemas.openxmlformats.org/officeDocument/2006/relationships/hyperlink" Target="https://github.com/elastic/elasticsearch/pull/68820" TargetMode="External"/><Relationship Id="rId67" Type="http://schemas.openxmlformats.org/officeDocument/2006/relationships/hyperlink" Target="https://github.com/elastic/elasticsearch/issues/66992" TargetMode="External"/><Relationship Id="rId60" Type="http://schemas.openxmlformats.org/officeDocument/2006/relationships/hyperlink" Target="https://issues.apache.org/jira/browse/LUCENE-887" TargetMode="External"/><Relationship Id="rId69" Type="http://schemas.openxmlformats.org/officeDocument/2006/relationships/hyperlink" Target="https://github.com/elastic/elasticsearch/pull/68965" TargetMode="External"/><Relationship Id="rId51" Type="http://schemas.openxmlformats.org/officeDocument/2006/relationships/hyperlink" Target="https://github.com/elastic/elasticsearch/pull/8555" TargetMode="External"/><Relationship Id="rId50" Type="http://schemas.openxmlformats.org/officeDocument/2006/relationships/hyperlink" Target="https://issues.apache.org/jira/browse/SPARK-21029" TargetMode="External"/><Relationship Id="rId53" Type="http://schemas.openxmlformats.org/officeDocument/2006/relationships/hyperlink" Target="https://issues.apache.org/jira/browse/KAFKA-12687" TargetMode="External"/><Relationship Id="rId52" Type="http://schemas.openxmlformats.org/officeDocument/2006/relationships/hyperlink" Target="https://issues.apache.org/jira/browse/SPARK-23444" TargetMode="External"/><Relationship Id="rId55" Type="http://schemas.openxmlformats.org/officeDocument/2006/relationships/hyperlink" Target="https://github.com/elastic/elasticsearch/issues/21759" TargetMode="External"/><Relationship Id="rId54" Type="http://schemas.openxmlformats.org/officeDocument/2006/relationships/hyperlink" Target="https://issues.apache.org/jira/browse/KAFKA-8845" TargetMode="External"/><Relationship Id="rId57" Type="http://schemas.openxmlformats.org/officeDocument/2006/relationships/hyperlink" Target="https://issues.apache.org/jira/browse/CASSANDRA-3486" TargetMode="External"/><Relationship Id="rId56" Type="http://schemas.openxmlformats.org/officeDocument/2006/relationships/hyperlink" Target="https://issues.apache.org/jira/browse/KAFKA-13227" TargetMode="External"/><Relationship Id="rId59" Type="http://schemas.openxmlformats.org/officeDocument/2006/relationships/hyperlink" Target="https://issues.apache.org/jira/browse/HDFS-8549" TargetMode="External"/><Relationship Id="rId58" Type="http://schemas.openxmlformats.org/officeDocument/2006/relationships/hyperlink" Target="https://issues.apache.org/jira/browse/KAFKA-12840"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s://github.com/influxdata/influxdb/pull/19029" TargetMode="External"/><Relationship Id="rId10" Type="http://schemas.openxmlformats.org/officeDocument/2006/relationships/hyperlink" Target="https://github.com/dotnet/roslyn/pull/51816" TargetMode="External"/><Relationship Id="rId13" Type="http://schemas.openxmlformats.org/officeDocument/2006/relationships/hyperlink" Target="https://github.com/dotnet/roslyn/pull/777" TargetMode="External"/><Relationship Id="rId12" Type="http://schemas.openxmlformats.org/officeDocument/2006/relationships/hyperlink" Target="https://github.com/dotnet/roslyn/pull/8050" TargetMode="External"/><Relationship Id="rId15" Type="http://schemas.openxmlformats.org/officeDocument/2006/relationships/hyperlink" Target="https://github.com/elastic/elasticsearch/pull/74415" TargetMode="External"/><Relationship Id="rId14" Type="http://schemas.openxmlformats.org/officeDocument/2006/relationships/hyperlink" Target="https://github.com/dotnet/aspnetcore/pull/36017" TargetMode="External"/><Relationship Id="rId17" Type="http://schemas.openxmlformats.org/officeDocument/2006/relationships/hyperlink" Target="https://github.com/dotnet/roslyn/pull/25620" TargetMode="External"/><Relationship Id="rId16" Type="http://schemas.openxmlformats.org/officeDocument/2006/relationships/hyperlink" Target="https://github.com/elastic/elasticsearch/issues/71021" TargetMode="External"/><Relationship Id="rId19" Type="http://schemas.openxmlformats.org/officeDocument/2006/relationships/drawing" Target="../drawings/drawing9.xml"/><Relationship Id="rId18" Type="http://schemas.openxmlformats.org/officeDocument/2006/relationships/hyperlink" Target="https://github.com/dotnet/roslyn/pull/42511" TargetMode="External"/><Relationship Id="rId1" Type="http://schemas.openxmlformats.org/officeDocument/2006/relationships/hyperlink" Target="https://github.com/cockroachdb/cockroach/issues/1890" TargetMode="External"/><Relationship Id="rId2" Type="http://schemas.openxmlformats.org/officeDocument/2006/relationships/hyperlink" Target="https://github.com/cockroachdb/cockroach/pull/17434" TargetMode="External"/><Relationship Id="rId3" Type="http://schemas.openxmlformats.org/officeDocument/2006/relationships/hyperlink" Target="https://github.com/cockroachdb/cockroach/issues/15593" TargetMode="External"/><Relationship Id="rId4" Type="http://schemas.openxmlformats.org/officeDocument/2006/relationships/hyperlink" Target="https://github.com/cockroachdb/cockroach/issues/61513" TargetMode="External"/><Relationship Id="rId9" Type="http://schemas.openxmlformats.org/officeDocument/2006/relationships/hyperlink" Target="https://github.com/influxdata/influxdb/issues/6563" TargetMode="External"/><Relationship Id="rId5" Type="http://schemas.openxmlformats.org/officeDocument/2006/relationships/hyperlink" Target="https://github.com/cockroachdb/cockroach/pull/61663" TargetMode="External"/><Relationship Id="rId6" Type="http://schemas.openxmlformats.org/officeDocument/2006/relationships/hyperlink" Target="https://github.com/dotnet/roslyn/pull/43762" TargetMode="External"/><Relationship Id="rId7" Type="http://schemas.openxmlformats.org/officeDocument/2006/relationships/hyperlink" Target="https://github.com/influxdata/influxdb/pull/18387" TargetMode="External"/><Relationship Id="rId8" Type="http://schemas.openxmlformats.org/officeDocument/2006/relationships/hyperlink" Target="https://github.com/dotnet/roslyn/pull/484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1.75"/>
    <col customWidth="1" min="3" max="3" width="30.63"/>
    <col customWidth="1" min="4" max="4" width="11.13"/>
    <col customWidth="1" min="5" max="5" width="9.75"/>
    <col customWidth="1" min="6" max="6" width="14.13"/>
    <col customWidth="1" min="7" max="7" width="34.75"/>
    <col customWidth="1" min="8" max="8" width="34.63"/>
    <col customWidth="1" min="9" max="10" width="30.5"/>
  </cols>
  <sheetData>
    <row r="1">
      <c r="B1" s="1" t="s">
        <v>0</v>
      </c>
    </row>
    <row r="3">
      <c r="B3" s="2" t="s">
        <v>1</v>
      </c>
      <c r="C3" s="2" t="s">
        <v>2</v>
      </c>
      <c r="D3" s="2" t="s">
        <v>3</v>
      </c>
      <c r="E3" s="2" t="s">
        <v>4</v>
      </c>
      <c r="F3" s="2" t="s">
        <v>5</v>
      </c>
      <c r="G3" s="2" t="s">
        <v>6</v>
      </c>
      <c r="H3" s="2" t="s">
        <v>7</v>
      </c>
      <c r="I3" s="2" t="s">
        <v>8</v>
      </c>
      <c r="J3" s="2" t="s">
        <v>9</v>
      </c>
      <c r="K3" s="2" t="s">
        <v>10</v>
      </c>
    </row>
    <row r="4">
      <c r="B4" s="3" t="s">
        <v>11</v>
      </c>
      <c r="C4" s="4" t="s">
        <v>12</v>
      </c>
      <c r="E4" s="4" t="s">
        <v>13</v>
      </c>
      <c r="F4" s="4" t="s">
        <v>14</v>
      </c>
      <c r="G4" s="4" t="s">
        <v>15</v>
      </c>
      <c r="H4" s="4" t="s">
        <v>16</v>
      </c>
      <c r="I4" s="4" t="s">
        <v>17</v>
      </c>
      <c r="J4" s="4" t="s">
        <v>18</v>
      </c>
    </row>
    <row r="5">
      <c r="B5" s="3" t="s">
        <v>19</v>
      </c>
      <c r="C5" s="4" t="s">
        <v>20</v>
      </c>
      <c r="E5" s="4" t="s">
        <v>21</v>
      </c>
      <c r="F5" s="4" t="s">
        <v>14</v>
      </c>
      <c r="G5" s="4" t="s">
        <v>22</v>
      </c>
      <c r="H5" s="4" t="s">
        <v>23</v>
      </c>
      <c r="I5" s="4"/>
      <c r="J5" s="4" t="s">
        <v>24</v>
      </c>
    </row>
    <row r="6">
      <c r="B6" s="3" t="s">
        <v>25</v>
      </c>
      <c r="C6" s="4" t="s">
        <v>26</v>
      </c>
      <c r="E6" s="4" t="s">
        <v>21</v>
      </c>
      <c r="F6" s="4" t="s">
        <v>14</v>
      </c>
      <c r="G6" s="4" t="s">
        <v>22</v>
      </c>
      <c r="H6" s="4" t="s">
        <v>27</v>
      </c>
    </row>
    <row r="7">
      <c r="B7" s="3" t="s">
        <v>28</v>
      </c>
      <c r="C7" s="4" t="s">
        <v>29</v>
      </c>
      <c r="E7" s="4" t="s">
        <v>13</v>
      </c>
      <c r="F7" s="4" t="s">
        <v>30</v>
      </c>
      <c r="G7" s="4" t="s">
        <v>31</v>
      </c>
      <c r="H7" s="4" t="s">
        <v>32</v>
      </c>
      <c r="I7" s="4" t="s">
        <v>33</v>
      </c>
      <c r="J7" s="4" t="s">
        <v>18</v>
      </c>
    </row>
    <row r="8">
      <c r="B8" s="3" t="s">
        <v>34</v>
      </c>
      <c r="C8" s="4" t="s">
        <v>35</v>
      </c>
      <c r="E8" s="4" t="s">
        <v>13</v>
      </c>
      <c r="F8" s="4" t="s">
        <v>30</v>
      </c>
      <c r="G8" s="4" t="s">
        <v>36</v>
      </c>
      <c r="H8" s="4" t="s">
        <v>37</v>
      </c>
      <c r="I8" s="4" t="s">
        <v>38</v>
      </c>
      <c r="J8" s="4" t="s">
        <v>24</v>
      </c>
    </row>
    <row r="9">
      <c r="B9" s="3" t="s">
        <v>39</v>
      </c>
      <c r="C9" s="4" t="s">
        <v>40</v>
      </c>
      <c r="E9" s="4" t="s">
        <v>21</v>
      </c>
      <c r="F9" s="4" t="s">
        <v>14</v>
      </c>
      <c r="G9" s="4" t="s">
        <v>22</v>
      </c>
      <c r="H9" s="4" t="s">
        <v>41</v>
      </c>
      <c r="I9" s="4" t="s">
        <v>17</v>
      </c>
      <c r="J9" s="4" t="s">
        <v>24</v>
      </c>
    </row>
    <row r="10">
      <c r="B10" s="3" t="s">
        <v>42</v>
      </c>
      <c r="C10" s="4" t="s">
        <v>43</v>
      </c>
      <c r="E10" s="4" t="s">
        <v>21</v>
      </c>
      <c r="F10" s="4" t="s">
        <v>30</v>
      </c>
      <c r="G10" s="4" t="s">
        <v>44</v>
      </c>
      <c r="H10" s="4" t="s">
        <v>45</v>
      </c>
      <c r="I10" s="4" t="s">
        <v>46</v>
      </c>
      <c r="J10" s="4" t="s">
        <v>18</v>
      </c>
    </row>
    <row r="11">
      <c r="B11" s="3" t="s">
        <v>47</v>
      </c>
      <c r="C11" s="4" t="s">
        <v>48</v>
      </c>
      <c r="E11" s="4" t="s">
        <v>13</v>
      </c>
      <c r="F11" s="4" t="s">
        <v>30</v>
      </c>
      <c r="G11" s="4" t="s">
        <v>49</v>
      </c>
      <c r="H11" s="4" t="s">
        <v>50</v>
      </c>
      <c r="I11" s="4" t="s">
        <v>33</v>
      </c>
      <c r="J11" s="4" t="s">
        <v>51</v>
      </c>
    </row>
    <row r="12">
      <c r="B12" s="3" t="s">
        <v>52</v>
      </c>
      <c r="C12" s="4" t="s">
        <v>53</v>
      </c>
      <c r="E12" s="4" t="s">
        <v>54</v>
      </c>
      <c r="F12" s="4" t="s">
        <v>30</v>
      </c>
      <c r="G12" s="4" t="s">
        <v>55</v>
      </c>
      <c r="H12" s="4" t="s">
        <v>56</v>
      </c>
      <c r="I12" s="4" t="s">
        <v>33</v>
      </c>
      <c r="J12" s="4" t="s">
        <v>24</v>
      </c>
    </row>
    <row r="13">
      <c r="B13" s="3" t="s">
        <v>57</v>
      </c>
      <c r="C13" s="4" t="s">
        <v>58</v>
      </c>
      <c r="E13" s="4" t="s">
        <v>21</v>
      </c>
      <c r="F13" s="4" t="s">
        <v>30</v>
      </c>
      <c r="G13" s="4" t="s">
        <v>59</v>
      </c>
      <c r="H13" s="4" t="s">
        <v>60</v>
      </c>
      <c r="I13" s="4" t="s">
        <v>33</v>
      </c>
      <c r="J13" s="4" t="s">
        <v>24</v>
      </c>
    </row>
    <row r="14">
      <c r="B14" s="3" t="s">
        <v>61</v>
      </c>
      <c r="C14" s="4" t="s">
        <v>62</v>
      </c>
      <c r="D14" s="4" t="s">
        <v>63</v>
      </c>
      <c r="E14" s="4" t="s">
        <v>64</v>
      </c>
      <c r="F14" s="4" t="s">
        <v>30</v>
      </c>
      <c r="G14" s="4" t="s">
        <v>65</v>
      </c>
      <c r="H14" s="4" t="s">
        <v>66</v>
      </c>
      <c r="I14" s="4" t="s">
        <v>33</v>
      </c>
    </row>
    <row r="15">
      <c r="B15" s="3" t="s">
        <v>67</v>
      </c>
      <c r="C15" s="4" t="s">
        <v>68</v>
      </c>
      <c r="E15" s="4" t="s">
        <v>69</v>
      </c>
      <c r="F15" s="4" t="s">
        <v>30</v>
      </c>
      <c r="G15" s="4" t="s">
        <v>70</v>
      </c>
      <c r="H15" s="4" t="s">
        <v>71</v>
      </c>
      <c r="I15" s="4" t="s">
        <v>33</v>
      </c>
      <c r="J15" s="4" t="s">
        <v>24</v>
      </c>
      <c r="K15" s="4" t="s">
        <v>72</v>
      </c>
    </row>
    <row r="16">
      <c r="A16" s="4" t="s">
        <v>73</v>
      </c>
      <c r="B16" s="3" t="s">
        <v>74</v>
      </c>
      <c r="C16" s="4" t="s">
        <v>75</v>
      </c>
      <c r="D16" s="4" t="s">
        <v>63</v>
      </c>
      <c r="E16" s="4" t="s">
        <v>13</v>
      </c>
      <c r="F16" s="4" t="s">
        <v>30</v>
      </c>
      <c r="G16" s="4" t="s">
        <v>65</v>
      </c>
      <c r="H16" s="4" t="s">
        <v>76</v>
      </c>
      <c r="I16" s="4" t="s">
        <v>33</v>
      </c>
      <c r="J16" s="4" t="s">
        <v>77</v>
      </c>
      <c r="K16" s="4" t="s">
        <v>78</v>
      </c>
    </row>
    <row r="17">
      <c r="A17" s="4" t="s">
        <v>73</v>
      </c>
      <c r="B17" s="3" t="s">
        <v>79</v>
      </c>
      <c r="C17" s="4" t="s">
        <v>80</v>
      </c>
      <c r="D17" s="4" t="s">
        <v>63</v>
      </c>
      <c r="E17" s="4" t="s">
        <v>13</v>
      </c>
      <c r="F17" s="4" t="s">
        <v>30</v>
      </c>
      <c r="G17" s="4" t="s">
        <v>81</v>
      </c>
      <c r="H17" s="4" t="s">
        <v>82</v>
      </c>
      <c r="I17" s="4" t="s">
        <v>33</v>
      </c>
      <c r="J17" s="4" t="s">
        <v>77</v>
      </c>
      <c r="K17" s="4" t="s">
        <v>78</v>
      </c>
    </row>
    <row r="18">
      <c r="B18" s="3" t="s">
        <v>83</v>
      </c>
      <c r="C18" s="4" t="s">
        <v>84</v>
      </c>
      <c r="E18" s="4" t="s">
        <v>21</v>
      </c>
      <c r="F18" s="4" t="s">
        <v>30</v>
      </c>
      <c r="G18" s="4" t="s">
        <v>85</v>
      </c>
      <c r="H18" s="4" t="s">
        <v>86</v>
      </c>
      <c r="I18" s="4" t="s">
        <v>87</v>
      </c>
      <c r="J18" s="4" t="s">
        <v>18</v>
      </c>
    </row>
    <row r="19">
      <c r="B19" s="3" t="s">
        <v>88</v>
      </c>
      <c r="C19" s="4" t="s">
        <v>89</v>
      </c>
      <c r="E19" s="4" t="s">
        <v>21</v>
      </c>
      <c r="F19" s="4" t="s">
        <v>30</v>
      </c>
      <c r="G19" s="4" t="s">
        <v>90</v>
      </c>
      <c r="H19" s="4" t="s">
        <v>91</v>
      </c>
      <c r="I19" s="4" t="s">
        <v>46</v>
      </c>
      <c r="J19" s="4" t="s">
        <v>18</v>
      </c>
    </row>
    <row r="20">
      <c r="B20" s="3" t="s">
        <v>92</v>
      </c>
      <c r="C20" s="4" t="s">
        <v>93</v>
      </c>
      <c r="E20" s="4" t="s">
        <v>13</v>
      </c>
      <c r="F20" s="4" t="s">
        <v>14</v>
      </c>
      <c r="G20" s="4" t="s">
        <v>94</v>
      </c>
      <c r="H20" s="4" t="s">
        <v>95</v>
      </c>
      <c r="I20" s="4" t="s">
        <v>17</v>
      </c>
      <c r="J20" s="4" t="s">
        <v>96</v>
      </c>
    </row>
    <row r="21">
      <c r="B21" s="3" t="s">
        <v>97</v>
      </c>
      <c r="C21" s="4" t="s">
        <v>98</v>
      </c>
      <c r="E21" s="4" t="s">
        <v>21</v>
      </c>
      <c r="F21" s="4" t="s">
        <v>30</v>
      </c>
      <c r="G21" s="4" t="s">
        <v>99</v>
      </c>
      <c r="H21" s="4" t="s">
        <v>100</v>
      </c>
      <c r="I21" s="4" t="s">
        <v>33</v>
      </c>
      <c r="J21" s="4" t="s">
        <v>18</v>
      </c>
    </row>
    <row r="22">
      <c r="B22" s="3" t="s">
        <v>101</v>
      </c>
      <c r="C22" s="4" t="s">
        <v>102</v>
      </c>
      <c r="E22" s="4" t="s">
        <v>21</v>
      </c>
      <c r="F22" s="4" t="s">
        <v>30</v>
      </c>
      <c r="G22" s="4" t="s">
        <v>103</v>
      </c>
      <c r="H22" s="4" t="s">
        <v>104</v>
      </c>
      <c r="I22" s="4" t="s">
        <v>46</v>
      </c>
      <c r="J22" s="4" t="s">
        <v>24</v>
      </c>
    </row>
    <row r="23">
      <c r="B23" s="3" t="s">
        <v>105</v>
      </c>
      <c r="C23" s="4" t="s">
        <v>106</v>
      </c>
      <c r="E23" s="4" t="s">
        <v>21</v>
      </c>
      <c r="F23" s="4" t="s">
        <v>14</v>
      </c>
      <c r="G23" s="4" t="s">
        <v>107</v>
      </c>
      <c r="H23" s="4" t="s">
        <v>108</v>
      </c>
      <c r="I23" s="4"/>
      <c r="J23" s="4" t="s">
        <v>24</v>
      </c>
    </row>
    <row r="24">
      <c r="B24" s="3" t="s">
        <v>109</v>
      </c>
      <c r="C24" s="4" t="s">
        <v>110</v>
      </c>
      <c r="D24" s="4" t="s">
        <v>111</v>
      </c>
      <c r="E24" s="4" t="s">
        <v>13</v>
      </c>
      <c r="F24" s="4" t="s">
        <v>30</v>
      </c>
      <c r="G24" s="4" t="s">
        <v>112</v>
      </c>
      <c r="H24" s="4" t="s">
        <v>113</v>
      </c>
      <c r="I24" s="4" t="s">
        <v>46</v>
      </c>
      <c r="J24" s="4" t="s">
        <v>114</v>
      </c>
    </row>
    <row r="25">
      <c r="B25" s="3" t="s">
        <v>115</v>
      </c>
      <c r="C25" s="4" t="s">
        <v>116</v>
      </c>
      <c r="E25" s="4" t="s">
        <v>21</v>
      </c>
      <c r="F25" s="4" t="s">
        <v>30</v>
      </c>
      <c r="G25" s="4" t="s">
        <v>22</v>
      </c>
      <c r="H25" s="4" t="s">
        <v>117</v>
      </c>
      <c r="I25" s="4" t="s">
        <v>118</v>
      </c>
      <c r="J25" s="4" t="s">
        <v>96</v>
      </c>
    </row>
    <row r="26">
      <c r="B26" s="3" t="s">
        <v>119</v>
      </c>
      <c r="C26" s="4" t="s">
        <v>120</v>
      </c>
      <c r="E26" s="4" t="s">
        <v>13</v>
      </c>
      <c r="F26" s="4" t="s">
        <v>30</v>
      </c>
      <c r="G26" s="4" t="s">
        <v>94</v>
      </c>
      <c r="H26" s="4" t="s">
        <v>121</v>
      </c>
      <c r="I26" s="4" t="s">
        <v>46</v>
      </c>
      <c r="J26" s="4" t="s">
        <v>24</v>
      </c>
    </row>
    <row r="27">
      <c r="B27" s="3" t="s">
        <v>122</v>
      </c>
      <c r="C27" s="4" t="s">
        <v>123</v>
      </c>
      <c r="D27" s="4" t="s">
        <v>111</v>
      </c>
      <c r="E27" s="4" t="s">
        <v>13</v>
      </c>
      <c r="F27" s="4" t="s">
        <v>30</v>
      </c>
      <c r="G27" s="4" t="s">
        <v>124</v>
      </c>
      <c r="H27" s="4" t="s">
        <v>125</v>
      </c>
      <c r="I27" s="4" t="s">
        <v>46</v>
      </c>
      <c r="J27" s="4" t="s">
        <v>96</v>
      </c>
    </row>
    <row r="28">
      <c r="B28" s="3" t="s">
        <v>126</v>
      </c>
      <c r="C28" s="4" t="s">
        <v>127</v>
      </c>
      <c r="D28" s="4" t="s">
        <v>63</v>
      </c>
      <c r="E28" s="4" t="s">
        <v>128</v>
      </c>
      <c r="F28" s="4" t="s">
        <v>30</v>
      </c>
      <c r="G28" s="4" t="s">
        <v>129</v>
      </c>
      <c r="H28" s="4" t="s">
        <v>130</v>
      </c>
      <c r="I28" s="4" t="s">
        <v>131</v>
      </c>
      <c r="J28" s="4" t="s">
        <v>132</v>
      </c>
    </row>
    <row r="29">
      <c r="B29" s="3" t="s">
        <v>133</v>
      </c>
      <c r="C29" s="4" t="s">
        <v>134</v>
      </c>
      <c r="E29" s="4" t="s">
        <v>13</v>
      </c>
      <c r="F29" s="4" t="s">
        <v>30</v>
      </c>
      <c r="G29" s="4" t="s">
        <v>135</v>
      </c>
      <c r="H29" s="4" t="s">
        <v>37</v>
      </c>
      <c r="I29" s="4" t="s">
        <v>38</v>
      </c>
      <c r="J29" s="4" t="s">
        <v>24</v>
      </c>
    </row>
    <row r="30">
      <c r="B30" s="3" t="s">
        <v>136</v>
      </c>
      <c r="C30" s="4" t="s">
        <v>137</v>
      </c>
      <c r="E30" s="4" t="s">
        <v>138</v>
      </c>
      <c r="F30" s="4" t="s">
        <v>30</v>
      </c>
      <c r="G30" s="4" t="s">
        <v>139</v>
      </c>
      <c r="H30" s="4" t="s">
        <v>140</v>
      </c>
      <c r="I30" s="4" t="s">
        <v>87</v>
      </c>
      <c r="J30" s="4" t="s">
        <v>24</v>
      </c>
    </row>
    <row r="31">
      <c r="B31" s="3" t="s">
        <v>141</v>
      </c>
      <c r="C31" s="4" t="s">
        <v>142</v>
      </c>
      <c r="E31" s="4" t="s">
        <v>21</v>
      </c>
      <c r="F31" s="4" t="s">
        <v>14</v>
      </c>
      <c r="G31" s="4" t="s">
        <v>143</v>
      </c>
      <c r="H31" s="4" t="s">
        <v>144</v>
      </c>
      <c r="I31" s="4" t="s">
        <v>17</v>
      </c>
      <c r="K31" s="4" t="s">
        <v>72</v>
      </c>
    </row>
    <row r="32">
      <c r="B32" s="3" t="s">
        <v>145</v>
      </c>
      <c r="C32" s="4" t="s">
        <v>146</v>
      </c>
      <c r="E32" s="4" t="s">
        <v>21</v>
      </c>
      <c r="F32" s="4" t="s">
        <v>14</v>
      </c>
      <c r="G32" s="4" t="s">
        <v>147</v>
      </c>
      <c r="H32" s="4" t="s">
        <v>148</v>
      </c>
      <c r="I32" s="4"/>
      <c r="J32" s="4" t="s">
        <v>96</v>
      </c>
    </row>
    <row r="33">
      <c r="B33" s="3" t="s">
        <v>149</v>
      </c>
      <c r="C33" s="4" t="s">
        <v>150</v>
      </c>
      <c r="E33" s="4" t="s">
        <v>13</v>
      </c>
      <c r="F33" s="4" t="s">
        <v>30</v>
      </c>
      <c r="G33" s="4" t="s">
        <v>151</v>
      </c>
      <c r="H33" s="4" t="s">
        <v>56</v>
      </c>
      <c r="I33" s="4" t="s">
        <v>33</v>
      </c>
      <c r="J33" s="4" t="s">
        <v>24</v>
      </c>
    </row>
    <row r="34">
      <c r="B34" s="3" t="s">
        <v>152</v>
      </c>
      <c r="C34" s="4" t="s">
        <v>153</v>
      </c>
      <c r="E34" s="4" t="s">
        <v>13</v>
      </c>
      <c r="F34" s="4" t="s">
        <v>30</v>
      </c>
      <c r="G34" s="4" t="s">
        <v>154</v>
      </c>
      <c r="H34" s="4" t="s">
        <v>155</v>
      </c>
      <c r="I34" s="4" t="s">
        <v>33</v>
      </c>
      <c r="J34" s="4" t="s">
        <v>18</v>
      </c>
    </row>
    <row r="35">
      <c r="B35" s="3" t="s">
        <v>156</v>
      </c>
      <c r="C35" s="4" t="s">
        <v>157</v>
      </c>
      <c r="E35" s="4" t="s">
        <v>69</v>
      </c>
      <c r="F35" s="4" t="s">
        <v>14</v>
      </c>
      <c r="G35" s="4" t="s">
        <v>158</v>
      </c>
      <c r="H35" s="4" t="s">
        <v>159</v>
      </c>
      <c r="I35" s="4"/>
      <c r="J35" s="4" t="s">
        <v>24</v>
      </c>
    </row>
    <row r="36">
      <c r="B36" s="3" t="s">
        <v>160</v>
      </c>
      <c r="C36" s="4" t="s">
        <v>161</v>
      </c>
      <c r="D36" s="4" t="s">
        <v>162</v>
      </c>
      <c r="E36" s="4" t="s">
        <v>69</v>
      </c>
      <c r="F36" s="4" t="s">
        <v>14</v>
      </c>
      <c r="G36" s="4" t="s">
        <v>163</v>
      </c>
      <c r="H36" s="4" t="s">
        <v>164</v>
      </c>
      <c r="I36" s="4" t="s">
        <v>17</v>
      </c>
      <c r="J36" s="4" t="s">
        <v>24</v>
      </c>
    </row>
    <row r="37">
      <c r="B37" s="3" t="s">
        <v>165</v>
      </c>
      <c r="C37" s="4" t="s">
        <v>166</v>
      </c>
      <c r="E37" s="4" t="s">
        <v>13</v>
      </c>
      <c r="F37" s="4" t="s">
        <v>30</v>
      </c>
      <c r="G37" s="4" t="s">
        <v>167</v>
      </c>
      <c r="H37" s="4" t="s">
        <v>168</v>
      </c>
      <c r="I37" s="4" t="s">
        <v>46</v>
      </c>
      <c r="J37" s="4" t="s">
        <v>96</v>
      </c>
    </row>
    <row r="38">
      <c r="B38" s="3" t="s">
        <v>169</v>
      </c>
      <c r="C38" s="4" t="s">
        <v>170</v>
      </c>
      <c r="E38" s="4" t="s">
        <v>21</v>
      </c>
      <c r="F38" s="4" t="s">
        <v>30</v>
      </c>
      <c r="G38" s="4" t="s">
        <v>171</v>
      </c>
      <c r="H38" s="4" t="s">
        <v>172</v>
      </c>
      <c r="I38" s="4" t="s">
        <v>46</v>
      </c>
      <c r="J38" s="4" t="s">
        <v>96</v>
      </c>
    </row>
    <row r="39">
      <c r="B39" s="3" t="s">
        <v>173</v>
      </c>
      <c r="C39" s="4" t="s">
        <v>174</v>
      </c>
      <c r="D39" s="4" t="s">
        <v>111</v>
      </c>
      <c r="E39" s="4" t="s">
        <v>21</v>
      </c>
      <c r="F39" s="4" t="s">
        <v>14</v>
      </c>
      <c r="G39" s="4" t="s">
        <v>175</v>
      </c>
      <c r="H39" s="4" t="s">
        <v>176</v>
      </c>
      <c r="I39" s="4" t="s">
        <v>17</v>
      </c>
      <c r="J39" s="4" t="s">
        <v>96</v>
      </c>
    </row>
    <row r="40">
      <c r="B40" s="3" t="s">
        <v>177</v>
      </c>
      <c r="C40" s="4" t="s">
        <v>178</v>
      </c>
      <c r="E40" s="4" t="s">
        <v>21</v>
      </c>
      <c r="F40" s="4" t="s">
        <v>30</v>
      </c>
      <c r="G40" s="4" t="s">
        <v>107</v>
      </c>
      <c r="H40" s="4" t="s">
        <v>179</v>
      </c>
      <c r="I40" s="4" t="s">
        <v>33</v>
      </c>
      <c r="J40" s="4" t="s">
        <v>96</v>
      </c>
    </row>
    <row r="41">
      <c r="B41" s="3" t="s">
        <v>180</v>
      </c>
      <c r="C41" s="4" t="s">
        <v>181</v>
      </c>
      <c r="E41" s="4" t="s">
        <v>21</v>
      </c>
      <c r="F41" s="4" t="s">
        <v>14</v>
      </c>
      <c r="G41" s="4" t="s">
        <v>171</v>
      </c>
      <c r="H41" s="4" t="s">
        <v>182</v>
      </c>
      <c r="I41" s="4" t="s">
        <v>17</v>
      </c>
      <c r="J41" s="4" t="s">
        <v>24</v>
      </c>
    </row>
    <row r="42">
      <c r="B42" s="3" t="s">
        <v>183</v>
      </c>
      <c r="C42" s="4" t="s">
        <v>184</v>
      </c>
      <c r="E42" s="4" t="s">
        <v>21</v>
      </c>
      <c r="F42" s="4" t="s">
        <v>185</v>
      </c>
      <c r="G42" s="4" t="s">
        <v>186</v>
      </c>
      <c r="H42" s="4" t="s">
        <v>94</v>
      </c>
      <c r="I42" s="4" t="s">
        <v>46</v>
      </c>
      <c r="J42" s="4" t="s">
        <v>24</v>
      </c>
    </row>
    <row r="43">
      <c r="B43" s="3" t="s">
        <v>187</v>
      </c>
      <c r="C43" s="4" t="s">
        <v>188</v>
      </c>
      <c r="E43" s="4" t="s">
        <v>13</v>
      </c>
      <c r="F43" s="4" t="s">
        <v>30</v>
      </c>
      <c r="G43" s="4" t="s">
        <v>189</v>
      </c>
      <c r="H43" s="4" t="s">
        <v>190</v>
      </c>
      <c r="I43" s="4" t="s">
        <v>87</v>
      </c>
      <c r="J43" s="4" t="s">
        <v>96</v>
      </c>
    </row>
    <row r="45">
      <c r="A45" s="2" t="s">
        <v>191</v>
      </c>
    </row>
    <row r="46">
      <c r="B46" s="3" t="s">
        <v>192</v>
      </c>
      <c r="C46" s="4" t="s">
        <v>193</v>
      </c>
      <c r="D46" s="4" t="s">
        <v>111</v>
      </c>
      <c r="E46" s="4" t="s">
        <v>13</v>
      </c>
      <c r="F46" s="4" t="s">
        <v>111</v>
      </c>
      <c r="G46" s="4" t="s">
        <v>194</v>
      </c>
      <c r="H46" s="4" t="s">
        <v>195</v>
      </c>
      <c r="I46" s="4"/>
      <c r="J46" s="4" t="s">
        <v>96</v>
      </c>
      <c r="K46" s="4" t="s">
        <v>196</v>
      </c>
    </row>
    <row r="47">
      <c r="B47" s="3" t="s">
        <v>197</v>
      </c>
      <c r="C47" s="4" t="s">
        <v>198</v>
      </c>
      <c r="D47" s="4" t="s">
        <v>111</v>
      </c>
      <c r="E47" s="4" t="s">
        <v>21</v>
      </c>
      <c r="F47" s="4" t="s">
        <v>111</v>
      </c>
      <c r="G47" s="4" t="s">
        <v>107</v>
      </c>
      <c r="H47" s="4" t="s">
        <v>199</v>
      </c>
      <c r="I47" s="4"/>
      <c r="J47" s="4" t="s">
        <v>96</v>
      </c>
      <c r="K47" s="4" t="s">
        <v>200</v>
      </c>
    </row>
    <row r="48">
      <c r="B48" s="3" t="s">
        <v>201</v>
      </c>
      <c r="C48" s="4" t="s">
        <v>202</v>
      </c>
      <c r="D48" s="4" t="s">
        <v>111</v>
      </c>
      <c r="E48" s="4" t="s">
        <v>21</v>
      </c>
      <c r="F48" s="4" t="s">
        <v>94</v>
      </c>
      <c r="G48" s="4" t="s">
        <v>107</v>
      </c>
      <c r="H48" s="4" t="s">
        <v>203</v>
      </c>
      <c r="I48" s="4"/>
      <c r="J48" s="4" t="s">
        <v>204</v>
      </c>
    </row>
    <row r="49">
      <c r="B49" s="3" t="s">
        <v>205</v>
      </c>
      <c r="C49" s="4" t="s">
        <v>206</v>
      </c>
      <c r="D49" s="4" t="s">
        <v>63</v>
      </c>
      <c r="E49" s="4" t="s">
        <v>21</v>
      </c>
      <c r="F49" s="4" t="s">
        <v>111</v>
      </c>
      <c r="G49" s="4" t="s">
        <v>171</v>
      </c>
      <c r="H49" s="4" t="s">
        <v>207</v>
      </c>
      <c r="I49" s="4"/>
      <c r="J49" s="4" t="s">
        <v>24</v>
      </c>
    </row>
    <row r="50">
      <c r="A50" s="4" t="s">
        <v>208</v>
      </c>
      <c r="B50" s="3" t="s">
        <v>209</v>
      </c>
      <c r="C50" s="4" t="s">
        <v>210</v>
      </c>
      <c r="E50" s="4" t="s">
        <v>21</v>
      </c>
      <c r="F50" s="4" t="s">
        <v>111</v>
      </c>
      <c r="G50" s="4" t="s">
        <v>171</v>
      </c>
      <c r="H50" s="4" t="s">
        <v>207</v>
      </c>
      <c r="I50" s="4"/>
      <c r="J50" s="4" t="s">
        <v>24</v>
      </c>
    </row>
    <row r="51">
      <c r="B51" s="3" t="s">
        <v>211</v>
      </c>
    </row>
    <row r="52">
      <c r="B52" s="3" t="s">
        <v>212</v>
      </c>
      <c r="C52" s="4" t="s">
        <v>213</v>
      </c>
      <c r="E52" s="4" t="s">
        <v>214</v>
      </c>
    </row>
    <row r="53">
      <c r="B53" s="3" t="s">
        <v>165</v>
      </c>
    </row>
    <row r="54">
      <c r="B54" s="3" t="s">
        <v>215</v>
      </c>
      <c r="C54" s="4" t="s">
        <v>216</v>
      </c>
      <c r="E54" s="4" t="s">
        <v>217</v>
      </c>
    </row>
    <row r="55">
      <c r="B55" s="3" t="s">
        <v>218</v>
      </c>
      <c r="C55" s="4" t="s">
        <v>219</v>
      </c>
      <c r="E55" s="4" t="s">
        <v>220</v>
      </c>
    </row>
    <row r="56">
      <c r="B56" s="3" t="s">
        <v>221</v>
      </c>
      <c r="C56" s="4" t="s">
        <v>222</v>
      </c>
      <c r="E56" s="4" t="s">
        <v>223</v>
      </c>
    </row>
    <row r="57">
      <c r="B57" s="3" t="s">
        <v>224</v>
      </c>
      <c r="C57" s="4" t="s">
        <v>225</v>
      </c>
      <c r="E57" s="4" t="s">
        <v>13</v>
      </c>
      <c r="F57" s="4" t="s">
        <v>30</v>
      </c>
      <c r="G57" s="4" t="s">
        <v>226</v>
      </c>
      <c r="H57" s="4" t="s">
        <v>227</v>
      </c>
      <c r="I57" s="4"/>
      <c r="J57" s="4" t="s">
        <v>18</v>
      </c>
    </row>
    <row r="58">
      <c r="B58" s="3" t="s">
        <v>228</v>
      </c>
      <c r="C58" s="4" t="s">
        <v>229</v>
      </c>
      <c r="F58" s="4" t="s">
        <v>30</v>
      </c>
      <c r="H58" s="4" t="s">
        <v>230</v>
      </c>
    </row>
    <row r="59">
      <c r="B59" s="3" t="s">
        <v>231</v>
      </c>
    </row>
    <row r="60">
      <c r="B60" s="3" t="s">
        <v>232</v>
      </c>
      <c r="C60" s="4" t="s">
        <v>233</v>
      </c>
    </row>
    <row r="61">
      <c r="B61" s="3" t="s">
        <v>234</v>
      </c>
      <c r="C61" s="4" t="s">
        <v>235</v>
      </c>
    </row>
    <row r="63">
      <c r="A63" s="2" t="s">
        <v>236</v>
      </c>
      <c r="E63" s="2" t="s">
        <v>237</v>
      </c>
    </row>
    <row r="64">
      <c r="B64" s="3" t="s">
        <v>238</v>
      </c>
      <c r="C64" s="4" t="s">
        <v>239</v>
      </c>
      <c r="E64" s="4" t="s">
        <v>240</v>
      </c>
    </row>
    <row r="65">
      <c r="B65" s="3" t="s">
        <v>241</v>
      </c>
      <c r="C65" s="4" t="s">
        <v>242</v>
      </c>
      <c r="E65" s="4" t="s">
        <v>243</v>
      </c>
    </row>
    <row r="66">
      <c r="B66" s="3" t="s">
        <v>244</v>
      </c>
      <c r="C66" s="4" t="s">
        <v>245</v>
      </c>
      <c r="E66" s="4" t="s">
        <v>246</v>
      </c>
    </row>
    <row r="67">
      <c r="B67" s="3" t="s">
        <v>247</v>
      </c>
      <c r="C67" s="4" t="s">
        <v>248</v>
      </c>
      <c r="E67" s="4" t="s">
        <v>249</v>
      </c>
    </row>
    <row r="68">
      <c r="A68" s="2"/>
      <c r="B68" s="3" t="s">
        <v>250</v>
      </c>
      <c r="C68" s="4" t="s">
        <v>251</v>
      </c>
      <c r="E68" s="4" t="s">
        <v>252</v>
      </c>
    </row>
  </sheetData>
  <hyperlinks>
    <hyperlink r:id="rId1" ref="B1"/>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6"/>
    <hyperlink r:id="rId43" ref="B47"/>
    <hyperlink r:id="rId44" ref="B48"/>
    <hyperlink r:id="rId45" ref="B49"/>
    <hyperlink r:id="rId46" ref="B50"/>
    <hyperlink r:id="rId47" ref="B51"/>
    <hyperlink r:id="rId48" ref="B52"/>
    <hyperlink r:id="rId49" ref="B53"/>
    <hyperlink r:id="rId50" ref="B54"/>
    <hyperlink r:id="rId51" ref="B55"/>
    <hyperlink r:id="rId52" ref="B56"/>
    <hyperlink r:id="rId53" ref="B57"/>
    <hyperlink r:id="rId54" ref="B58"/>
    <hyperlink r:id="rId55" ref="B59"/>
    <hyperlink r:id="rId56" ref="B60"/>
    <hyperlink r:id="rId57" ref="B61"/>
    <hyperlink r:id="rId58" ref="B64"/>
    <hyperlink r:id="rId59" ref="B65"/>
    <hyperlink r:id="rId60" ref="B66"/>
    <hyperlink r:id="rId61" ref="B67"/>
    <hyperlink r:id="rId62" ref="B68"/>
  </hyperlinks>
  <drawing r:id="rId6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9" t="s">
        <v>766</v>
      </c>
      <c r="B1" s="180" t="s">
        <v>336</v>
      </c>
      <c r="C1" s="180" t="s">
        <v>767</v>
      </c>
      <c r="D1" s="181" t="s">
        <v>768</v>
      </c>
      <c r="E1" s="181" t="s">
        <v>769</v>
      </c>
      <c r="F1" s="180" t="s">
        <v>770</v>
      </c>
      <c r="G1" s="179" t="s">
        <v>773</v>
      </c>
      <c r="H1" s="181" t="s">
        <v>2</v>
      </c>
      <c r="I1" s="180" t="s">
        <v>771</v>
      </c>
      <c r="J1" s="180" t="s">
        <v>772</v>
      </c>
      <c r="K1" s="180" t="s">
        <v>1108</v>
      </c>
      <c r="L1" s="179" t="s">
        <v>774</v>
      </c>
      <c r="M1" s="179" t="s">
        <v>782</v>
      </c>
      <c r="N1" s="179" t="s">
        <v>1109</v>
      </c>
      <c r="O1" s="179" t="s">
        <v>1110</v>
      </c>
      <c r="P1" s="179" t="s">
        <v>7</v>
      </c>
      <c r="Q1" s="179" t="s">
        <v>785</v>
      </c>
      <c r="R1" s="179" t="s">
        <v>786</v>
      </c>
      <c r="S1" s="179" t="s">
        <v>787</v>
      </c>
      <c r="T1" s="179" t="s">
        <v>334</v>
      </c>
      <c r="U1" s="182"/>
      <c r="V1" s="182"/>
      <c r="W1" s="182"/>
      <c r="X1" s="182"/>
      <c r="Y1" s="182"/>
      <c r="Z1" s="182"/>
      <c r="AA1" s="182"/>
      <c r="AB1" s="182"/>
      <c r="AC1" s="182"/>
      <c r="AD1" s="182"/>
      <c r="AE1" s="182"/>
      <c r="AF1" s="182"/>
      <c r="AG1" s="182"/>
      <c r="AH1" s="182"/>
      <c r="AI1" s="182"/>
      <c r="AJ1" s="182"/>
      <c r="AK1" s="182"/>
      <c r="AL1" s="182"/>
      <c r="AM1" s="182"/>
    </row>
    <row r="2">
      <c r="A2" s="7"/>
      <c r="B2" s="7"/>
      <c r="C2" s="7"/>
      <c r="D2" s="147"/>
      <c r="E2" s="147"/>
      <c r="F2" s="147"/>
      <c r="G2" s="183"/>
      <c r="H2" s="9"/>
      <c r="I2" s="184"/>
      <c r="M2" s="147"/>
      <c r="R2" s="185"/>
      <c r="S2" s="9"/>
      <c r="U2" s="7"/>
      <c r="V2" s="7"/>
      <c r="W2" s="7"/>
      <c r="X2" s="7"/>
      <c r="Y2" s="7"/>
      <c r="Z2" s="7"/>
      <c r="AA2" s="7"/>
      <c r="AB2" s="7"/>
      <c r="AC2" s="7"/>
      <c r="AD2" s="7"/>
      <c r="AE2" s="7"/>
      <c r="AF2" s="7"/>
      <c r="AG2" s="7"/>
      <c r="AH2" s="7"/>
      <c r="AI2" s="7"/>
      <c r="AJ2" s="7"/>
      <c r="AK2" s="7"/>
      <c r="AL2" s="7"/>
      <c r="AM2" s="7"/>
    </row>
    <row r="3">
      <c r="A3" s="7"/>
      <c r="B3" s="7"/>
      <c r="C3" s="7"/>
      <c r="D3" s="147"/>
      <c r="E3" s="147"/>
      <c r="F3" s="147"/>
      <c r="G3" s="183"/>
      <c r="H3" s="9"/>
      <c r="I3" s="184"/>
      <c r="M3" s="147"/>
      <c r="R3" s="7"/>
      <c r="S3" s="9"/>
      <c r="U3" s="7"/>
      <c r="V3" s="7"/>
      <c r="W3" s="7"/>
      <c r="X3" s="7"/>
      <c r="Y3" s="7"/>
      <c r="Z3" s="7"/>
      <c r="AA3" s="7"/>
      <c r="AB3" s="7"/>
      <c r="AC3" s="7"/>
      <c r="AD3" s="7"/>
      <c r="AE3" s="7"/>
      <c r="AF3" s="7"/>
      <c r="AG3" s="7"/>
      <c r="AH3" s="7"/>
      <c r="AI3" s="7"/>
      <c r="AJ3" s="7"/>
      <c r="AK3" s="7"/>
      <c r="AL3" s="7"/>
      <c r="AM3" s="7"/>
    </row>
    <row r="4">
      <c r="A4" s="7"/>
      <c r="B4" s="7"/>
      <c r="C4" s="7"/>
      <c r="D4" s="147"/>
      <c r="E4" s="147"/>
      <c r="F4" s="147"/>
      <c r="G4" s="183"/>
      <c r="H4" s="9"/>
      <c r="I4" s="184"/>
      <c r="M4" s="147"/>
      <c r="R4" s="7"/>
      <c r="S4" s="9"/>
      <c r="U4" s="7"/>
      <c r="V4" s="7"/>
      <c r="W4" s="7"/>
      <c r="X4" s="7"/>
      <c r="Y4" s="7"/>
      <c r="Z4" s="7"/>
      <c r="AA4" s="7"/>
      <c r="AB4" s="7"/>
      <c r="AC4" s="7"/>
      <c r="AD4" s="7"/>
      <c r="AE4" s="7"/>
      <c r="AF4" s="7"/>
      <c r="AG4" s="7"/>
      <c r="AH4" s="7"/>
      <c r="AI4" s="7"/>
      <c r="AJ4" s="7"/>
      <c r="AK4" s="7"/>
      <c r="AL4" s="7"/>
      <c r="AM4" s="7"/>
    </row>
    <row r="5">
      <c r="A5" s="7"/>
      <c r="B5" s="7"/>
      <c r="C5" s="7"/>
      <c r="D5" s="147"/>
      <c r="E5" s="147"/>
      <c r="F5" s="147"/>
      <c r="G5" s="183"/>
      <c r="H5" s="9"/>
      <c r="I5" s="184"/>
      <c r="M5" s="147"/>
      <c r="R5" s="7"/>
      <c r="S5" s="9"/>
      <c r="U5" s="7"/>
      <c r="V5" s="7"/>
      <c r="W5" s="7"/>
      <c r="X5" s="7"/>
      <c r="Y5" s="7"/>
      <c r="Z5" s="7"/>
      <c r="AA5" s="7"/>
      <c r="AB5" s="7"/>
      <c r="AC5" s="7"/>
      <c r="AD5" s="7"/>
      <c r="AE5" s="7"/>
      <c r="AF5" s="7"/>
      <c r="AG5" s="7"/>
      <c r="AH5" s="7"/>
      <c r="AI5" s="7"/>
      <c r="AJ5" s="7"/>
      <c r="AK5" s="7"/>
      <c r="AL5" s="7"/>
      <c r="AM5" s="7"/>
    </row>
    <row r="6">
      <c r="A6" s="7"/>
      <c r="B6" s="7"/>
      <c r="C6" s="7"/>
      <c r="D6" s="147"/>
      <c r="E6" s="147"/>
      <c r="F6" s="7"/>
      <c r="G6" s="183"/>
      <c r="H6" s="9"/>
      <c r="I6" s="184"/>
      <c r="M6" s="7"/>
      <c r="R6" s="7"/>
      <c r="S6" s="9"/>
      <c r="U6" s="7"/>
      <c r="V6" s="7"/>
      <c r="W6" s="7"/>
      <c r="X6" s="7"/>
      <c r="Y6" s="7"/>
      <c r="Z6" s="7"/>
      <c r="AA6" s="7"/>
      <c r="AB6" s="7"/>
      <c r="AC6" s="7"/>
      <c r="AD6" s="7"/>
      <c r="AE6" s="7"/>
      <c r="AF6" s="7"/>
      <c r="AG6" s="7"/>
      <c r="AH6" s="7"/>
      <c r="AI6" s="7"/>
      <c r="AJ6" s="7"/>
      <c r="AK6" s="7"/>
      <c r="AL6" s="7"/>
      <c r="AM6" s="7"/>
    </row>
    <row r="7">
      <c r="A7" s="7"/>
      <c r="B7" s="7"/>
      <c r="C7" s="7"/>
      <c r="D7" s="147"/>
      <c r="E7" s="147"/>
      <c r="F7" s="7"/>
      <c r="G7" s="183"/>
      <c r="H7" s="9"/>
      <c r="I7" s="184"/>
      <c r="M7" s="7"/>
      <c r="R7" s="7"/>
      <c r="S7" s="9"/>
      <c r="U7" s="7"/>
      <c r="V7" s="7"/>
      <c r="W7" s="7"/>
      <c r="X7" s="7"/>
      <c r="Y7" s="7"/>
      <c r="Z7" s="7"/>
      <c r="AA7" s="7"/>
      <c r="AB7" s="7"/>
      <c r="AC7" s="7"/>
      <c r="AD7" s="7"/>
      <c r="AE7" s="7"/>
      <c r="AF7" s="7"/>
      <c r="AG7" s="7"/>
      <c r="AH7" s="7"/>
      <c r="AI7" s="7"/>
      <c r="AJ7" s="7"/>
      <c r="AK7" s="7"/>
      <c r="AL7" s="7"/>
      <c r="AM7" s="7"/>
    </row>
    <row r="8">
      <c r="A8" s="7"/>
      <c r="B8" s="7"/>
      <c r="C8" s="7"/>
      <c r="D8" s="147"/>
      <c r="E8" s="147"/>
      <c r="F8" s="7"/>
      <c r="G8" s="183"/>
      <c r="H8" s="9"/>
      <c r="I8" s="184"/>
      <c r="M8" s="7"/>
      <c r="R8" s="7"/>
      <c r="S8" s="9"/>
      <c r="U8" s="7"/>
      <c r="V8" s="7"/>
      <c r="W8" s="7"/>
      <c r="X8" s="7"/>
      <c r="Y8" s="7"/>
      <c r="Z8" s="7"/>
      <c r="AA8" s="7"/>
      <c r="AB8" s="7"/>
      <c r="AC8" s="7"/>
      <c r="AD8" s="7"/>
      <c r="AE8" s="7"/>
      <c r="AF8" s="7"/>
      <c r="AG8" s="7"/>
      <c r="AH8" s="7"/>
      <c r="AI8" s="7"/>
      <c r="AJ8" s="7"/>
      <c r="AK8" s="7"/>
      <c r="AL8" s="7"/>
      <c r="AM8" s="7"/>
    </row>
    <row r="9">
      <c r="A9" s="7"/>
      <c r="B9" s="7"/>
      <c r="C9" s="7"/>
      <c r="D9" s="147"/>
      <c r="E9" s="147"/>
      <c r="F9" s="7"/>
      <c r="G9" s="183"/>
      <c r="H9" s="9"/>
      <c r="I9" s="184"/>
      <c r="M9" s="7"/>
      <c r="R9" s="7"/>
      <c r="S9" s="9"/>
      <c r="U9" s="7"/>
      <c r="V9" s="7"/>
      <c r="W9" s="7"/>
      <c r="X9" s="7"/>
      <c r="Y9" s="7"/>
      <c r="Z9" s="7"/>
      <c r="AA9" s="7"/>
      <c r="AB9" s="7"/>
      <c r="AC9" s="7"/>
      <c r="AD9" s="7"/>
      <c r="AE9" s="7"/>
      <c r="AF9" s="7"/>
      <c r="AG9" s="7"/>
      <c r="AH9" s="7"/>
      <c r="AI9" s="7"/>
      <c r="AJ9" s="7"/>
      <c r="AK9" s="7"/>
      <c r="AL9" s="7"/>
      <c r="AM9" s="7"/>
    </row>
    <row r="10">
      <c r="A10" s="7"/>
      <c r="B10" s="7"/>
      <c r="C10" s="7"/>
      <c r="D10" s="147"/>
      <c r="E10" s="147"/>
      <c r="F10" s="7"/>
      <c r="G10" s="183"/>
      <c r="H10" s="9"/>
      <c r="I10" s="184"/>
      <c r="M10" s="7"/>
      <c r="R10" s="7"/>
      <c r="S10" s="9"/>
      <c r="U10" s="7"/>
      <c r="V10" s="7"/>
      <c r="W10" s="7"/>
      <c r="X10" s="7"/>
      <c r="Y10" s="7"/>
      <c r="Z10" s="7"/>
      <c r="AA10" s="7"/>
      <c r="AB10" s="7"/>
      <c r="AC10" s="7"/>
      <c r="AD10" s="7"/>
      <c r="AE10" s="7"/>
      <c r="AF10" s="7"/>
      <c r="AG10" s="7"/>
      <c r="AH10" s="7"/>
      <c r="AI10" s="7"/>
      <c r="AJ10" s="7"/>
      <c r="AK10" s="7"/>
      <c r="AL10" s="7"/>
      <c r="AM10" s="7"/>
    </row>
    <row r="11">
      <c r="A11" s="7"/>
      <c r="B11" s="7"/>
      <c r="C11" s="7"/>
      <c r="D11" s="147"/>
      <c r="E11" s="147"/>
      <c r="F11" s="7"/>
      <c r="G11" s="183"/>
      <c r="H11" s="9"/>
      <c r="I11" s="9"/>
      <c r="M11" s="7"/>
      <c r="R11" s="7"/>
      <c r="S11" s="9"/>
      <c r="U11" s="7"/>
      <c r="V11" s="7"/>
      <c r="W11" s="7"/>
      <c r="X11" s="7"/>
      <c r="Y11" s="7"/>
      <c r="Z11" s="7"/>
      <c r="AA11" s="7"/>
      <c r="AB11" s="7"/>
      <c r="AC11" s="7"/>
      <c r="AD11" s="7"/>
      <c r="AE11" s="7"/>
      <c r="AF11" s="7"/>
      <c r="AG11" s="7"/>
      <c r="AH11" s="7"/>
      <c r="AI11" s="7"/>
      <c r="AJ11" s="7"/>
      <c r="AK11" s="7"/>
      <c r="AL11" s="7"/>
      <c r="AM11" s="7"/>
    </row>
    <row r="12">
      <c r="A12" s="7"/>
      <c r="B12" s="7"/>
      <c r="C12" s="7"/>
      <c r="D12" s="147"/>
      <c r="E12" s="147"/>
      <c r="F12" s="7"/>
      <c r="G12" s="186"/>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row r="13">
      <c r="A13" s="7"/>
      <c r="B13" s="7"/>
      <c r="C13" s="7"/>
      <c r="D13" s="147"/>
      <c r="E13" s="147"/>
      <c r="F13" s="7"/>
      <c r="G13" s="186"/>
      <c r="H13" s="7"/>
      <c r="I13" s="7"/>
      <c r="J13" s="7"/>
      <c r="K13" s="7"/>
      <c r="O13" s="7"/>
      <c r="P13" s="7"/>
      <c r="Q13" s="7"/>
      <c r="R13" s="7"/>
      <c r="S13" s="7"/>
      <c r="T13" s="7"/>
      <c r="U13" s="7"/>
      <c r="V13" s="7"/>
      <c r="W13" s="7"/>
      <c r="X13" s="7"/>
      <c r="Y13" s="7"/>
      <c r="Z13" s="7"/>
      <c r="AA13" s="7"/>
      <c r="AB13" s="7"/>
      <c r="AC13" s="7"/>
      <c r="AD13" s="7"/>
      <c r="AE13" s="7"/>
      <c r="AF13" s="7"/>
      <c r="AG13" s="7"/>
      <c r="AH13" s="7"/>
      <c r="AI13" s="7"/>
      <c r="AJ13" s="7"/>
      <c r="AK13" s="7"/>
      <c r="AL13" s="7"/>
      <c r="AM13" s="7"/>
    </row>
    <row r="14">
      <c r="A14" s="7"/>
      <c r="B14" s="7"/>
      <c r="C14" s="7"/>
      <c r="D14" s="147"/>
      <c r="E14" s="147"/>
      <c r="F14" s="7"/>
      <c r="G14" s="7"/>
      <c r="H14" s="7"/>
      <c r="I14" s="7"/>
      <c r="J14" s="7"/>
      <c r="K14" s="7"/>
      <c r="O14" s="7"/>
      <c r="P14" s="7"/>
      <c r="Q14" s="7"/>
      <c r="R14" s="7"/>
      <c r="S14" s="7"/>
      <c r="T14" s="7"/>
      <c r="U14" s="7"/>
      <c r="V14" s="7"/>
      <c r="W14" s="7"/>
      <c r="X14" s="7"/>
      <c r="Y14" s="7"/>
      <c r="Z14" s="7"/>
      <c r="AA14" s="7"/>
      <c r="AB14" s="7"/>
      <c r="AC14" s="7"/>
      <c r="AD14" s="7"/>
      <c r="AE14" s="7"/>
      <c r="AF14" s="7"/>
      <c r="AG14" s="7"/>
      <c r="AH14" s="7"/>
      <c r="AI14" s="7"/>
      <c r="AJ14" s="7"/>
      <c r="AK14" s="7"/>
      <c r="AL14" s="7"/>
      <c r="AM14" s="7"/>
    </row>
    <row r="15">
      <c r="A15" s="7"/>
      <c r="B15" s="7"/>
      <c r="C15" s="7"/>
      <c r="D15" s="147"/>
      <c r="E15" s="147"/>
      <c r="F15" s="7"/>
      <c r="G15" s="7"/>
      <c r="H15" s="7"/>
      <c r="I15" s="7"/>
      <c r="J15" s="7"/>
      <c r="K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c r="A16" s="7"/>
      <c r="B16" s="7"/>
      <c r="C16" s="7"/>
      <c r="D16" s="147"/>
      <c r="E16" s="147"/>
      <c r="F16" s="7"/>
      <c r="G16" s="7"/>
      <c r="H16" s="7"/>
      <c r="I16" s="7"/>
      <c r="J16" s="7"/>
      <c r="K16" s="7"/>
      <c r="O16" s="7"/>
      <c r="P16" s="7"/>
      <c r="Q16" s="7"/>
      <c r="R16" s="7"/>
      <c r="S16" s="7"/>
      <c r="T16" s="7"/>
      <c r="U16" s="7"/>
      <c r="V16" s="7"/>
      <c r="W16" s="7"/>
      <c r="X16" s="7"/>
      <c r="Y16" s="7"/>
      <c r="Z16" s="7"/>
      <c r="AA16" s="7"/>
      <c r="AB16" s="7"/>
      <c r="AC16" s="7"/>
      <c r="AD16" s="7"/>
      <c r="AE16" s="7"/>
      <c r="AF16" s="7"/>
      <c r="AG16" s="7"/>
      <c r="AH16" s="7"/>
      <c r="AI16" s="7"/>
      <c r="AJ16" s="7"/>
      <c r="AK16" s="7"/>
      <c r="AL16" s="7"/>
      <c r="AM16" s="7"/>
    </row>
    <row r="17">
      <c r="A17" s="7"/>
      <c r="B17" s="7"/>
      <c r="C17" s="7"/>
      <c r="D17" s="147"/>
      <c r="E17" s="147"/>
      <c r="F17" s="7"/>
      <c r="G17" s="7"/>
      <c r="H17" s="7"/>
      <c r="I17" s="7"/>
      <c r="J17" s="7"/>
      <c r="K17" s="7"/>
      <c r="O17" s="7"/>
      <c r="P17" s="7"/>
      <c r="Q17" s="7"/>
      <c r="R17" s="7"/>
      <c r="S17" s="7"/>
      <c r="T17" s="7"/>
      <c r="U17" s="7"/>
      <c r="V17" s="7"/>
      <c r="W17" s="7"/>
      <c r="X17" s="7"/>
      <c r="Y17" s="7"/>
      <c r="Z17" s="7"/>
      <c r="AA17" s="7"/>
      <c r="AB17" s="7"/>
      <c r="AC17" s="7"/>
      <c r="AD17" s="7"/>
      <c r="AE17" s="7"/>
      <c r="AF17" s="7"/>
      <c r="AG17" s="7"/>
      <c r="AH17" s="7"/>
      <c r="AI17" s="7"/>
      <c r="AJ17" s="7"/>
      <c r="AK17" s="7"/>
      <c r="AL17" s="7"/>
      <c r="AM17" s="7"/>
    </row>
    <row r="18">
      <c r="A18" s="7"/>
      <c r="B18" s="7"/>
      <c r="C18" s="7"/>
      <c r="D18" s="147"/>
      <c r="E18" s="147"/>
      <c r="F18" s="7"/>
      <c r="G18" s="7"/>
      <c r="H18" s="7"/>
      <c r="I18" s="7"/>
      <c r="J18" s="7"/>
      <c r="K18" s="7"/>
      <c r="O18" s="7"/>
      <c r="P18" s="7"/>
      <c r="Q18" s="7"/>
      <c r="R18" s="7"/>
      <c r="S18" s="7"/>
      <c r="T18" s="7"/>
      <c r="U18" s="7"/>
      <c r="V18" s="7"/>
      <c r="W18" s="7"/>
      <c r="X18" s="7"/>
      <c r="Y18" s="7"/>
      <c r="Z18" s="7"/>
      <c r="AA18" s="7"/>
      <c r="AB18" s="7"/>
      <c r="AC18" s="7"/>
      <c r="AD18" s="7"/>
      <c r="AE18" s="7"/>
      <c r="AF18" s="7"/>
      <c r="AG18" s="7"/>
      <c r="AH18" s="7"/>
      <c r="AI18" s="7"/>
      <c r="AJ18" s="7"/>
      <c r="AK18" s="7"/>
      <c r="AL18" s="7"/>
      <c r="AM18" s="7"/>
    </row>
    <row r="19">
      <c r="A19" s="7"/>
      <c r="B19" s="7"/>
      <c r="C19" s="15" t="s">
        <v>1111</v>
      </c>
      <c r="D19" s="147"/>
      <c r="E19" s="147"/>
      <c r="F19" s="16"/>
      <c r="G19" s="18" t="s">
        <v>165</v>
      </c>
      <c r="H19" s="16"/>
      <c r="I19" s="16"/>
      <c r="J19" s="16"/>
      <c r="K19" s="16"/>
      <c r="L19" s="16"/>
      <c r="M19" s="16"/>
      <c r="N19" s="16"/>
      <c r="O19" s="16"/>
      <c r="P19" s="16"/>
      <c r="Q19" s="16"/>
      <c r="R19" s="16"/>
      <c r="S19" s="16"/>
      <c r="T19" s="16"/>
      <c r="U19" s="16"/>
      <c r="V19" s="16"/>
      <c r="W19" s="16"/>
      <c r="X19" s="16"/>
      <c r="Y19" s="7"/>
      <c r="Z19" s="7"/>
      <c r="AA19" s="7"/>
      <c r="AB19" s="7"/>
      <c r="AC19" s="7"/>
      <c r="AD19" s="7"/>
      <c r="AE19" s="7"/>
      <c r="AF19" s="7"/>
      <c r="AG19" s="7"/>
      <c r="AH19" s="7"/>
      <c r="AI19" s="7"/>
      <c r="AJ19" s="7"/>
      <c r="AK19" s="7"/>
      <c r="AL19" s="7"/>
      <c r="AM19" s="7"/>
    </row>
    <row r="20">
      <c r="A20" s="7"/>
      <c r="B20" s="7"/>
      <c r="C20" s="15" t="s">
        <v>671</v>
      </c>
      <c r="D20" s="147"/>
      <c r="E20" s="147"/>
      <c r="F20" s="16"/>
      <c r="G20" s="18" t="s">
        <v>231</v>
      </c>
      <c r="H20" s="16"/>
      <c r="I20" s="16"/>
      <c r="J20" s="16"/>
      <c r="K20" s="16"/>
      <c r="L20" s="16"/>
      <c r="M20" s="16"/>
      <c r="N20" s="16"/>
      <c r="O20" s="16"/>
      <c r="P20" s="16"/>
      <c r="Q20" s="16"/>
      <c r="R20" s="16"/>
      <c r="S20" s="16"/>
      <c r="T20" s="16"/>
      <c r="U20" s="16"/>
      <c r="V20" s="16"/>
      <c r="W20" s="16"/>
      <c r="X20" s="16"/>
      <c r="Y20" s="7"/>
      <c r="Z20" s="7"/>
      <c r="AA20" s="7"/>
      <c r="AB20" s="7"/>
      <c r="AC20" s="7"/>
      <c r="AD20" s="7"/>
      <c r="AE20" s="7"/>
      <c r="AF20" s="7"/>
      <c r="AG20" s="7"/>
      <c r="AH20" s="7"/>
      <c r="AI20" s="7"/>
      <c r="AJ20" s="7"/>
      <c r="AK20" s="7"/>
      <c r="AL20" s="7"/>
      <c r="AM20" s="7"/>
    </row>
    <row r="21">
      <c r="A21" s="7"/>
      <c r="B21" s="7"/>
      <c r="C21" s="15" t="s">
        <v>598</v>
      </c>
      <c r="D21" s="16"/>
      <c r="E21" s="16"/>
      <c r="F21" s="16"/>
      <c r="G21" s="18" t="s">
        <v>238</v>
      </c>
      <c r="H21" s="15" t="s">
        <v>239</v>
      </c>
      <c r="I21" s="16"/>
      <c r="J21" s="16"/>
      <c r="K21" s="16"/>
      <c r="L21" s="16"/>
      <c r="M21" s="16"/>
      <c r="N21" s="16"/>
      <c r="O21" s="16"/>
      <c r="P21" s="16"/>
      <c r="Q21" s="16"/>
      <c r="R21" s="16"/>
      <c r="S21" s="16"/>
      <c r="T21" s="15" t="s">
        <v>240</v>
      </c>
      <c r="U21" s="16"/>
      <c r="V21" s="16"/>
      <c r="W21" s="16"/>
      <c r="X21" s="16"/>
      <c r="Y21" s="7"/>
      <c r="Z21" s="7"/>
      <c r="AA21" s="7"/>
      <c r="AB21" s="7"/>
      <c r="AC21" s="7"/>
      <c r="AD21" s="7"/>
      <c r="AE21" s="7"/>
      <c r="AF21" s="7"/>
      <c r="AG21" s="7"/>
      <c r="AH21" s="7"/>
      <c r="AI21" s="7"/>
      <c r="AJ21" s="7"/>
      <c r="AK21" s="7"/>
      <c r="AL21" s="7"/>
      <c r="AM21" s="7"/>
    </row>
    <row r="22">
      <c r="A22" s="7"/>
      <c r="B22" s="7"/>
      <c r="C22" s="15" t="s">
        <v>598</v>
      </c>
      <c r="D22" s="16"/>
      <c r="E22" s="16"/>
      <c r="F22" s="16"/>
      <c r="G22" s="18" t="s">
        <v>241</v>
      </c>
      <c r="H22" s="15" t="s">
        <v>242</v>
      </c>
      <c r="I22" s="16"/>
      <c r="J22" s="16"/>
      <c r="K22" s="16"/>
      <c r="L22" s="16"/>
      <c r="M22" s="16"/>
      <c r="N22" s="16"/>
      <c r="O22" s="16"/>
      <c r="P22" s="16"/>
      <c r="Q22" s="16"/>
      <c r="R22" s="16"/>
      <c r="S22" s="16"/>
      <c r="T22" s="15" t="s">
        <v>243</v>
      </c>
      <c r="U22" s="16"/>
      <c r="V22" s="16"/>
      <c r="W22" s="16"/>
      <c r="X22" s="16"/>
      <c r="Y22" s="7"/>
      <c r="Z22" s="7"/>
      <c r="AA22" s="7"/>
      <c r="AB22" s="7"/>
      <c r="AC22" s="7"/>
      <c r="AD22" s="7"/>
      <c r="AE22" s="7"/>
      <c r="AF22" s="7"/>
      <c r="AG22" s="7"/>
      <c r="AH22" s="7"/>
      <c r="AI22" s="7"/>
      <c r="AJ22" s="7"/>
      <c r="AK22" s="7"/>
      <c r="AL22" s="7"/>
      <c r="AM22" s="7"/>
    </row>
    <row r="23">
      <c r="A23" s="7"/>
      <c r="B23" s="7"/>
      <c r="C23" s="15" t="s">
        <v>598</v>
      </c>
      <c r="D23" s="16"/>
      <c r="E23" s="16"/>
      <c r="F23" s="16"/>
      <c r="G23" s="18" t="s">
        <v>244</v>
      </c>
      <c r="H23" s="15" t="s">
        <v>245</v>
      </c>
      <c r="I23" s="16"/>
      <c r="J23" s="16"/>
      <c r="K23" s="16"/>
      <c r="L23" s="16"/>
      <c r="M23" s="16"/>
      <c r="N23" s="16"/>
      <c r="O23" s="16"/>
      <c r="P23" s="16"/>
      <c r="Q23" s="16"/>
      <c r="R23" s="16"/>
      <c r="S23" s="16"/>
      <c r="T23" s="15" t="s">
        <v>246</v>
      </c>
      <c r="U23" s="16"/>
      <c r="V23" s="16"/>
      <c r="W23" s="16"/>
      <c r="X23" s="16"/>
      <c r="Y23" s="7"/>
      <c r="Z23" s="7"/>
      <c r="AA23" s="7"/>
      <c r="AB23" s="7"/>
      <c r="AC23" s="7"/>
      <c r="AD23" s="7"/>
      <c r="AE23" s="7"/>
      <c r="AF23" s="7"/>
      <c r="AG23" s="7"/>
      <c r="AH23" s="7"/>
      <c r="AI23" s="7"/>
      <c r="AJ23" s="7"/>
      <c r="AK23" s="7"/>
      <c r="AL23" s="7"/>
      <c r="AM23" s="7"/>
    </row>
    <row r="24">
      <c r="A24" s="7"/>
      <c r="B24" s="7"/>
      <c r="C24" s="15" t="s">
        <v>598</v>
      </c>
      <c r="D24" s="16"/>
      <c r="E24" s="16"/>
      <c r="F24" s="16"/>
      <c r="G24" s="18" t="s">
        <v>247</v>
      </c>
      <c r="H24" s="15" t="s">
        <v>248</v>
      </c>
      <c r="I24" s="16"/>
      <c r="J24" s="16"/>
      <c r="K24" s="16"/>
      <c r="L24" s="16"/>
      <c r="M24" s="16"/>
      <c r="N24" s="16"/>
      <c r="O24" s="16"/>
      <c r="P24" s="16"/>
      <c r="Q24" s="16"/>
      <c r="R24" s="16"/>
      <c r="S24" s="16"/>
      <c r="T24" s="15" t="s">
        <v>249</v>
      </c>
      <c r="U24" s="16"/>
      <c r="V24" s="16"/>
      <c r="W24" s="16"/>
      <c r="X24" s="16"/>
      <c r="Y24" s="7"/>
      <c r="Z24" s="7"/>
      <c r="AA24" s="7"/>
      <c r="AB24" s="7"/>
      <c r="AC24" s="7"/>
      <c r="AD24" s="7"/>
      <c r="AE24" s="7"/>
      <c r="AF24" s="7"/>
      <c r="AG24" s="7"/>
      <c r="AH24" s="7"/>
      <c r="AI24" s="7"/>
      <c r="AJ24" s="7"/>
      <c r="AK24" s="7"/>
      <c r="AL24" s="7"/>
      <c r="AM24" s="7"/>
    </row>
    <row r="25">
      <c r="A25" s="7"/>
      <c r="B25" s="7"/>
      <c r="C25" s="15" t="s">
        <v>598</v>
      </c>
      <c r="D25" s="16"/>
      <c r="E25" s="16"/>
      <c r="F25" s="16"/>
      <c r="G25" s="18" t="s">
        <v>250</v>
      </c>
      <c r="H25" s="15" t="s">
        <v>251</v>
      </c>
      <c r="I25" s="16"/>
      <c r="J25" s="16"/>
      <c r="K25" s="16"/>
      <c r="L25" s="16"/>
      <c r="M25" s="16"/>
      <c r="N25" s="16"/>
      <c r="O25" s="16"/>
      <c r="P25" s="16"/>
      <c r="Q25" s="16"/>
      <c r="R25" s="16"/>
      <c r="S25" s="16"/>
      <c r="T25" s="15" t="s">
        <v>252</v>
      </c>
      <c r="U25" s="16"/>
      <c r="V25" s="16"/>
      <c r="W25" s="16"/>
      <c r="X25" s="16"/>
      <c r="Y25" s="7"/>
      <c r="Z25" s="7"/>
      <c r="AA25" s="7"/>
      <c r="AB25" s="7"/>
      <c r="AC25" s="7"/>
      <c r="AD25" s="7"/>
      <c r="AE25" s="7"/>
      <c r="AF25" s="7"/>
      <c r="AG25" s="7"/>
      <c r="AH25" s="7"/>
      <c r="AI25" s="7"/>
      <c r="AJ25" s="7"/>
      <c r="AK25" s="7"/>
      <c r="AL25" s="7"/>
      <c r="AM25" s="7"/>
    </row>
    <row r="26">
      <c r="A26" s="23">
        <v>45143.0</v>
      </c>
      <c r="B26" s="7"/>
      <c r="C26" s="160" t="s">
        <v>1112</v>
      </c>
      <c r="D26" s="147"/>
      <c r="E26" s="7"/>
      <c r="F26" s="158" t="s">
        <v>481</v>
      </c>
      <c r="G26" s="161" t="s">
        <v>564</v>
      </c>
      <c r="H26" s="160" t="s">
        <v>565</v>
      </c>
      <c r="I26" s="162"/>
      <c r="J26" s="162"/>
      <c r="K26" s="160" t="s">
        <v>566</v>
      </c>
      <c r="L26" s="160" t="s">
        <v>30</v>
      </c>
      <c r="M26" s="162"/>
      <c r="N26" s="162"/>
      <c r="O26" s="158" t="s">
        <v>271</v>
      </c>
      <c r="P26" s="158" t="s">
        <v>567</v>
      </c>
      <c r="Q26" s="162"/>
      <c r="R26" s="187" t="s">
        <v>886</v>
      </c>
      <c r="S26" s="162"/>
      <c r="U26" s="7"/>
      <c r="V26" s="7"/>
      <c r="W26" s="7"/>
      <c r="X26" s="7"/>
      <c r="Y26" s="7"/>
      <c r="Z26" s="7"/>
      <c r="AA26" s="7"/>
      <c r="AB26" s="7"/>
      <c r="AC26" s="7"/>
      <c r="AD26" s="7"/>
      <c r="AE26" s="7"/>
      <c r="AF26" s="7"/>
      <c r="AG26" s="7"/>
      <c r="AH26" s="7"/>
      <c r="AI26" s="7"/>
      <c r="AJ26" s="7"/>
      <c r="AK26" s="7"/>
      <c r="AL26" s="7"/>
      <c r="AM26" s="7"/>
    </row>
    <row r="27">
      <c r="A27" s="23">
        <v>62626.0</v>
      </c>
      <c r="B27" s="15"/>
      <c r="C27" s="160" t="s">
        <v>671</v>
      </c>
      <c r="D27" s="16"/>
      <c r="E27" s="16"/>
      <c r="F27" s="158" t="s">
        <v>481</v>
      </c>
      <c r="G27" s="161" t="s">
        <v>482</v>
      </c>
      <c r="H27" s="160" t="s">
        <v>483</v>
      </c>
      <c r="I27" s="160" t="s">
        <v>799</v>
      </c>
      <c r="J27" s="158" t="s">
        <v>256</v>
      </c>
      <c r="K27" s="160" t="s">
        <v>484</v>
      </c>
      <c r="L27" s="188" t="s">
        <v>14</v>
      </c>
      <c r="M27" s="162"/>
      <c r="N27" s="150"/>
      <c r="O27" s="188" t="s">
        <v>18</v>
      </c>
      <c r="P27" s="158" t="s">
        <v>485</v>
      </c>
      <c r="Q27" s="150"/>
      <c r="U27" s="16"/>
      <c r="V27" s="16"/>
      <c r="W27" s="16"/>
      <c r="X27" s="16"/>
      <c r="Y27" s="7"/>
      <c r="Z27" s="7"/>
      <c r="AA27" s="7"/>
      <c r="AB27" s="7"/>
      <c r="AC27" s="7"/>
      <c r="AD27" s="7"/>
      <c r="AE27" s="7"/>
      <c r="AF27" s="7"/>
      <c r="AG27" s="7"/>
      <c r="AH27" s="7"/>
      <c r="AI27" s="7"/>
      <c r="AJ27" s="7"/>
      <c r="AK27" s="7"/>
      <c r="AL27" s="7"/>
      <c r="AM27" s="7"/>
    </row>
    <row r="28">
      <c r="A28" s="23">
        <v>17094.0</v>
      </c>
      <c r="B28" s="7"/>
      <c r="C28" s="160" t="s">
        <v>1113</v>
      </c>
      <c r="D28" s="147"/>
      <c r="E28" s="7"/>
      <c r="F28" s="158" t="s">
        <v>481</v>
      </c>
      <c r="G28" s="161" t="s">
        <v>555</v>
      </c>
      <c r="H28" s="160" t="s">
        <v>556</v>
      </c>
      <c r="I28" s="160" t="s">
        <v>1</v>
      </c>
      <c r="J28" s="158" t="s">
        <v>583</v>
      </c>
      <c r="K28" s="160" t="s">
        <v>558</v>
      </c>
      <c r="L28" s="188" t="s">
        <v>14</v>
      </c>
      <c r="M28" s="162"/>
      <c r="N28" s="160" t="s">
        <v>806</v>
      </c>
      <c r="O28" s="158" t="s">
        <v>557</v>
      </c>
      <c r="P28" s="158" t="s">
        <v>559</v>
      </c>
      <c r="Q28" s="162"/>
      <c r="R28" s="189" t="s">
        <v>1114</v>
      </c>
      <c r="S28" s="162"/>
      <c r="U28" s="7"/>
      <c r="V28" s="7"/>
      <c r="W28" s="7"/>
      <c r="X28" s="7"/>
      <c r="Y28" s="7"/>
      <c r="Z28" s="7"/>
      <c r="AA28" s="7"/>
      <c r="AB28" s="7"/>
      <c r="AC28" s="7"/>
      <c r="AD28" s="7"/>
      <c r="AE28" s="7"/>
      <c r="AF28" s="7"/>
      <c r="AG28" s="7"/>
      <c r="AH28" s="7"/>
      <c r="AI28" s="7"/>
      <c r="AJ28" s="7"/>
      <c r="AK28" s="7"/>
      <c r="AL28" s="7"/>
      <c r="AM28" s="7"/>
    </row>
    <row r="29">
      <c r="A29" s="23">
        <v>12547.0</v>
      </c>
      <c r="B29" s="7"/>
      <c r="C29" s="160" t="s">
        <v>1115</v>
      </c>
      <c r="D29" s="147"/>
      <c r="E29" s="7"/>
      <c r="F29" s="158" t="s">
        <v>376</v>
      </c>
      <c r="G29" s="161" t="s">
        <v>581</v>
      </c>
      <c r="H29" s="160" t="s">
        <v>582</v>
      </c>
      <c r="I29" s="190" t="s">
        <v>799</v>
      </c>
      <c r="J29" s="158" t="s">
        <v>583</v>
      </c>
      <c r="K29" s="160" t="s">
        <v>584</v>
      </c>
      <c r="L29" s="160" t="s">
        <v>30</v>
      </c>
      <c r="M29" s="162"/>
      <c r="N29" s="162"/>
      <c r="O29" s="188" t="s">
        <v>18</v>
      </c>
      <c r="P29" s="160" t="s">
        <v>585</v>
      </c>
      <c r="Q29" s="162"/>
      <c r="R29" s="15" t="s">
        <v>1116</v>
      </c>
      <c r="S29" s="158"/>
      <c r="U29" s="7"/>
      <c r="V29" s="7"/>
      <c r="W29" s="7"/>
      <c r="X29" s="7"/>
      <c r="Y29" s="7"/>
      <c r="Z29" s="7"/>
      <c r="AA29" s="7"/>
      <c r="AB29" s="7"/>
      <c r="AC29" s="7"/>
      <c r="AD29" s="7"/>
      <c r="AE29" s="7"/>
      <c r="AF29" s="7"/>
      <c r="AG29" s="7"/>
      <c r="AH29" s="7"/>
      <c r="AI29" s="7"/>
      <c r="AJ29" s="7"/>
      <c r="AK29" s="7"/>
      <c r="AL29" s="7"/>
      <c r="AM29" s="7"/>
    </row>
    <row r="30">
      <c r="A30" s="23">
        <v>3216.0</v>
      </c>
      <c r="B30" s="7"/>
      <c r="C30" s="160" t="s">
        <v>671</v>
      </c>
      <c r="D30" s="147"/>
      <c r="E30" s="7"/>
      <c r="F30" s="158" t="s">
        <v>376</v>
      </c>
      <c r="G30" s="161" t="s">
        <v>590</v>
      </c>
      <c r="H30" s="160" t="s">
        <v>591</v>
      </c>
      <c r="I30" s="190" t="s">
        <v>799</v>
      </c>
      <c r="J30" s="152" t="s">
        <v>301</v>
      </c>
      <c r="K30" s="160" t="s">
        <v>592</v>
      </c>
      <c r="L30" s="188" t="s">
        <v>14</v>
      </c>
      <c r="M30" s="162"/>
      <c r="N30" s="162"/>
      <c r="O30" s="158" t="s">
        <v>271</v>
      </c>
      <c r="P30" s="160" t="s">
        <v>593</v>
      </c>
      <c r="Q30" s="162"/>
      <c r="R30" s="162"/>
      <c r="S30" s="162"/>
      <c r="U30" s="7"/>
      <c r="V30" s="7"/>
      <c r="W30" s="7"/>
      <c r="X30" s="7"/>
      <c r="Y30" s="7"/>
      <c r="Z30" s="7"/>
      <c r="AA30" s="7"/>
      <c r="AB30" s="7"/>
      <c r="AC30" s="7"/>
      <c r="AD30" s="7"/>
      <c r="AE30" s="7"/>
      <c r="AF30" s="7"/>
      <c r="AG30" s="7"/>
      <c r="AH30" s="7"/>
      <c r="AI30" s="7"/>
      <c r="AJ30" s="7"/>
      <c r="AK30" s="7"/>
      <c r="AL30" s="7"/>
      <c r="AM30" s="7"/>
    </row>
    <row r="31">
      <c r="A31" s="13">
        <v>19142.0</v>
      </c>
      <c r="B31" s="7"/>
      <c r="C31" s="160" t="s">
        <v>671</v>
      </c>
      <c r="D31" s="147"/>
      <c r="E31" s="147"/>
      <c r="F31" s="158" t="s">
        <v>373</v>
      </c>
      <c r="G31" s="28" t="s">
        <v>382</v>
      </c>
      <c r="H31" s="188" t="s">
        <v>383</v>
      </c>
      <c r="I31" s="160" t="s">
        <v>1</v>
      </c>
      <c r="J31" s="158" t="s">
        <v>583</v>
      </c>
      <c r="K31" s="158" t="s">
        <v>384</v>
      </c>
      <c r="L31" s="158" t="s">
        <v>844</v>
      </c>
      <c r="M31" s="162"/>
      <c r="N31" s="162"/>
      <c r="O31" s="158" t="s">
        <v>271</v>
      </c>
      <c r="P31" s="158" t="s">
        <v>385</v>
      </c>
      <c r="Q31" s="162"/>
      <c r="R31" s="185"/>
      <c r="S31" s="160"/>
      <c r="U31" s="7"/>
      <c r="V31" s="7"/>
      <c r="W31" s="7"/>
      <c r="X31" s="7"/>
      <c r="Y31" s="7"/>
      <c r="Z31" s="7"/>
      <c r="AA31" s="7"/>
      <c r="AB31" s="7"/>
      <c r="AC31" s="7"/>
      <c r="AD31" s="7"/>
      <c r="AE31" s="7"/>
      <c r="AF31" s="7"/>
      <c r="AG31" s="7"/>
      <c r="AH31" s="7"/>
      <c r="AI31" s="7"/>
      <c r="AJ31" s="7"/>
      <c r="AK31" s="7"/>
      <c r="AL31" s="7"/>
      <c r="AM31" s="7"/>
    </row>
    <row r="32">
      <c r="A32" s="13">
        <v>16238.0</v>
      </c>
      <c r="B32" s="7"/>
      <c r="C32" s="160" t="s">
        <v>671</v>
      </c>
      <c r="D32" s="147"/>
      <c r="E32" s="147"/>
      <c r="F32" s="158" t="s">
        <v>373</v>
      </c>
      <c r="G32" s="28" t="s">
        <v>397</v>
      </c>
      <c r="H32" s="158" t="s">
        <v>398</v>
      </c>
      <c r="I32" s="160" t="s">
        <v>799</v>
      </c>
      <c r="J32" s="158" t="s">
        <v>301</v>
      </c>
      <c r="K32" s="158" t="s">
        <v>399</v>
      </c>
      <c r="L32" s="158" t="s">
        <v>998</v>
      </c>
      <c r="M32" s="162"/>
      <c r="N32" s="147" t="s">
        <v>819</v>
      </c>
      <c r="O32" s="158" t="s">
        <v>820</v>
      </c>
      <c r="P32" s="158" t="s">
        <v>401</v>
      </c>
      <c r="Q32" s="162"/>
      <c r="R32" s="162"/>
      <c r="S32" s="160"/>
      <c r="U32" s="7"/>
      <c r="V32" s="7"/>
      <c r="W32" s="7"/>
      <c r="X32" s="7"/>
      <c r="Y32" s="7"/>
      <c r="Z32" s="7"/>
      <c r="AA32" s="7"/>
      <c r="AB32" s="7"/>
      <c r="AC32" s="7"/>
      <c r="AD32" s="7"/>
      <c r="AE32" s="7"/>
      <c r="AF32" s="7"/>
      <c r="AG32" s="7"/>
      <c r="AH32" s="7"/>
      <c r="AI32" s="7"/>
      <c r="AJ32" s="7"/>
      <c r="AK32" s="7"/>
      <c r="AL32" s="7"/>
      <c r="AM32" s="7"/>
    </row>
    <row r="33">
      <c r="A33" s="13">
        <v>64916.0</v>
      </c>
      <c r="B33" s="7"/>
      <c r="C33" s="160" t="s">
        <v>671</v>
      </c>
      <c r="D33" s="147"/>
      <c r="E33" s="7"/>
      <c r="F33" s="158" t="s">
        <v>369</v>
      </c>
      <c r="G33" s="28" t="s">
        <v>427</v>
      </c>
      <c r="H33" s="158" t="s">
        <v>428</v>
      </c>
      <c r="I33" s="160"/>
      <c r="J33" s="162"/>
      <c r="K33" s="158" t="s">
        <v>429</v>
      </c>
      <c r="L33" s="188" t="s">
        <v>14</v>
      </c>
      <c r="M33" s="162"/>
      <c r="N33" s="162"/>
      <c r="O33" s="158" t="s">
        <v>271</v>
      </c>
      <c r="P33" s="158" t="s">
        <v>430</v>
      </c>
      <c r="Q33" s="162"/>
      <c r="R33" s="162"/>
      <c r="S33" s="160"/>
      <c r="U33" s="7"/>
      <c r="V33" s="7"/>
      <c r="W33" s="7"/>
      <c r="X33" s="7"/>
      <c r="Y33" s="7"/>
      <c r="Z33" s="7"/>
      <c r="AA33" s="7"/>
      <c r="AB33" s="7"/>
      <c r="AC33" s="7"/>
      <c r="AD33" s="7"/>
      <c r="AE33" s="7"/>
      <c r="AF33" s="7"/>
      <c r="AG33" s="7"/>
      <c r="AH33" s="7"/>
      <c r="AI33" s="7"/>
      <c r="AJ33" s="7"/>
      <c r="AK33" s="7"/>
      <c r="AL33" s="7"/>
      <c r="AM33" s="7"/>
    </row>
    <row r="34">
      <c r="A34" s="13">
        <v>63772.0</v>
      </c>
      <c r="B34" s="7"/>
      <c r="C34" s="160" t="s">
        <v>671</v>
      </c>
      <c r="D34" s="147"/>
      <c r="E34" s="7"/>
      <c r="F34" s="158" t="s">
        <v>369</v>
      </c>
      <c r="G34" s="28" t="s">
        <v>432</v>
      </c>
      <c r="H34" s="158" t="s">
        <v>433</v>
      </c>
      <c r="I34" s="162"/>
      <c r="J34" s="162"/>
      <c r="K34" s="158" t="s">
        <v>434</v>
      </c>
      <c r="L34" s="188" t="s">
        <v>14</v>
      </c>
      <c r="M34" s="162"/>
      <c r="N34" s="162"/>
      <c r="O34" s="188" t="s">
        <v>18</v>
      </c>
      <c r="P34" s="158" t="s">
        <v>435</v>
      </c>
      <c r="Q34" s="162"/>
      <c r="R34" s="162"/>
      <c r="S34" s="162"/>
      <c r="U34" s="7"/>
      <c r="V34" s="7"/>
      <c r="W34" s="7"/>
      <c r="X34" s="7"/>
      <c r="Y34" s="7"/>
      <c r="Z34" s="7"/>
      <c r="AA34" s="7"/>
      <c r="AB34" s="7"/>
      <c r="AC34" s="7"/>
      <c r="AD34" s="7"/>
      <c r="AE34" s="7"/>
      <c r="AF34" s="7"/>
      <c r="AG34" s="7"/>
      <c r="AH34" s="7"/>
      <c r="AI34" s="7"/>
      <c r="AJ34" s="7"/>
      <c r="AK34" s="7"/>
      <c r="AL34" s="7"/>
      <c r="AM34" s="7"/>
    </row>
    <row r="35">
      <c r="A35" s="13">
        <v>57828.0</v>
      </c>
      <c r="B35" s="7"/>
      <c r="C35" s="160" t="s">
        <v>671</v>
      </c>
      <c r="D35" s="147"/>
      <c r="E35" s="7"/>
      <c r="F35" s="158" t="s">
        <v>369</v>
      </c>
      <c r="G35" s="28" t="s">
        <v>437</v>
      </c>
      <c r="H35" s="158" t="s">
        <v>438</v>
      </c>
      <c r="I35" s="162"/>
      <c r="J35" s="162"/>
      <c r="K35" s="158" t="s">
        <v>439</v>
      </c>
      <c r="L35" s="188" t="s">
        <v>14</v>
      </c>
      <c r="M35" s="162"/>
      <c r="N35" s="162"/>
      <c r="O35" s="158" t="s">
        <v>271</v>
      </c>
      <c r="P35" s="158" t="s">
        <v>440</v>
      </c>
      <c r="Q35" s="162"/>
      <c r="R35" s="162"/>
      <c r="S35" s="162"/>
      <c r="U35" s="7"/>
      <c r="V35" s="7"/>
      <c r="W35" s="7"/>
      <c r="X35" s="7"/>
      <c r="Y35" s="7"/>
      <c r="Z35" s="7"/>
      <c r="AA35" s="7"/>
      <c r="AB35" s="7"/>
      <c r="AC35" s="7"/>
      <c r="AD35" s="7"/>
      <c r="AE35" s="7"/>
      <c r="AF35" s="7"/>
      <c r="AG35" s="7"/>
      <c r="AH35" s="7"/>
      <c r="AI35" s="7"/>
      <c r="AJ35" s="7"/>
      <c r="AK35" s="7"/>
      <c r="AL35" s="7"/>
      <c r="AM35" s="7"/>
    </row>
    <row r="36">
      <c r="A36" s="13">
        <v>70314.0</v>
      </c>
      <c r="B36" s="7"/>
      <c r="C36" s="184" t="s">
        <v>1117</v>
      </c>
      <c r="D36" s="147"/>
      <c r="E36" s="7"/>
      <c r="F36" s="158" t="s">
        <v>369</v>
      </c>
      <c r="G36" s="191" t="s">
        <v>335</v>
      </c>
      <c r="H36" s="158" t="s">
        <v>414</v>
      </c>
      <c r="I36" s="160"/>
      <c r="J36" s="158"/>
      <c r="K36" s="158"/>
      <c r="L36" s="162"/>
      <c r="M36" s="160"/>
      <c r="N36" s="158"/>
      <c r="P36" s="158"/>
      <c r="Q36" s="162"/>
      <c r="R36" s="143"/>
      <c r="S36" s="160"/>
      <c r="T36" s="162"/>
      <c r="U36" s="7"/>
      <c r="V36" s="7"/>
      <c r="W36" s="7"/>
      <c r="X36" s="7"/>
      <c r="Y36" s="7"/>
      <c r="Z36" s="7"/>
      <c r="AA36" s="7"/>
      <c r="AB36" s="7"/>
      <c r="AC36" s="7"/>
      <c r="AD36" s="7"/>
      <c r="AE36" s="7"/>
      <c r="AF36" s="7"/>
      <c r="AG36" s="7"/>
      <c r="AH36" s="7"/>
      <c r="AI36" s="7"/>
      <c r="AJ36" s="7"/>
      <c r="AK36" s="7"/>
      <c r="AL36" s="7"/>
      <c r="AM36" s="7"/>
    </row>
    <row r="37">
      <c r="A37" s="150"/>
      <c r="B37" s="9"/>
      <c r="C37" s="184" t="s">
        <v>1118</v>
      </c>
      <c r="D37" s="147"/>
      <c r="E37" s="147"/>
      <c r="F37" s="158"/>
      <c r="G37" s="168" t="s">
        <v>209</v>
      </c>
      <c r="H37" s="147"/>
      <c r="I37" s="147"/>
      <c r="J37" s="147"/>
      <c r="K37" s="147"/>
      <c r="L37" s="147"/>
      <c r="M37" s="147"/>
      <c r="N37" s="158"/>
      <c r="P37" s="9" t="s">
        <v>207</v>
      </c>
      <c r="Q37" s="150"/>
      <c r="R37" s="143"/>
      <c r="S37" s="158"/>
      <c r="T37" s="150"/>
      <c r="U37" s="150"/>
      <c r="V37" s="16"/>
      <c r="W37" s="16"/>
      <c r="X37" s="16"/>
      <c r="Y37" s="7"/>
      <c r="Z37" s="7"/>
      <c r="AA37" s="7"/>
      <c r="AB37" s="7"/>
      <c r="AC37" s="7"/>
      <c r="AD37" s="7"/>
      <c r="AE37" s="7"/>
      <c r="AF37" s="7"/>
      <c r="AG37" s="7"/>
      <c r="AH37" s="7"/>
      <c r="AI37" s="7"/>
      <c r="AJ37" s="7"/>
      <c r="AK37" s="7"/>
      <c r="AL37" s="7"/>
      <c r="AM37" s="7"/>
    </row>
    <row r="38">
      <c r="A38" s="143">
        <v>45688.0</v>
      </c>
      <c r="B38" s="143"/>
      <c r="C38" s="1" t="s">
        <v>1119</v>
      </c>
      <c r="D38" s="142"/>
      <c r="E38" s="142"/>
      <c r="F38" s="143" t="s">
        <v>481</v>
      </c>
      <c r="G38" s="153" t="s">
        <v>526</v>
      </c>
      <c r="H38" s="143" t="s">
        <v>527</v>
      </c>
      <c r="I38" s="143" t="s">
        <v>528</v>
      </c>
      <c r="J38" s="145" t="s">
        <v>386</v>
      </c>
      <c r="K38" s="119" t="s">
        <v>823</v>
      </c>
      <c r="L38" s="143" t="s">
        <v>812</v>
      </c>
      <c r="M38" s="143" t="s">
        <v>1120</v>
      </c>
      <c r="N38" s="143"/>
      <c r="O38" s="143"/>
      <c r="P38" s="143" t="s">
        <v>793</v>
      </c>
      <c r="S38" s="142"/>
      <c r="T38" s="143"/>
      <c r="U38" s="143"/>
      <c r="V38" s="143"/>
      <c r="W38" s="142"/>
      <c r="X38" s="143"/>
      <c r="Y38" s="143"/>
      <c r="Z38" s="154"/>
      <c r="AA38" s="142"/>
      <c r="AB38" s="150"/>
      <c r="AC38" s="150"/>
      <c r="AD38" s="150"/>
      <c r="AE38" s="150"/>
      <c r="AF38" s="150"/>
      <c r="AG38" s="7"/>
      <c r="AH38" s="7"/>
      <c r="AI38" s="7"/>
      <c r="AJ38" s="7"/>
      <c r="AK38" s="7"/>
      <c r="AL38" s="7"/>
      <c r="AM38" s="7"/>
    </row>
    <row r="39">
      <c r="A39" s="143">
        <v>20343.0</v>
      </c>
      <c r="B39" s="142"/>
      <c r="C39" s="143" t="s">
        <v>1121</v>
      </c>
      <c r="D39" s="142"/>
      <c r="E39" s="142"/>
      <c r="F39" s="143" t="s">
        <v>799</v>
      </c>
      <c r="G39" s="143" t="s">
        <v>301</v>
      </c>
      <c r="H39" s="143" t="s">
        <v>369</v>
      </c>
      <c r="I39" s="155" t="s">
        <v>453</v>
      </c>
      <c r="J39" s="143" t="s">
        <v>454</v>
      </c>
      <c r="K39" s="143" t="s">
        <v>1122</v>
      </c>
      <c r="L39" s="143" t="s">
        <v>455</v>
      </c>
      <c r="M39" s="145" t="s">
        <v>386</v>
      </c>
      <c r="N39" s="119" t="s">
        <v>803</v>
      </c>
      <c r="O39" s="9" t="s">
        <v>791</v>
      </c>
      <c r="P39" s="143"/>
      <c r="Q39" s="143"/>
      <c r="R39" s="143" t="s">
        <v>793</v>
      </c>
      <c r="S39" s="142"/>
      <c r="T39" s="143" t="s">
        <v>838</v>
      </c>
      <c r="U39" s="143" t="s">
        <v>1094</v>
      </c>
      <c r="V39" s="143" t="s">
        <v>456</v>
      </c>
      <c r="W39" s="142"/>
      <c r="X39" s="143" t="s">
        <v>1123</v>
      </c>
      <c r="Y39" s="143" t="s">
        <v>797</v>
      </c>
      <c r="Z39" s="142"/>
      <c r="AA39" s="142"/>
      <c r="AB39" s="7"/>
      <c r="AC39" s="7"/>
      <c r="AD39" s="7"/>
      <c r="AE39" s="7"/>
      <c r="AF39" s="7"/>
      <c r="AG39" s="7"/>
      <c r="AH39" s="7"/>
      <c r="AI39" s="7"/>
      <c r="AJ39" s="7"/>
      <c r="AK39" s="7"/>
      <c r="AL39" s="7"/>
      <c r="AM39" s="7"/>
    </row>
    <row r="40">
      <c r="B40" s="143"/>
      <c r="E40" s="9"/>
    </row>
    <row r="41">
      <c r="A41" s="7"/>
      <c r="B41" s="143"/>
      <c r="E41" s="9"/>
      <c r="F41" s="9"/>
      <c r="G41" s="9"/>
      <c r="H41" s="9"/>
      <c r="I41" s="7"/>
      <c r="J41" s="7"/>
      <c r="K41" s="7"/>
      <c r="L41" s="7"/>
      <c r="M41" s="7"/>
      <c r="N41" s="7"/>
      <c r="O41" s="7"/>
      <c r="P41" s="7"/>
      <c r="Q41" s="7"/>
      <c r="W41" s="7"/>
      <c r="X41" s="7"/>
      <c r="Y41" s="7"/>
      <c r="Z41" s="7"/>
      <c r="AA41" s="7"/>
      <c r="AB41" s="7"/>
      <c r="AC41" s="7"/>
      <c r="AD41" s="7"/>
      <c r="AE41" s="7"/>
      <c r="AF41" s="7"/>
      <c r="AG41" s="7"/>
      <c r="AH41" s="7"/>
      <c r="AI41" s="7"/>
      <c r="AJ41" s="7"/>
      <c r="AK41" s="7"/>
      <c r="AL41" s="7"/>
      <c r="AM41" s="7"/>
    </row>
    <row r="42">
      <c r="A42" s="7"/>
      <c r="B42" s="152"/>
      <c r="E42" s="9"/>
      <c r="G42" s="9"/>
      <c r="H42" s="9"/>
      <c r="I42" s="7"/>
      <c r="J42" s="7"/>
      <c r="K42" s="7"/>
      <c r="L42" s="7"/>
      <c r="M42" s="7"/>
      <c r="N42" s="7"/>
      <c r="O42" s="7"/>
      <c r="P42" s="7"/>
      <c r="Q42" s="7"/>
      <c r="W42" s="7"/>
      <c r="X42" s="7"/>
      <c r="Y42" s="7"/>
      <c r="Z42" s="7"/>
      <c r="AA42" s="7"/>
      <c r="AB42" s="7"/>
      <c r="AC42" s="7"/>
      <c r="AD42" s="7"/>
      <c r="AE42" s="7"/>
      <c r="AF42" s="7"/>
      <c r="AG42" s="7"/>
      <c r="AH42" s="7"/>
      <c r="AI42" s="7"/>
      <c r="AJ42" s="7"/>
      <c r="AK42" s="7"/>
      <c r="AL42" s="7"/>
      <c r="AM42" s="7"/>
    </row>
    <row r="43">
      <c r="A43" s="7"/>
      <c r="B43" s="152"/>
      <c r="E43" s="9"/>
      <c r="F43" s="9"/>
      <c r="G43" s="9"/>
      <c r="H43" s="9"/>
      <c r="I43" s="7"/>
      <c r="J43" s="7"/>
      <c r="K43" s="7"/>
      <c r="L43" s="7"/>
      <c r="M43" s="7"/>
      <c r="N43" s="7"/>
      <c r="O43" s="7"/>
      <c r="P43" s="7"/>
      <c r="Q43" s="7"/>
      <c r="W43" s="7"/>
      <c r="X43" s="7"/>
      <c r="Y43" s="7"/>
      <c r="Z43" s="7"/>
      <c r="AA43" s="7"/>
      <c r="AB43" s="7"/>
      <c r="AC43" s="7"/>
      <c r="AD43" s="7"/>
      <c r="AE43" s="7"/>
      <c r="AF43" s="7"/>
      <c r="AG43" s="7"/>
      <c r="AH43" s="7"/>
      <c r="AI43" s="7"/>
      <c r="AJ43" s="7"/>
      <c r="AK43" s="7"/>
      <c r="AL43" s="7"/>
      <c r="AM43" s="7"/>
    </row>
    <row r="44">
      <c r="A44" s="7"/>
      <c r="B44" s="152"/>
      <c r="E44" s="9"/>
      <c r="F44" s="9"/>
      <c r="G44" s="9"/>
      <c r="H44" s="9"/>
      <c r="I44" s="7"/>
      <c r="J44" s="7"/>
      <c r="K44" s="7"/>
      <c r="L44" s="7"/>
      <c r="M44" s="7"/>
      <c r="N44" s="7"/>
      <c r="O44" s="7"/>
      <c r="P44" s="7"/>
      <c r="Q44" s="7"/>
      <c r="W44" s="7"/>
      <c r="X44" s="7"/>
      <c r="Y44" s="7"/>
      <c r="Z44" s="7"/>
      <c r="AA44" s="7"/>
      <c r="AB44" s="7"/>
      <c r="AC44" s="7"/>
      <c r="AD44" s="7"/>
      <c r="AE44" s="7"/>
      <c r="AF44" s="7"/>
      <c r="AG44" s="7"/>
      <c r="AH44" s="7"/>
      <c r="AI44" s="7"/>
      <c r="AJ44" s="7"/>
      <c r="AK44" s="7"/>
      <c r="AL44" s="7"/>
      <c r="AM44" s="7"/>
    </row>
    <row r="45">
      <c r="A45" s="7"/>
      <c r="B45" s="152"/>
      <c r="E45" s="9"/>
      <c r="G45" s="9"/>
      <c r="H45" s="9"/>
      <c r="I45" s="7"/>
      <c r="J45" s="7"/>
      <c r="K45" s="7"/>
      <c r="L45" s="7"/>
      <c r="M45" s="7"/>
      <c r="N45" s="7"/>
      <c r="O45" s="7"/>
      <c r="P45" s="7"/>
      <c r="Q45" s="7"/>
      <c r="W45" s="7"/>
      <c r="X45" s="7"/>
      <c r="Y45" s="7"/>
      <c r="Z45" s="7"/>
      <c r="AA45" s="7"/>
      <c r="AB45" s="7"/>
      <c r="AC45" s="7"/>
      <c r="AD45" s="7"/>
      <c r="AE45" s="7"/>
      <c r="AF45" s="7"/>
      <c r="AG45" s="7"/>
      <c r="AH45" s="7"/>
      <c r="AI45" s="7"/>
      <c r="AJ45" s="7"/>
      <c r="AK45" s="7"/>
      <c r="AL45" s="7"/>
      <c r="AM45" s="7"/>
    </row>
    <row r="46">
      <c r="A46" s="7"/>
      <c r="B46" s="152"/>
      <c r="E46" s="160"/>
      <c r="G46" s="9"/>
      <c r="H46" s="9"/>
      <c r="I46" s="7"/>
      <c r="J46" s="7"/>
      <c r="K46" s="7"/>
      <c r="L46" s="9"/>
      <c r="M46" s="9"/>
      <c r="N46" s="7"/>
      <c r="O46" s="7"/>
      <c r="P46" s="7"/>
      <c r="Q46" s="7"/>
      <c r="W46" s="7"/>
      <c r="X46" s="7"/>
      <c r="Y46" s="7"/>
      <c r="Z46" s="7"/>
      <c r="AA46" s="7"/>
      <c r="AB46" s="7"/>
      <c r="AC46" s="7"/>
      <c r="AD46" s="7"/>
      <c r="AE46" s="7"/>
      <c r="AF46" s="7"/>
      <c r="AG46" s="7"/>
      <c r="AH46" s="7"/>
      <c r="AI46" s="7"/>
      <c r="AJ46" s="7"/>
      <c r="AK46" s="7"/>
      <c r="AL46" s="7"/>
      <c r="AM46" s="7"/>
    </row>
    <row r="49">
      <c r="A49" s="23"/>
      <c r="B49" s="142"/>
      <c r="C49" s="4" t="s">
        <v>1124</v>
      </c>
      <c r="E49" s="160" t="s">
        <v>386</v>
      </c>
      <c r="F49" s="9" t="s">
        <v>803</v>
      </c>
      <c r="G49" s="161" t="s">
        <v>312</v>
      </c>
      <c r="H49" s="160" t="s">
        <v>1125</v>
      </c>
      <c r="I49" s="160" t="s">
        <v>1126</v>
      </c>
      <c r="J49" s="188"/>
      <c r="K49" s="162"/>
      <c r="L49" s="160"/>
      <c r="M49" s="158"/>
      <c r="N49" s="158"/>
      <c r="O49" s="162"/>
      <c r="P49" s="189"/>
      <c r="Q49" s="162"/>
      <c r="R49" s="4" t="s">
        <v>1124</v>
      </c>
      <c r="W49" s="7"/>
      <c r="X49" s="7"/>
      <c r="Y49" s="7"/>
      <c r="Z49" s="7"/>
      <c r="AA49" s="7"/>
      <c r="AB49" s="7"/>
      <c r="AC49" s="7"/>
      <c r="AD49" s="7"/>
      <c r="AE49" s="7"/>
      <c r="AF49" s="7"/>
      <c r="AG49" s="7"/>
      <c r="AH49" s="7"/>
      <c r="AI49" s="7"/>
      <c r="AJ49" s="7"/>
      <c r="AK49" s="7"/>
      <c r="AL49" s="7"/>
      <c r="AM49" s="7"/>
    </row>
    <row r="50">
      <c r="B50" s="142" t="s">
        <v>799</v>
      </c>
      <c r="C50" s="142" t="s">
        <v>301</v>
      </c>
      <c r="D50" s="4" t="s">
        <v>715</v>
      </c>
      <c r="E50" s="4" t="s">
        <v>386</v>
      </c>
      <c r="F50" s="9" t="s">
        <v>803</v>
      </c>
      <c r="G50" s="5" t="s">
        <v>1127</v>
      </c>
      <c r="H50" s="4" t="s">
        <v>1128</v>
      </c>
      <c r="R50" s="4" t="s">
        <v>1129</v>
      </c>
    </row>
    <row r="51">
      <c r="C51" s="4" t="s">
        <v>1130</v>
      </c>
      <c r="J51" s="5" t="s">
        <v>1131</v>
      </c>
    </row>
    <row r="52">
      <c r="A52" s="143">
        <v>2994.0</v>
      </c>
      <c r="B52" s="142"/>
      <c r="C52" s="143" t="s">
        <v>1132</v>
      </c>
      <c r="D52" s="142"/>
      <c r="E52" s="142"/>
      <c r="F52" s="142" t="s">
        <v>799</v>
      </c>
      <c r="G52" s="142" t="s">
        <v>301</v>
      </c>
      <c r="H52" s="143" t="s">
        <v>376</v>
      </c>
      <c r="I52" s="143"/>
      <c r="J52" s="153" t="s">
        <v>586</v>
      </c>
      <c r="K52" s="143" t="s">
        <v>587</v>
      </c>
      <c r="L52" s="143" t="s">
        <v>925</v>
      </c>
      <c r="M52" s="143"/>
      <c r="N52" s="143"/>
      <c r="O52" s="143"/>
      <c r="P52" s="143"/>
      <c r="Q52" s="143"/>
      <c r="R52" s="143" t="s">
        <v>588</v>
      </c>
      <c r="S52" s="143" t="s">
        <v>844</v>
      </c>
      <c r="T52" s="142"/>
      <c r="U52" s="143" t="s">
        <v>794</v>
      </c>
      <c r="V52" s="143" t="s">
        <v>271</v>
      </c>
      <c r="W52" s="143" t="s">
        <v>589</v>
      </c>
      <c r="X52" s="142"/>
      <c r="Y52" s="143" t="s">
        <v>797</v>
      </c>
      <c r="Z52" s="142"/>
      <c r="AA52" s="142"/>
      <c r="AB52" s="150"/>
      <c r="AC52" s="150"/>
      <c r="AD52" s="150"/>
      <c r="AE52" s="150"/>
      <c r="AF52" s="150"/>
      <c r="AG52" s="7"/>
      <c r="AH52" s="7"/>
      <c r="AI52" s="7"/>
      <c r="AJ52" s="7"/>
      <c r="AK52" s="7"/>
      <c r="AL52" s="7"/>
      <c r="AM52" s="7"/>
    </row>
    <row r="53">
      <c r="A53" s="143">
        <v>39100.0</v>
      </c>
      <c r="B53" s="142"/>
      <c r="C53" s="184" t="s">
        <v>1133</v>
      </c>
      <c r="D53" s="142"/>
      <c r="E53" s="142"/>
      <c r="F53" s="143" t="s">
        <v>799</v>
      </c>
      <c r="G53" s="143" t="s">
        <v>301</v>
      </c>
      <c r="H53" s="143" t="s">
        <v>369</v>
      </c>
      <c r="I53" s="143"/>
      <c r="J53" s="153" t="s">
        <v>449</v>
      </c>
      <c r="K53" s="143" t="s">
        <v>450</v>
      </c>
      <c r="L53" s="143" t="s">
        <v>1092</v>
      </c>
      <c r="M53" s="143" t="s">
        <v>1092</v>
      </c>
      <c r="N53" s="143"/>
      <c r="O53" s="9" t="s">
        <v>803</v>
      </c>
      <c r="P53" s="143" t="s">
        <v>94</v>
      </c>
      <c r="Q53" s="143"/>
      <c r="R53" s="143" t="s">
        <v>1134</v>
      </c>
      <c r="S53" s="143" t="s">
        <v>844</v>
      </c>
      <c r="T53" s="142"/>
      <c r="U53" s="143" t="s">
        <v>1093</v>
      </c>
      <c r="V53" s="143" t="s">
        <v>795</v>
      </c>
      <c r="W53" s="143" t="s">
        <v>452</v>
      </c>
      <c r="X53" s="142"/>
      <c r="Y53" s="143" t="s">
        <v>797</v>
      </c>
      <c r="Z53" s="142"/>
      <c r="AA53" s="142"/>
      <c r="AB53" s="150"/>
      <c r="AC53" s="150"/>
      <c r="AD53" s="150"/>
      <c r="AE53" s="150"/>
      <c r="AF53" s="150"/>
      <c r="AG53" s="7"/>
      <c r="AH53" s="7"/>
      <c r="AI53" s="7"/>
      <c r="AJ53" s="7"/>
      <c r="AK53" s="7"/>
      <c r="AL53" s="7"/>
      <c r="AM53" s="7"/>
    </row>
    <row r="54">
      <c r="A54" s="7"/>
      <c r="B54" s="7"/>
      <c r="C54" s="184" t="s">
        <v>1135</v>
      </c>
      <c r="D54" s="147"/>
      <c r="E54" s="7"/>
      <c r="F54" s="142" t="s">
        <v>799</v>
      </c>
      <c r="G54" s="142" t="s">
        <v>301</v>
      </c>
      <c r="H54" s="143" t="s">
        <v>481</v>
      </c>
      <c r="I54" s="9" t="s">
        <v>386</v>
      </c>
      <c r="J54" s="148" t="s">
        <v>1136</v>
      </c>
      <c r="K54" s="9" t="s">
        <v>1137</v>
      </c>
      <c r="L54" s="143" t="s">
        <v>1043</v>
      </c>
      <c r="M54" s="143" t="s">
        <v>1138</v>
      </c>
      <c r="N54" s="9" t="s">
        <v>1139</v>
      </c>
      <c r="O54" s="9"/>
      <c r="P54" s="9" t="s">
        <v>1140</v>
      </c>
      <c r="Q54" s="143"/>
      <c r="R54" s="9" t="s">
        <v>1141</v>
      </c>
      <c r="S54" s="9" t="s">
        <v>844</v>
      </c>
      <c r="T54" s="7"/>
      <c r="U54" s="7"/>
      <c r="V54" s="7"/>
      <c r="W54" s="7"/>
      <c r="X54" s="7"/>
      <c r="Y54" s="7"/>
      <c r="Z54" s="7"/>
      <c r="AA54" s="7"/>
      <c r="AB54" s="7"/>
      <c r="AC54" s="7"/>
      <c r="AD54" s="7"/>
      <c r="AE54" s="7"/>
      <c r="AF54" s="7"/>
      <c r="AG54" s="7"/>
      <c r="AH54" s="7"/>
      <c r="AI54" s="7"/>
      <c r="AJ54" s="7"/>
      <c r="AK54" s="7"/>
      <c r="AL54" s="7"/>
      <c r="AM54" s="7"/>
    </row>
    <row r="67">
      <c r="A67" s="4" t="s">
        <v>1142</v>
      </c>
    </row>
  </sheetData>
  <hyperlinks>
    <hyperlink r:id="rId1" ref="G19"/>
    <hyperlink r:id="rId2" ref="G20"/>
    <hyperlink r:id="rId3" ref="G21"/>
    <hyperlink r:id="rId4" ref="G22"/>
    <hyperlink r:id="rId5" ref="G23"/>
    <hyperlink r:id="rId6" ref="G24"/>
    <hyperlink r:id="rId7" ref="G25"/>
    <hyperlink r:id="rId8" ref="G26"/>
    <hyperlink r:id="rId9" ref="G27"/>
    <hyperlink r:id="rId10" ref="G28"/>
    <hyperlink r:id="rId11" ref="G29"/>
    <hyperlink r:id="rId12" ref="G30"/>
    <hyperlink r:id="rId13" ref="G31"/>
    <hyperlink r:id="rId14" ref="G32"/>
    <hyperlink r:id="rId15" ref="G33"/>
    <hyperlink r:id="rId16" ref="G34"/>
    <hyperlink r:id="rId17" ref="G35"/>
    <hyperlink r:id="rId18" ref="G36"/>
    <hyperlink r:id="rId19" ref="G37"/>
    <hyperlink r:id="rId20" ref="C38"/>
    <hyperlink r:id="rId21" ref="G38"/>
    <hyperlink r:id="rId22" ref="I39"/>
    <hyperlink r:id="rId23" ref="G49"/>
    <hyperlink r:id="rId24" ref="G50"/>
    <hyperlink r:id="rId25" ref="J51"/>
    <hyperlink r:id="rId26" ref="J52"/>
    <hyperlink r:id="rId27" ref="J53"/>
    <hyperlink r:id="rId28" ref="J54"/>
  </hyperlinks>
  <drawing r:id="rId2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5"/>
  </cols>
  <sheetData>
    <row r="1">
      <c r="A1" s="23" t="s">
        <v>1143</v>
      </c>
      <c r="B1" s="23" t="s">
        <v>1144</v>
      </c>
    </row>
    <row r="2">
      <c r="A2" s="2" t="s">
        <v>1145</v>
      </c>
      <c r="B2" s="192">
        <f>SUM(B3:B5)</f>
        <v>30</v>
      </c>
    </row>
    <row r="3">
      <c r="A3" s="4" t="s">
        <v>1146</v>
      </c>
      <c r="B3" s="33">
        <f>countif('Feature requests'!$E$1:$E$200, "A1. *")</f>
        <v>5</v>
      </c>
    </row>
    <row r="4">
      <c r="A4" s="4" t="s">
        <v>1147</v>
      </c>
      <c r="B4" s="33">
        <f>countif('Feature requests'!$E$1:$E$200, "A2. *")</f>
        <v>6</v>
      </c>
    </row>
    <row r="5">
      <c r="A5" s="4" t="s">
        <v>1148</v>
      </c>
      <c r="B5" s="33">
        <f>countif('Feature requests'!$E$1:$E$200, "A3. *")</f>
        <v>19</v>
      </c>
    </row>
    <row r="6">
      <c r="A6" s="2" t="s">
        <v>1149</v>
      </c>
      <c r="B6" s="192">
        <f>SUM(B7:B9)</f>
        <v>28</v>
      </c>
    </row>
    <row r="7">
      <c r="A7" s="4" t="s">
        <v>1150</v>
      </c>
      <c r="B7" s="33">
        <f>countif('Feature requests'!$E$1:$E$200, "B1. *")</f>
        <v>20</v>
      </c>
    </row>
    <row r="8">
      <c r="A8" s="4" t="s">
        <v>1151</v>
      </c>
      <c r="B8" s="33">
        <f>countif('Feature requests'!$E$1:$E$200, "B2. *")</f>
        <v>7</v>
      </c>
    </row>
    <row r="9">
      <c r="A9" s="4" t="s">
        <v>1152</v>
      </c>
      <c r="B9" s="33">
        <f>countif('Feature requests'!$E$1:$E$200, "B3. *")</f>
        <v>1</v>
      </c>
    </row>
    <row r="10">
      <c r="A10" s="2" t="s">
        <v>1153</v>
      </c>
      <c r="B10" s="192">
        <f>countif('Feature requests'!$E$1:$E$200, "C. *")</f>
        <v>4</v>
      </c>
    </row>
    <row r="11">
      <c r="A11" s="193" t="s">
        <v>606</v>
      </c>
      <c r="B11" s="194">
        <f>B2+B6+B10</f>
        <v>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2" max="3" width="12.63"/>
    <col customWidth="1" min="5" max="5" width="51.13"/>
  </cols>
  <sheetData>
    <row r="1">
      <c r="A1" s="195" t="s">
        <v>670</v>
      </c>
      <c r="B1" s="141"/>
      <c r="C1" s="141"/>
      <c r="D1" s="195" t="s">
        <v>1154</v>
      </c>
      <c r="E1" s="10" t="s">
        <v>253</v>
      </c>
      <c r="F1" s="196"/>
      <c r="G1" s="196"/>
      <c r="H1" s="196"/>
      <c r="I1" s="196"/>
      <c r="J1" s="196"/>
      <c r="K1" s="196"/>
      <c r="L1" s="196"/>
      <c r="M1" s="196"/>
      <c r="N1" s="196"/>
      <c r="O1" s="196"/>
      <c r="P1" s="196"/>
      <c r="Q1" s="196"/>
      <c r="R1" s="196"/>
      <c r="S1" s="196"/>
      <c r="T1" s="196"/>
      <c r="U1" s="196"/>
      <c r="V1" s="196"/>
      <c r="W1" s="196"/>
    </row>
    <row r="2">
      <c r="A2" s="197" t="s">
        <v>373</v>
      </c>
      <c r="B2" s="33" t="s">
        <v>409</v>
      </c>
      <c r="C2" s="33" t="s">
        <v>1155</v>
      </c>
      <c r="D2" s="198" t="str">
        <f t="shared" ref="D2:D63" si="1">HYPERLINK(B2, C2)</f>
        <v>InfluxDB-5060</v>
      </c>
      <c r="E2" s="4" t="s">
        <v>1156</v>
      </c>
      <c r="F2" s="117"/>
    </row>
    <row r="3">
      <c r="A3" s="197" t="s">
        <v>683</v>
      </c>
      <c r="B3" s="33" t="s">
        <v>1157</v>
      </c>
      <c r="C3" s="33" t="s">
        <v>83</v>
      </c>
      <c r="D3" s="198" t="str">
        <f t="shared" si="1"/>
        <v>HBASE-25212</v>
      </c>
      <c r="E3" s="4" t="s">
        <v>1158</v>
      </c>
    </row>
    <row r="4">
      <c r="A4" s="197" t="s">
        <v>481</v>
      </c>
      <c r="B4" s="33" t="s">
        <v>958</v>
      </c>
      <c r="C4" s="33" t="s">
        <v>1159</v>
      </c>
      <c r="D4" s="198" t="str">
        <f t="shared" si="1"/>
        <v>elasticsearch-74115</v>
      </c>
      <c r="E4" s="4" t="s">
        <v>1160</v>
      </c>
    </row>
    <row r="5">
      <c r="A5" s="197" t="s">
        <v>703</v>
      </c>
      <c r="B5" s="33" t="s">
        <v>1161</v>
      </c>
      <c r="C5" s="33" t="s">
        <v>136</v>
      </c>
      <c r="D5" s="198" t="str">
        <f t="shared" si="1"/>
        <v>LUCENE-887</v>
      </c>
      <c r="E5" s="4" t="s">
        <v>1160</v>
      </c>
    </row>
    <row r="6">
      <c r="A6" s="197" t="s">
        <v>716</v>
      </c>
      <c r="B6" s="33" t="s">
        <v>953</v>
      </c>
      <c r="C6" s="33" t="s">
        <v>1162</v>
      </c>
      <c r="D6" s="198" t="str">
        <f t="shared" si="1"/>
        <v>Roslyn-777</v>
      </c>
      <c r="E6" s="4" t="s">
        <v>1160</v>
      </c>
    </row>
    <row r="7">
      <c r="A7" s="197" t="s">
        <v>715</v>
      </c>
      <c r="B7" s="33" t="s">
        <v>973</v>
      </c>
      <c r="C7" s="33" t="s">
        <v>1163</v>
      </c>
      <c r="D7" s="198" t="str">
        <f t="shared" si="1"/>
        <v>ASP.NET Core-36017</v>
      </c>
      <c r="E7" s="4" t="s">
        <v>1164</v>
      </c>
    </row>
    <row r="8">
      <c r="A8" s="197" t="s">
        <v>481</v>
      </c>
      <c r="B8" s="33" t="s">
        <v>531</v>
      </c>
      <c r="C8" s="33" t="s">
        <v>1165</v>
      </c>
      <c r="D8" s="198" t="str">
        <f t="shared" si="1"/>
        <v>elasticsearch-69174</v>
      </c>
      <c r="E8" s="4" t="s">
        <v>1164</v>
      </c>
    </row>
    <row r="9">
      <c r="A9" s="197" t="s">
        <v>683</v>
      </c>
      <c r="B9" s="33" t="s">
        <v>1166</v>
      </c>
      <c r="C9" s="33" t="s">
        <v>88</v>
      </c>
      <c r="D9" s="198" t="str">
        <f t="shared" si="1"/>
        <v>HBASE-5973</v>
      </c>
      <c r="E9" s="4" t="s">
        <v>1164</v>
      </c>
    </row>
    <row r="10">
      <c r="A10" s="197" t="s">
        <v>481</v>
      </c>
      <c r="B10" s="33" t="s">
        <v>560</v>
      </c>
      <c r="C10" s="33" t="s">
        <v>1167</v>
      </c>
      <c r="D10" s="198" t="str">
        <f t="shared" si="1"/>
        <v>elasticsearch-68820</v>
      </c>
      <c r="E10" s="4" t="s">
        <v>1168</v>
      </c>
    </row>
    <row r="11">
      <c r="A11" s="197" t="s">
        <v>481</v>
      </c>
      <c r="B11" s="33" t="s">
        <v>543</v>
      </c>
      <c r="C11" s="33" t="s">
        <v>1169</v>
      </c>
      <c r="D11" s="198" t="str">
        <f t="shared" si="1"/>
        <v>elasticsearch-68965</v>
      </c>
      <c r="E11" s="4" t="s">
        <v>1168</v>
      </c>
    </row>
    <row r="12">
      <c r="A12" s="197" t="s">
        <v>707</v>
      </c>
      <c r="B12" s="33" t="s">
        <v>1170</v>
      </c>
      <c r="C12" s="33" t="s">
        <v>234</v>
      </c>
      <c r="D12" s="198" t="str">
        <f t="shared" si="1"/>
        <v>SPARK-21029</v>
      </c>
      <c r="E12" s="4" t="s">
        <v>1171</v>
      </c>
    </row>
    <row r="13">
      <c r="A13" s="197" t="s">
        <v>716</v>
      </c>
      <c r="B13" s="33" t="s">
        <v>882</v>
      </c>
      <c r="C13" s="33" t="s">
        <v>1172</v>
      </c>
      <c r="D13" s="198" t="str">
        <f t="shared" si="1"/>
        <v>Roslyn-51816</v>
      </c>
      <c r="E13" s="4" t="s">
        <v>1173</v>
      </c>
    </row>
    <row r="14">
      <c r="A14" s="197" t="s">
        <v>373</v>
      </c>
      <c r="B14" s="33" t="s">
        <v>387</v>
      </c>
      <c r="C14" s="33" t="s">
        <v>1174</v>
      </c>
      <c r="D14" s="198" t="str">
        <f t="shared" si="1"/>
        <v>InfluxDB-19029</v>
      </c>
      <c r="E14" s="4" t="s">
        <v>1175</v>
      </c>
    </row>
    <row r="15">
      <c r="A15" s="197" t="s">
        <v>703</v>
      </c>
      <c r="B15" s="33" t="s">
        <v>1176</v>
      </c>
      <c r="C15" s="33" t="s">
        <v>145</v>
      </c>
      <c r="D15" s="198" t="str">
        <f t="shared" si="1"/>
        <v>SOLR-5884</v>
      </c>
      <c r="E15" s="4" t="s">
        <v>1177</v>
      </c>
    </row>
    <row r="16">
      <c r="A16" s="197" t="s">
        <v>481</v>
      </c>
      <c r="B16" s="33" t="s">
        <v>577</v>
      </c>
      <c r="C16" s="33" t="s">
        <v>1178</v>
      </c>
      <c r="D16" s="198" t="str">
        <f t="shared" si="1"/>
        <v>elasticsearch-8555</v>
      </c>
      <c r="E16" s="4" t="s">
        <v>1179</v>
      </c>
    </row>
    <row r="17">
      <c r="A17" s="197" t="s">
        <v>691</v>
      </c>
      <c r="B17" s="33" t="s">
        <v>1180</v>
      </c>
      <c r="C17" s="33" t="s">
        <v>228</v>
      </c>
      <c r="D17" s="198" t="str">
        <f t="shared" si="1"/>
        <v>KAFKA-12840</v>
      </c>
      <c r="E17" s="4" t="s">
        <v>1181</v>
      </c>
    </row>
    <row r="18">
      <c r="A18" s="197" t="s">
        <v>677</v>
      </c>
      <c r="B18" s="33" t="s">
        <v>1182</v>
      </c>
      <c r="C18" s="33" t="s">
        <v>97</v>
      </c>
      <c r="D18" s="198" t="str">
        <f t="shared" si="1"/>
        <v>HDFS-8549</v>
      </c>
      <c r="E18" s="4" t="s">
        <v>1183</v>
      </c>
    </row>
    <row r="19">
      <c r="A19" s="197" t="s">
        <v>687</v>
      </c>
      <c r="B19" s="33" t="s">
        <v>1184</v>
      </c>
      <c r="C19" s="33" t="s">
        <v>115</v>
      </c>
      <c r="D19" s="198" t="str">
        <f t="shared" si="1"/>
        <v>HIVE-23555</v>
      </c>
      <c r="E19" s="4" t="s">
        <v>1185</v>
      </c>
    </row>
    <row r="20">
      <c r="A20" s="197" t="s">
        <v>707</v>
      </c>
      <c r="B20" s="33" t="s">
        <v>1186</v>
      </c>
      <c r="C20" s="33" t="s">
        <v>169</v>
      </c>
      <c r="D20" s="198" t="str">
        <f t="shared" si="1"/>
        <v>SPARK-25773</v>
      </c>
      <c r="E20" s="4" t="s">
        <v>1187</v>
      </c>
    </row>
    <row r="21">
      <c r="A21" s="197" t="s">
        <v>716</v>
      </c>
      <c r="B21" s="33" t="s">
        <v>901</v>
      </c>
      <c r="C21" s="33" t="s">
        <v>1188</v>
      </c>
      <c r="D21" s="198" t="str">
        <f t="shared" si="1"/>
        <v>Roslyn-8050</v>
      </c>
      <c r="E21" s="4" t="s">
        <v>1189</v>
      </c>
    </row>
    <row r="22">
      <c r="A22" s="197" t="s">
        <v>481</v>
      </c>
      <c r="B22" s="33" t="s">
        <v>906</v>
      </c>
      <c r="C22" s="33" t="s">
        <v>1190</v>
      </c>
      <c r="D22" s="198" t="str">
        <f t="shared" si="1"/>
        <v>elasticsearch-74415</v>
      </c>
      <c r="E22" s="4" t="s">
        <v>1191</v>
      </c>
    </row>
    <row r="23">
      <c r="A23" s="197" t="s">
        <v>481</v>
      </c>
      <c r="B23" s="33" t="s">
        <v>522</v>
      </c>
      <c r="C23" s="33" t="s">
        <v>1192</v>
      </c>
      <c r="D23" s="198" t="str">
        <f t="shared" si="1"/>
        <v>elasticsearch-52822</v>
      </c>
      <c r="E23" s="4" t="s">
        <v>1193</v>
      </c>
    </row>
    <row r="24">
      <c r="A24" s="197" t="s">
        <v>687</v>
      </c>
      <c r="B24" s="33" t="s">
        <v>1194</v>
      </c>
      <c r="C24" s="33" t="s">
        <v>215</v>
      </c>
      <c r="D24" s="198" t="str">
        <f t="shared" si="1"/>
        <v>HIVE-20271</v>
      </c>
      <c r="E24" s="4" t="s">
        <v>1193</v>
      </c>
    </row>
    <row r="25">
      <c r="A25" s="197" t="s">
        <v>687</v>
      </c>
      <c r="B25" s="33" t="s">
        <v>1195</v>
      </c>
      <c r="C25" s="33" t="s">
        <v>221</v>
      </c>
      <c r="D25" s="198" t="str">
        <f t="shared" si="1"/>
        <v>HIVE-24106</v>
      </c>
      <c r="E25" s="4" t="s">
        <v>1193</v>
      </c>
    </row>
    <row r="26">
      <c r="A26" s="197" t="s">
        <v>687</v>
      </c>
      <c r="B26" s="33" t="s">
        <v>1196</v>
      </c>
      <c r="C26" s="33" t="s">
        <v>201</v>
      </c>
      <c r="D26" s="198" t="str">
        <f t="shared" si="1"/>
        <v>HIVE-5901</v>
      </c>
      <c r="E26" s="4" t="s">
        <v>1193</v>
      </c>
    </row>
    <row r="27">
      <c r="A27" s="197" t="s">
        <v>673</v>
      </c>
      <c r="B27" s="33" t="s">
        <v>1197</v>
      </c>
      <c r="C27" s="33" t="s">
        <v>42</v>
      </c>
      <c r="D27" s="198" t="str">
        <f t="shared" si="1"/>
        <v>CASSANDRA-7392</v>
      </c>
      <c r="E27" s="4" t="s">
        <v>1198</v>
      </c>
    </row>
    <row r="28">
      <c r="A28" s="197" t="s">
        <v>707</v>
      </c>
      <c r="B28" s="33" t="s">
        <v>1199</v>
      </c>
      <c r="C28" s="33" t="s">
        <v>180</v>
      </c>
      <c r="D28" s="198" t="str">
        <f t="shared" si="1"/>
        <v>SPARK-33526</v>
      </c>
      <c r="E28" s="4" t="s">
        <v>1198</v>
      </c>
    </row>
    <row r="29">
      <c r="A29" s="197" t="s">
        <v>481</v>
      </c>
      <c r="B29" s="33" t="s">
        <v>514</v>
      </c>
      <c r="C29" s="33" t="s">
        <v>1200</v>
      </c>
      <c r="D29" s="198" t="str">
        <f t="shared" si="1"/>
        <v>elasticsearch-69795</v>
      </c>
      <c r="E29" s="4" t="s">
        <v>1201</v>
      </c>
    </row>
    <row r="30">
      <c r="A30" s="197" t="s">
        <v>481</v>
      </c>
      <c r="B30" s="33" t="s">
        <v>502</v>
      </c>
      <c r="C30" s="33" t="s">
        <v>1202</v>
      </c>
      <c r="D30" s="198" t="str">
        <f t="shared" si="1"/>
        <v>elasticsearch-71021</v>
      </c>
      <c r="E30" s="4" t="s">
        <v>1201</v>
      </c>
    </row>
    <row r="31">
      <c r="A31" s="197" t="s">
        <v>716</v>
      </c>
      <c r="B31" s="33" t="s">
        <v>1002</v>
      </c>
      <c r="C31" s="33" t="s">
        <v>1203</v>
      </c>
      <c r="D31" s="198" t="str">
        <f t="shared" si="1"/>
        <v>Roslyn-25620</v>
      </c>
      <c r="E31" s="4" t="s">
        <v>1204</v>
      </c>
    </row>
    <row r="32">
      <c r="A32" s="197" t="s">
        <v>369</v>
      </c>
      <c r="B32" s="33" t="s">
        <v>418</v>
      </c>
      <c r="C32" s="33" t="s">
        <v>1205</v>
      </c>
      <c r="D32" s="198" t="str">
        <f t="shared" si="1"/>
        <v>CockroachDB-17434</v>
      </c>
      <c r="E32" s="4" t="s">
        <v>1206</v>
      </c>
    </row>
    <row r="33">
      <c r="A33" s="197" t="s">
        <v>369</v>
      </c>
      <c r="B33" s="33" t="s">
        <v>815</v>
      </c>
      <c r="C33" s="33" t="s">
        <v>1207</v>
      </c>
      <c r="D33" s="198" t="str">
        <f t="shared" si="1"/>
        <v>CockroachDB-1890</v>
      </c>
      <c r="E33" s="4" t="s">
        <v>1206</v>
      </c>
    </row>
    <row r="34">
      <c r="A34" s="197" t="s">
        <v>481</v>
      </c>
      <c r="B34" s="33" t="s">
        <v>551</v>
      </c>
      <c r="C34" s="33" t="s">
        <v>1208</v>
      </c>
      <c r="D34" s="198" t="str">
        <f t="shared" si="1"/>
        <v>elasticsearch-45379</v>
      </c>
      <c r="E34" s="4" t="s">
        <v>1206</v>
      </c>
    </row>
    <row r="35">
      <c r="A35" s="197" t="s">
        <v>481</v>
      </c>
      <c r="B35" s="33" t="s">
        <v>568</v>
      </c>
      <c r="C35" s="33" t="s">
        <v>1209</v>
      </c>
      <c r="D35" s="198" t="str">
        <f t="shared" si="1"/>
        <v>elasticsearch-54823</v>
      </c>
      <c r="E35" s="4" t="s">
        <v>1206</v>
      </c>
    </row>
    <row r="36">
      <c r="A36" s="197" t="s">
        <v>481</v>
      </c>
      <c r="B36" s="33" t="s">
        <v>821</v>
      </c>
      <c r="C36" s="33" t="s">
        <v>1210</v>
      </c>
      <c r="D36" s="198" t="str">
        <f t="shared" si="1"/>
        <v>elasticsearch-61337</v>
      </c>
      <c r="E36" s="4" t="s">
        <v>1206</v>
      </c>
    </row>
    <row r="37">
      <c r="A37" s="197" t="s">
        <v>481</v>
      </c>
      <c r="B37" s="33" t="s">
        <v>547</v>
      </c>
      <c r="C37" s="33" t="s">
        <v>1211</v>
      </c>
      <c r="D37" s="198" t="str">
        <f t="shared" si="1"/>
        <v>elasticsearch-66206</v>
      </c>
      <c r="E37" s="4" t="s">
        <v>1206</v>
      </c>
    </row>
    <row r="38">
      <c r="A38" s="197" t="s">
        <v>481</v>
      </c>
      <c r="B38" s="33" t="s">
        <v>534</v>
      </c>
      <c r="C38" s="33" t="s">
        <v>1212</v>
      </c>
      <c r="D38" s="198" t="str">
        <f t="shared" si="1"/>
        <v>elasticsearch-69020</v>
      </c>
      <c r="E38" s="4" t="s">
        <v>1206</v>
      </c>
    </row>
    <row r="39">
      <c r="A39" s="197" t="s">
        <v>481</v>
      </c>
      <c r="B39" s="33" t="s">
        <v>518</v>
      </c>
      <c r="C39" s="33" t="s">
        <v>1213</v>
      </c>
      <c r="D39" s="198" t="str">
        <f t="shared" si="1"/>
        <v>elasticsearch-69177</v>
      </c>
      <c r="E39" s="4" t="s">
        <v>1206</v>
      </c>
    </row>
    <row r="40">
      <c r="A40" s="197" t="s">
        <v>481</v>
      </c>
      <c r="B40" s="33" t="s">
        <v>510</v>
      </c>
      <c r="C40" s="33" t="s">
        <v>1214</v>
      </c>
      <c r="D40" s="198" t="str">
        <f t="shared" si="1"/>
        <v>elasticsearch-72644</v>
      </c>
      <c r="E40" s="4" t="s">
        <v>1206</v>
      </c>
    </row>
    <row r="41">
      <c r="A41" s="197" t="s">
        <v>481</v>
      </c>
      <c r="B41" s="33" t="s">
        <v>498</v>
      </c>
      <c r="C41" s="33" t="s">
        <v>1215</v>
      </c>
      <c r="D41" s="198" t="str">
        <f t="shared" si="1"/>
        <v>elasticsearch-77188</v>
      </c>
      <c r="E41" s="4" t="s">
        <v>1206</v>
      </c>
    </row>
    <row r="42">
      <c r="A42" s="197" t="s">
        <v>677</v>
      </c>
      <c r="B42" s="33" t="s">
        <v>1216</v>
      </c>
      <c r="C42" s="33" t="s">
        <v>57</v>
      </c>
      <c r="D42" s="198" t="str">
        <f t="shared" si="1"/>
        <v>HADOOP-8635</v>
      </c>
      <c r="E42" s="4" t="s">
        <v>1206</v>
      </c>
    </row>
    <row r="43">
      <c r="A43" s="197" t="s">
        <v>691</v>
      </c>
      <c r="B43" s="33" t="s">
        <v>1217</v>
      </c>
      <c r="C43" s="33" t="s">
        <v>126</v>
      </c>
      <c r="D43" s="198" t="str">
        <f t="shared" si="1"/>
        <v>KAFKA-1506</v>
      </c>
      <c r="E43" s="4" t="s">
        <v>1206</v>
      </c>
    </row>
    <row r="44">
      <c r="A44" s="197" t="s">
        <v>707</v>
      </c>
      <c r="B44" s="33" t="s">
        <v>1218</v>
      </c>
      <c r="C44" s="33" t="s">
        <v>183</v>
      </c>
      <c r="D44" s="198" t="str">
        <f t="shared" si="1"/>
        <v>SPARK-6964</v>
      </c>
      <c r="E44" s="4" t="s">
        <v>1206</v>
      </c>
    </row>
    <row r="45">
      <c r="A45" s="197" t="s">
        <v>369</v>
      </c>
      <c r="B45" s="33" t="s">
        <v>473</v>
      </c>
      <c r="C45" s="33" t="s">
        <v>1219</v>
      </c>
      <c r="D45" s="198" t="str">
        <f t="shared" si="1"/>
        <v>CockroachDB-15593</v>
      </c>
      <c r="E45" s="4" t="s">
        <v>1220</v>
      </c>
    </row>
    <row r="46">
      <c r="A46" s="197" t="s">
        <v>369</v>
      </c>
      <c r="B46" s="33" t="s">
        <v>445</v>
      </c>
      <c r="C46" s="33" t="s">
        <v>1221</v>
      </c>
      <c r="D46" s="198" t="str">
        <f t="shared" si="1"/>
        <v>CockroachDB-61513</v>
      </c>
      <c r="E46" s="4" t="s">
        <v>1220</v>
      </c>
    </row>
    <row r="47">
      <c r="A47" s="197" t="s">
        <v>369</v>
      </c>
      <c r="B47" s="33" t="s">
        <v>441</v>
      </c>
      <c r="C47" s="33" t="s">
        <v>1222</v>
      </c>
      <c r="D47" s="198" t="str">
        <f t="shared" si="1"/>
        <v>CockroachDB-61663</v>
      </c>
      <c r="E47" s="4" t="s">
        <v>1220</v>
      </c>
    </row>
    <row r="48">
      <c r="A48" s="197" t="s">
        <v>481</v>
      </c>
      <c r="B48" s="33" t="s">
        <v>572</v>
      </c>
      <c r="C48" s="33" t="s">
        <v>1223</v>
      </c>
      <c r="D48" s="198" t="str">
        <f t="shared" si="1"/>
        <v>elasticsearch-20405</v>
      </c>
      <c r="E48" s="4" t="s">
        <v>1220</v>
      </c>
    </row>
    <row r="49">
      <c r="A49" s="197" t="s">
        <v>481</v>
      </c>
      <c r="B49" s="33" t="s">
        <v>506</v>
      </c>
      <c r="C49" s="33" t="s">
        <v>1224</v>
      </c>
      <c r="D49" s="198" t="str">
        <f t="shared" si="1"/>
        <v>elasticsearch-73818</v>
      </c>
      <c r="E49" s="4" t="s">
        <v>1220</v>
      </c>
    </row>
    <row r="50">
      <c r="A50" s="197" t="s">
        <v>683</v>
      </c>
      <c r="B50" s="33" t="s">
        <v>1225</v>
      </c>
      <c r="C50" s="33" t="s">
        <v>61</v>
      </c>
      <c r="D50" s="198" t="str">
        <f t="shared" si="1"/>
        <v>HBASE-11172</v>
      </c>
      <c r="E50" s="4" t="s">
        <v>1220</v>
      </c>
    </row>
    <row r="51">
      <c r="A51" s="197" t="s">
        <v>687</v>
      </c>
      <c r="B51" s="33" t="s">
        <v>1226</v>
      </c>
      <c r="C51" s="33" t="s">
        <v>101</v>
      </c>
      <c r="D51" s="198" t="str">
        <f t="shared" si="1"/>
        <v>HIVE-12634</v>
      </c>
      <c r="E51" s="4" t="s">
        <v>1220</v>
      </c>
    </row>
    <row r="52">
      <c r="A52" s="197" t="s">
        <v>369</v>
      </c>
      <c r="B52" s="33" t="s">
        <v>461</v>
      </c>
      <c r="C52" s="33" t="s">
        <v>1227</v>
      </c>
      <c r="D52" s="198" t="str">
        <f t="shared" si="1"/>
        <v>CockroachDB-17658</v>
      </c>
      <c r="E52" s="4" t="s">
        <v>1228</v>
      </c>
    </row>
    <row r="53">
      <c r="A53" s="197" t="s">
        <v>373</v>
      </c>
      <c r="B53" s="33" t="s">
        <v>392</v>
      </c>
      <c r="C53" s="33" t="s">
        <v>1229</v>
      </c>
      <c r="D53" s="198" t="str">
        <f t="shared" si="1"/>
        <v>InfluxDB-18387</v>
      </c>
      <c r="E53" s="4" t="s">
        <v>1228</v>
      </c>
    </row>
    <row r="54">
      <c r="A54" s="197" t="s">
        <v>716</v>
      </c>
      <c r="B54" s="33" t="s">
        <v>847</v>
      </c>
      <c r="C54" s="33" t="s">
        <v>1230</v>
      </c>
      <c r="D54" s="198" t="str">
        <f t="shared" si="1"/>
        <v>Roslyn-43762</v>
      </c>
      <c r="E54" s="4" t="s">
        <v>1228</v>
      </c>
    </row>
    <row r="55">
      <c r="A55" s="197" t="s">
        <v>707</v>
      </c>
      <c r="B55" s="33" t="s">
        <v>1231</v>
      </c>
      <c r="C55" s="33" t="s">
        <v>205</v>
      </c>
      <c r="D55" s="198" t="str">
        <f t="shared" si="1"/>
        <v>SPARK-1202</v>
      </c>
      <c r="E55" s="4" t="s">
        <v>1228</v>
      </c>
    </row>
    <row r="56">
      <c r="A56" s="197" t="s">
        <v>373</v>
      </c>
      <c r="B56" s="33" t="s">
        <v>871</v>
      </c>
      <c r="C56" s="33" t="s">
        <v>1232</v>
      </c>
      <c r="D56" s="198" t="str">
        <f t="shared" si="1"/>
        <v>InfluxDB-6563</v>
      </c>
      <c r="E56" s="4" t="s">
        <v>1233</v>
      </c>
    </row>
    <row r="57">
      <c r="A57" s="197" t="s">
        <v>716</v>
      </c>
      <c r="B57" s="33" t="s">
        <v>310</v>
      </c>
      <c r="C57" s="33" t="s">
        <v>1234</v>
      </c>
      <c r="D57" s="198" t="str">
        <f t="shared" si="1"/>
        <v>Roslyn-45971</v>
      </c>
      <c r="E57" s="4" t="s">
        <v>1233</v>
      </c>
    </row>
    <row r="58">
      <c r="A58" s="197" t="s">
        <v>716</v>
      </c>
      <c r="B58" s="33" t="s">
        <v>865</v>
      </c>
      <c r="C58" s="33" t="s">
        <v>1235</v>
      </c>
      <c r="D58" s="198" t="str">
        <f t="shared" si="1"/>
        <v>Roslyn-4844</v>
      </c>
      <c r="E58" s="4" t="s">
        <v>1233</v>
      </c>
    </row>
    <row r="59">
      <c r="A59" s="197" t="s">
        <v>707</v>
      </c>
      <c r="B59" s="33" t="s">
        <v>1236</v>
      </c>
      <c r="C59" s="33" t="s">
        <v>177</v>
      </c>
      <c r="D59" s="198" t="str">
        <f t="shared" si="1"/>
        <v>SPARK-26533</v>
      </c>
      <c r="E59" s="4" t="s">
        <v>1237</v>
      </c>
    </row>
    <row r="60">
      <c r="A60" s="197" t="s">
        <v>673</v>
      </c>
      <c r="B60" s="33" t="s">
        <v>1238</v>
      </c>
      <c r="C60" s="33" t="s">
        <v>19</v>
      </c>
      <c r="D60" s="198" t="str">
        <f t="shared" si="1"/>
        <v>CASSANDRA-14397</v>
      </c>
      <c r="E60" s="4" t="s">
        <v>1239</v>
      </c>
    </row>
    <row r="61">
      <c r="A61" s="197" t="s">
        <v>716</v>
      </c>
      <c r="B61" s="33" t="s">
        <v>1025</v>
      </c>
      <c r="C61" s="33" t="s">
        <v>1240</v>
      </c>
      <c r="D61" s="198" t="str">
        <f t="shared" si="1"/>
        <v>Roslyn-42484</v>
      </c>
      <c r="E61" s="199" t="s">
        <v>1241</v>
      </c>
    </row>
    <row r="62">
      <c r="A62" s="197" t="s">
        <v>677</v>
      </c>
      <c r="B62" s="33" t="s">
        <v>1242</v>
      </c>
      <c r="C62" s="33" t="s">
        <v>218</v>
      </c>
      <c r="D62" s="198" t="str">
        <f t="shared" si="1"/>
        <v>HDFS-2507</v>
      </c>
      <c r="E62" s="4" t="s">
        <v>1243</v>
      </c>
    </row>
    <row r="63">
      <c r="A63" s="197" t="s">
        <v>481</v>
      </c>
      <c r="B63" s="33" t="s">
        <v>1014</v>
      </c>
      <c r="C63" s="33" t="s">
        <v>1244</v>
      </c>
      <c r="D63" s="198" t="str">
        <f t="shared" si="1"/>
        <v>elasticsearch-56009</v>
      </c>
      <c r="E63" s="4" t="s">
        <v>1245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42.88"/>
    <col hidden="1" min="4" max="4" width="12.63"/>
  </cols>
  <sheetData>
    <row r="1">
      <c r="B1" s="2"/>
      <c r="C1" s="2"/>
      <c r="D1" s="2"/>
      <c r="E1" s="2"/>
      <c r="F1" s="2"/>
      <c r="G1" s="2"/>
      <c r="H1" s="2"/>
      <c r="I1" s="2"/>
      <c r="J1" s="2"/>
      <c r="K1" s="2"/>
      <c r="L1" s="2"/>
    </row>
    <row r="2">
      <c r="B2" s="2" t="s">
        <v>1</v>
      </c>
      <c r="C2" s="2" t="s">
        <v>2</v>
      </c>
      <c r="D2" s="2" t="s">
        <v>3</v>
      </c>
      <c r="E2" s="2" t="s">
        <v>4</v>
      </c>
      <c r="F2" s="2" t="s">
        <v>5</v>
      </c>
      <c r="G2" s="2"/>
      <c r="H2" s="2" t="s">
        <v>6</v>
      </c>
      <c r="I2" s="2" t="s">
        <v>7</v>
      </c>
      <c r="J2" s="2" t="s">
        <v>253</v>
      </c>
      <c r="K2" s="2" t="s">
        <v>9</v>
      </c>
      <c r="L2" s="2" t="s">
        <v>10</v>
      </c>
    </row>
    <row r="3">
      <c r="B3" s="5" t="s">
        <v>254</v>
      </c>
      <c r="C3" s="4" t="s">
        <v>255</v>
      </c>
      <c r="E3" s="4" t="s">
        <v>256</v>
      </c>
      <c r="F3" s="4" t="s">
        <v>14</v>
      </c>
      <c r="G3" s="4" t="s">
        <v>257</v>
      </c>
      <c r="H3" s="4" t="s">
        <v>258</v>
      </c>
      <c r="I3" s="4" t="s">
        <v>259</v>
      </c>
      <c r="J3" s="4" t="s">
        <v>260</v>
      </c>
      <c r="K3" s="4" t="s">
        <v>261</v>
      </c>
      <c r="L3" s="4" t="s">
        <v>262</v>
      </c>
    </row>
    <row r="4">
      <c r="B4" s="5" t="s">
        <v>263</v>
      </c>
      <c r="C4" s="4" t="s">
        <v>264</v>
      </c>
      <c r="E4" s="4" t="s">
        <v>256</v>
      </c>
      <c r="F4" s="4" t="s">
        <v>30</v>
      </c>
      <c r="G4" s="4" t="s">
        <v>265</v>
      </c>
      <c r="H4" s="4" t="s">
        <v>266</v>
      </c>
      <c r="I4" s="4" t="s">
        <v>267</v>
      </c>
      <c r="J4" s="4" t="s">
        <v>87</v>
      </c>
      <c r="K4" s="4" t="s">
        <v>24</v>
      </c>
      <c r="L4" s="4" t="s">
        <v>268</v>
      </c>
    </row>
    <row r="5">
      <c r="B5" s="5" t="s">
        <v>269</v>
      </c>
      <c r="C5" s="4" t="s">
        <v>270</v>
      </c>
      <c r="E5" s="4" t="s">
        <v>256</v>
      </c>
      <c r="F5" s="4" t="s">
        <v>30</v>
      </c>
      <c r="G5" s="4" t="s">
        <v>271</v>
      </c>
      <c r="H5" s="4" t="s">
        <v>272</v>
      </c>
      <c r="I5" s="4" t="s">
        <v>273</v>
      </c>
      <c r="J5" s="4" t="s">
        <v>33</v>
      </c>
      <c r="K5" s="4" t="s">
        <v>24</v>
      </c>
      <c r="L5" s="4" t="s">
        <v>274</v>
      </c>
    </row>
    <row r="6">
      <c r="B6" s="5" t="s">
        <v>275</v>
      </c>
      <c r="C6" s="4" t="s">
        <v>276</v>
      </c>
      <c r="E6" s="4" t="s">
        <v>256</v>
      </c>
      <c r="F6" s="4" t="s">
        <v>30</v>
      </c>
      <c r="G6" s="4" t="s">
        <v>271</v>
      </c>
      <c r="H6" s="4" t="s">
        <v>272</v>
      </c>
      <c r="I6" s="4" t="s">
        <v>273</v>
      </c>
      <c r="J6" s="4" t="s">
        <v>33</v>
      </c>
      <c r="K6" s="4" t="s">
        <v>24</v>
      </c>
      <c r="L6" s="4" t="s">
        <v>274</v>
      </c>
    </row>
    <row r="7">
      <c r="B7" s="5" t="s">
        <v>277</v>
      </c>
      <c r="C7" s="4" t="s">
        <v>278</v>
      </c>
      <c r="E7" s="4" t="s">
        <v>256</v>
      </c>
      <c r="F7" s="4" t="s">
        <v>14</v>
      </c>
      <c r="G7" s="4" t="s">
        <v>271</v>
      </c>
      <c r="H7" s="4" t="s">
        <v>279</v>
      </c>
      <c r="I7" s="4" t="s">
        <v>280</v>
      </c>
      <c r="J7" s="4" t="s">
        <v>46</v>
      </c>
      <c r="K7" s="4" t="s">
        <v>24</v>
      </c>
      <c r="L7" s="4" t="s">
        <v>281</v>
      </c>
    </row>
    <row r="8">
      <c r="B8" s="5" t="s">
        <v>282</v>
      </c>
      <c r="C8" s="4" t="s">
        <v>283</v>
      </c>
      <c r="E8" s="4" t="s">
        <v>256</v>
      </c>
      <c r="F8" s="4" t="s">
        <v>14</v>
      </c>
      <c r="G8" s="4" t="s">
        <v>271</v>
      </c>
      <c r="H8" s="4" t="s">
        <v>284</v>
      </c>
      <c r="I8" s="4" t="s">
        <v>259</v>
      </c>
      <c r="J8" s="4" t="s">
        <v>260</v>
      </c>
      <c r="K8" s="4" t="s">
        <v>24</v>
      </c>
      <c r="L8" s="4" t="s">
        <v>285</v>
      </c>
    </row>
    <row r="9">
      <c r="B9" s="5" t="s">
        <v>286</v>
      </c>
      <c r="C9" s="4" t="s">
        <v>287</v>
      </c>
      <c r="E9" s="4" t="s">
        <v>256</v>
      </c>
      <c r="F9" s="4" t="s">
        <v>14</v>
      </c>
      <c r="G9" s="4" t="s">
        <v>271</v>
      </c>
      <c r="H9" s="4" t="s">
        <v>288</v>
      </c>
      <c r="I9" s="4" t="s">
        <v>289</v>
      </c>
      <c r="J9" s="4" t="s">
        <v>46</v>
      </c>
      <c r="K9" s="4" t="s">
        <v>24</v>
      </c>
      <c r="L9" s="4" t="s">
        <v>290</v>
      </c>
    </row>
    <row r="10">
      <c r="B10" s="5" t="s">
        <v>291</v>
      </c>
      <c r="C10" s="4" t="s">
        <v>292</v>
      </c>
      <c r="E10" s="4" t="s">
        <v>256</v>
      </c>
      <c r="F10" s="4" t="s">
        <v>30</v>
      </c>
      <c r="G10" s="4" t="s">
        <v>271</v>
      </c>
      <c r="H10" s="4" t="s">
        <v>293</v>
      </c>
      <c r="I10" s="4" t="s">
        <v>56</v>
      </c>
      <c r="J10" s="4" t="s">
        <v>33</v>
      </c>
      <c r="K10" s="4" t="s">
        <v>24</v>
      </c>
      <c r="L10" s="4" t="s">
        <v>294</v>
      </c>
    </row>
    <row r="11">
      <c r="B11" s="5" t="s">
        <v>295</v>
      </c>
      <c r="C11" s="4" t="s">
        <v>296</v>
      </c>
      <c r="E11" s="4" t="s">
        <v>256</v>
      </c>
      <c r="F11" s="4" t="s">
        <v>30</v>
      </c>
      <c r="G11" s="4" t="s">
        <v>257</v>
      </c>
      <c r="H11" s="4" t="s">
        <v>297</v>
      </c>
      <c r="I11" s="4" t="s">
        <v>294</v>
      </c>
      <c r="J11" s="4" t="s">
        <v>46</v>
      </c>
      <c r="K11" s="4" t="s">
        <v>261</v>
      </c>
      <c r="L11" s="4" t="s">
        <v>298</v>
      </c>
    </row>
    <row r="12">
      <c r="A12" s="6"/>
      <c r="B12" s="5" t="s">
        <v>299</v>
      </c>
      <c r="C12" s="4" t="s">
        <v>300</v>
      </c>
      <c r="E12" s="4" t="s">
        <v>301</v>
      </c>
      <c r="F12" s="4" t="s">
        <v>30</v>
      </c>
      <c r="G12" s="4" t="s">
        <v>257</v>
      </c>
      <c r="H12" s="4" t="s">
        <v>302</v>
      </c>
      <c r="I12" s="4" t="s">
        <v>303</v>
      </c>
      <c r="J12" s="4" t="s">
        <v>38</v>
      </c>
      <c r="K12" s="4" t="s">
        <v>261</v>
      </c>
      <c r="L12" s="4" t="s">
        <v>304</v>
      </c>
    </row>
    <row r="19">
      <c r="A19" s="2" t="s">
        <v>46</v>
      </c>
    </row>
    <row r="20">
      <c r="B20" s="5" t="s">
        <v>305</v>
      </c>
      <c r="C20" s="4" t="s">
        <v>306</v>
      </c>
      <c r="E20" s="4" t="s">
        <v>256</v>
      </c>
      <c r="L20" s="4" t="s">
        <v>307</v>
      </c>
    </row>
    <row r="21">
      <c r="B21" s="5" t="s">
        <v>308</v>
      </c>
      <c r="C21" s="4" t="s">
        <v>309</v>
      </c>
    </row>
    <row r="22">
      <c r="B22" s="5" t="s">
        <v>310</v>
      </c>
      <c r="C22" s="4" t="s">
        <v>311</v>
      </c>
    </row>
    <row r="23">
      <c r="B23" s="5" t="s">
        <v>312</v>
      </c>
      <c r="C23" s="4" t="s">
        <v>309</v>
      </c>
    </row>
    <row r="24">
      <c r="B24" s="5" t="s">
        <v>313</v>
      </c>
      <c r="C24" s="4" t="s">
        <v>314</v>
      </c>
    </row>
    <row r="25">
      <c r="B25" s="5" t="s">
        <v>315</v>
      </c>
      <c r="C25" s="4" t="s">
        <v>316</v>
      </c>
    </row>
    <row r="26">
      <c r="B26" s="5" t="s">
        <v>317</v>
      </c>
      <c r="C26" s="4" t="s">
        <v>318</v>
      </c>
    </row>
    <row r="27">
      <c r="B27" s="5" t="s">
        <v>319</v>
      </c>
      <c r="C27" s="4" t="s">
        <v>320</v>
      </c>
    </row>
    <row r="28">
      <c r="B28" s="5" t="s">
        <v>321</v>
      </c>
      <c r="C28" s="4" t="s">
        <v>322</v>
      </c>
    </row>
    <row r="29">
      <c r="B29" s="5" t="s">
        <v>323</v>
      </c>
      <c r="C29" s="4" t="s">
        <v>324</v>
      </c>
    </row>
    <row r="30">
      <c r="B30" s="5" t="s">
        <v>325</v>
      </c>
      <c r="C30" s="4" t="s">
        <v>326</v>
      </c>
    </row>
    <row r="31">
      <c r="B31" s="5" t="s">
        <v>327</v>
      </c>
      <c r="C31" s="4" t="s">
        <v>324</v>
      </c>
    </row>
    <row r="32">
      <c r="B32" s="5" t="s">
        <v>328</v>
      </c>
      <c r="C32" s="4" t="s">
        <v>309</v>
      </c>
    </row>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20"/>
    <hyperlink r:id="rId12" ref="B21"/>
    <hyperlink r:id="rId13" ref="B22"/>
    <hyperlink r:id="rId14" ref="B23"/>
    <hyperlink r:id="rId15" ref="B24"/>
    <hyperlink r:id="rId16" ref="B25"/>
    <hyperlink r:id="rId17" ref="B26"/>
    <hyperlink r:id="rId18" ref="B27"/>
    <hyperlink r:id="rId19" ref="B28"/>
    <hyperlink r:id="rId20" ref="B29"/>
    <hyperlink r:id="rId21" ref="B30"/>
    <hyperlink r:id="rId22" ref="B31"/>
    <hyperlink r:id="rId23" ref="B32"/>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2"/>
      <c r="C1" s="2"/>
      <c r="D1" s="2"/>
      <c r="E1" s="2"/>
      <c r="F1" s="2"/>
      <c r="G1" s="2"/>
    </row>
    <row r="2">
      <c r="A2" s="7"/>
      <c r="B2" s="2"/>
      <c r="C2" s="2"/>
      <c r="D2" s="2"/>
      <c r="E2" s="2"/>
      <c r="F2" s="2"/>
      <c r="G2" s="2"/>
    </row>
    <row r="3">
      <c r="A3" s="7"/>
      <c r="B3" s="2" t="s">
        <v>329</v>
      </c>
      <c r="C3" s="2" t="s">
        <v>330</v>
      </c>
      <c r="D3" s="2" t="s">
        <v>331</v>
      </c>
      <c r="E3" s="2" t="s">
        <v>332</v>
      </c>
      <c r="F3" s="2" t="s">
        <v>333</v>
      </c>
      <c r="G3" s="2" t="s">
        <v>334</v>
      </c>
    </row>
    <row r="4">
      <c r="A4" s="7"/>
      <c r="B4" s="5" t="s">
        <v>335</v>
      </c>
      <c r="C4" s="4"/>
      <c r="D4" s="4" t="s">
        <v>336</v>
      </c>
      <c r="E4" s="4" t="s">
        <v>30</v>
      </c>
      <c r="F4" s="4" t="s">
        <v>337</v>
      </c>
      <c r="G4" s="4" t="s">
        <v>338</v>
      </c>
    </row>
    <row r="5">
      <c r="A5" s="7"/>
      <c r="B5" s="5" t="s">
        <v>339</v>
      </c>
      <c r="C5" s="4"/>
      <c r="D5" s="4" t="s">
        <v>340</v>
      </c>
      <c r="E5" s="4" t="s">
        <v>30</v>
      </c>
      <c r="F5" s="4" t="s">
        <v>341</v>
      </c>
      <c r="G5" s="4" t="s">
        <v>342</v>
      </c>
    </row>
    <row r="6">
      <c r="A6" s="7"/>
      <c r="B6" s="5" t="s">
        <v>343</v>
      </c>
      <c r="C6" s="4" t="s">
        <v>344</v>
      </c>
      <c r="D6" s="4" t="s">
        <v>340</v>
      </c>
      <c r="E6" s="4" t="s">
        <v>30</v>
      </c>
      <c r="F6" s="4" t="s">
        <v>345</v>
      </c>
      <c r="G6" s="4" t="s">
        <v>346</v>
      </c>
    </row>
    <row r="7">
      <c r="A7" s="7"/>
      <c r="B7" s="5" t="s">
        <v>347</v>
      </c>
      <c r="C7" s="4" t="s">
        <v>348</v>
      </c>
      <c r="D7" s="4" t="s">
        <v>271</v>
      </c>
      <c r="E7" s="4" t="s">
        <v>30</v>
      </c>
      <c r="F7" s="4" t="s">
        <v>341</v>
      </c>
      <c r="G7" s="4" t="s">
        <v>349</v>
      </c>
    </row>
    <row r="8">
      <c r="A8" s="7"/>
      <c r="B8" s="4" t="s">
        <v>350</v>
      </c>
      <c r="C8" s="4" t="s">
        <v>351</v>
      </c>
      <c r="D8" s="4" t="s">
        <v>271</v>
      </c>
      <c r="E8" s="4" t="s">
        <v>30</v>
      </c>
      <c r="F8" s="4" t="s">
        <v>341</v>
      </c>
      <c r="G8" s="4" t="s">
        <v>352</v>
      </c>
    </row>
    <row r="9">
      <c r="A9" s="7"/>
      <c r="B9" s="5" t="s">
        <v>353</v>
      </c>
      <c r="C9" s="4" t="s">
        <v>354</v>
      </c>
      <c r="D9" s="4" t="s">
        <v>271</v>
      </c>
      <c r="E9" s="4" t="s">
        <v>30</v>
      </c>
      <c r="F9" s="4" t="s">
        <v>355</v>
      </c>
      <c r="G9" s="4" t="s">
        <v>356</v>
      </c>
    </row>
    <row r="10">
      <c r="A10" s="7"/>
      <c r="B10" s="1" t="s">
        <v>357</v>
      </c>
      <c r="C10" s="4" t="s">
        <v>358</v>
      </c>
      <c r="D10" s="4" t="s">
        <v>340</v>
      </c>
      <c r="E10" s="4" t="s">
        <v>30</v>
      </c>
      <c r="F10" s="4" t="s">
        <v>359</v>
      </c>
      <c r="G10" s="4" t="s">
        <v>360</v>
      </c>
    </row>
    <row r="11">
      <c r="A11" s="7"/>
    </row>
    <row r="12">
      <c r="A12" s="7"/>
    </row>
    <row r="13">
      <c r="A13" s="8" t="s">
        <v>46</v>
      </c>
    </row>
    <row r="14">
      <c r="A14" s="7"/>
      <c r="B14" s="5" t="s">
        <v>361</v>
      </c>
      <c r="C14" s="4" t="s">
        <v>362</v>
      </c>
      <c r="D14" s="4" t="s">
        <v>363</v>
      </c>
      <c r="E14" s="4"/>
      <c r="F14" s="4" t="s">
        <v>261</v>
      </c>
      <c r="G14" s="4" t="s">
        <v>364</v>
      </c>
    </row>
    <row r="15">
      <c r="A15" s="7"/>
      <c r="B15" s="5" t="s">
        <v>365</v>
      </c>
      <c r="C15" s="4" t="s">
        <v>366</v>
      </c>
      <c r="D15" s="4"/>
      <c r="E15" s="4"/>
      <c r="F15" s="4"/>
      <c r="G15" s="4" t="s">
        <v>367</v>
      </c>
    </row>
    <row r="16">
      <c r="A16" s="7"/>
      <c r="B16" s="5" t="s">
        <v>368</v>
      </c>
      <c r="C16" s="4" t="s">
        <v>369</v>
      </c>
      <c r="D16" s="4"/>
      <c r="E16" s="4"/>
      <c r="F16" s="4"/>
      <c r="G16" s="4" t="s">
        <v>370</v>
      </c>
    </row>
    <row r="17">
      <c r="A17" s="7"/>
    </row>
    <row r="18">
      <c r="A18" s="7"/>
    </row>
    <row r="19">
      <c r="A19" s="7"/>
    </row>
    <row r="20">
      <c r="A20" s="7"/>
    </row>
    <row r="21">
      <c r="A21" s="7"/>
    </row>
    <row r="87">
      <c r="A87" s="7"/>
      <c r="B87" s="9"/>
      <c r="C87" s="7"/>
      <c r="D87" s="7"/>
      <c r="E87" s="7"/>
      <c r="F87" s="7"/>
      <c r="G87" s="7"/>
      <c r="H87" s="7"/>
      <c r="I87" s="7"/>
      <c r="J87" s="7"/>
      <c r="K87" s="7"/>
    </row>
    <row r="88">
      <c r="A88" s="7"/>
      <c r="B88" s="9"/>
      <c r="C88" s="7"/>
      <c r="D88" s="7"/>
      <c r="E88" s="7"/>
      <c r="F88" s="7"/>
      <c r="G88" s="7"/>
      <c r="H88" s="7"/>
      <c r="I88" s="7"/>
      <c r="J88" s="7"/>
      <c r="K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row r="1001">
      <c r="A1001" s="7"/>
    </row>
    <row r="1002">
      <c r="A1002" s="7"/>
    </row>
  </sheetData>
  <hyperlinks>
    <hyperlink r:id="rId1" ref="B4"/>
    <hyperlink r:id="rId2" ref="B5"/>
    <hyperlink r:id="rId3" ref="B6"/>
    <hyperlink r:id="rId4" ref="B7"/>
    <hyperlink r:id="rId5" ref="B9"/>
    <hyperlink r:id="rId6" ref="B10"/>
    <hyperlink r:id="rId7" ref="B14"/>
    <hyperlink r:id="rId8" ref="B15"/>
    <hyperlink r:id="rId9" ref="B16"/>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8.13"/>
    <col customWidth="1" min="8" max="8" width="24.25"/>
    <col customWidth="1" min="9" max="10" width="26.38"/>
    <col customWidth="1" min="12" max="12" width="17.38"/>
  </cols>
  <sheetData>
    <row r="1">
      <c r="A1" s="7"/>
      <c r="B1" s="4" t="s">
        <v>371</v>
      </c>
      <c r="C1" s="4" t="s">
        <v>372</v>
      </c>
    </row>
    <row r="2">
      <c r="A2" s="7"/>
      <c r="B2" s="4" t="s">
        <v>373</v>
      </c>
      <c r="C2" s="5" t="s">
        <v>374</v>
      </c>
    </row>
    <row r="3">
      <c r="A3" s="7"/>
      <c r="B3" s="4" t="s">
        <v>369</v>
      </c>
      <c r="C3" s="5" t="s">
        <v>375</v>
      </c>
    </row>
    <row r="4">
      <c r="A4" s="7"/>
      <c r="B4" s="4" t="s">
        <v>376</v>
      </c>
      <c r="C4" s="5" t="s">
        <v>377</v>
      </c>
    </row>
    <row r="5">
      <c r="A5" s="7"/>
      <c r="B5" s="4" t="s">
        <v>378</v>
      </c>
      <c r="C5" s="5" t="s">
        <v>379</v>
      </c>
    </row>
    <row r="6">
      <c r="B6" s="10" t="s">
        <v>329</v>
      </c>
      <c r="C6" s="10" t="s">
        <v>1</v>
      </c>
      <c r="D6" s="10" t="s">
        <v>2</v>
      </c>
      <c r="E6" s="10" t="s">
        <v>4</v>
      </c>
      <c r="F6" s="10" t="s">
        <v>5</v>
      </c>
      <c r="G6" s="10" t="s">
        <v>9</v>
      </c>
      <c r="H6" s="10" t="s">
        <v>6</v>
      </c>
      <c r="I6" s="10" t="s">
        <v>380</v>
      </c>
      <c r="J6" s="10" t="s">
        <v>7</v>
      </c>
      <c r="K6" s="10" t="s">
        <v>381</v>
      </c>
      <c r="L6" s="10" t="s">
        <v>8</v>
      </c>
      <c r="M6" s="10" t="s">
        <v>10</v>
      </c>
    </row>
    <row r="7">
      <c r="A7" s="11" t="s">
        <v>373</v>
      </c>
      <c r="B7" s="12" t="s">
        <v>382</v>
      </c>
      <c r="C7" s="13">
        <v>19142.0</v>
      </c>
      <c r="D7" s="14" t="s">
        <v>383</v>
      </c>
      <c r="E7" s="13" t="s">
        <v>21</v>
      </c>
      <c r="F7" s="13" t="s">
        <v>30</v>
      </c>
      <c r="G7" s="13" t="s">
        <v>271</v>
      </c>
      <c r="H7" s="15" t="s">
        <v>384</v>
      </c>
      <c r="I7" s="4" t="s">
        <v>207</v>
      </c>
      <c r="J7" s="15" t="s">
        <v>385</v>
      </c>
      <c r="K7" s="13" t="s">
        <v>386</v>
      </c>
      <c r="L7" s="13" t="s">
        <v>87</v>
      </c>
      <c r="M7" s="16"/>
    </row>
    <row r="8">
      <c r="B8" s="12" t="s">
        <v>387</v>
      </c>
      <c r="C8" s="13">
        <v>19029.0</v>
      </c>
      <c r="D8" s="15" t="s">
        <v>388</v>
      </c>
      <c r="E8" s="13" t="s">
        <v>21</v>
      </c>
      <c r="F8" s="13" t="s">
        <v>30</v>
      </c>
      <c r="G8" s="13" t="s">
        <v>271</v>
      </c>
      <c r="H8" s="15" t="s">
        <v>389</v>
      </c>
      <c r="I8" s="4" t="s">
        <v>207</v>
      </c>
      <c r="J8" s="15" t="s">
        <v>390</v>
      </c>
      <c r="K8" s="13" t="s">
        <v>386</v>
      </c>
      <c r="L8" s="11" t="s">
        <v>33</v>
      </c>
      <c r="M8" s="17" t="s">
        <v>391</v>
      </c>
    </row>
    <row r="9">
      <c r="B9" s="18" t="s">
        <v>392</v>
      </c>
      <c r="C9" s="13">
        <v>18387.0</v>
      </c>
      <c r="D9" s="15" t="s">
        <v>393</v>
      </c>
      <c r="E9" s="13" t="s">
        <v>21</v>
      </c>
      <c r="F9" s="13" t="s">
        <v>30</v>
      </c>
      <c r="G9" s="13" t="s">
        <v>271</v>
      </c>
      <c r="H9" s="15" t="s">
        <v>394</v>
      </c>
      <c r="I9" s="4" t="s">
        <v>207</v>
      </c>
      <c r="J9" s="15" t="s">
        <v>395</v>
      </c>
      <c r="K9" s="13" t="s">
        <v>386</v>
      </c>
      <c r="L9" s="11" t="s">
        <v>33</v>
      </c>
      <c r="M9" s="19" t="s">
        <v>396</v>
      </c>
    </row>
    <row r="10">
      <c r="B10" s="12" t="s">
        <v>397</v>
      </c>
      <c r="C10" s="13">
        <v>16238.0</v>
      </c>
      <c r="D10" s="15" t="s">
        <v>398</v>
      </c>
      <c r="E10" s="13" t="s">
        <v>21</v>
      </c>
      <c r="F10" s="20" t="s">
        <v>14</v>
      </c>
      <c r="G10" s="13" t="s">
        <v>271</v>
      </c>
      <c r="H10" s="15" t="s">
        <v>399</v>
      </c>
      <c r="I10" s="15" t="s">
        <v>400</v>
      </c>
      <c r="J10" s="15" t="s">
        <v>401</v>
      </c>
      <c r="K10" s="13" t="s">
        <v>402</v>
      </c>
      <c r="L10" s="13" t="s">
        <v>403</v>
      </c>
      <c r="M10" s="16"/>
    </row>
    <row r="11">
      <c r="B11" s="12" t="s">
        <v>404</v>
      </c>
      <c r="C11" s="13">
        <v>14510.0</v>
      </c>
      <c r="D11" s="15" t="s">
        <v>405</v>
      </c>
      <c r="E11" s="13" t="s">
        <v>21</v>
      </c>
      <c r="F11" s="20" t="s">
        <v>14</v>
      </c>
      <c r="G11" s="13" t="s">
        <v>271</v>
      </c>
      <c r="H11" s="15" t="s">
        <v>406</v>
      </c>
      <c r="I11" s="4" t="s">
        <v>407</v>
      </c>
      <c r="J11" s="15" t="s">
        <v>408</v>
      </c>
      <c r="K11" s="13" t="s">
        <v>402</v>
      </c>
      <c r="L11" s="11" t="s">
        <v>33</v>
      </c>
      <c r="M11" s="16"/>
    </row>
    <row r="12">
      <c r="B12" s="12" t="s">
        <v>409</v>
      </c>
      <c r="C12" s="13">
        <v>5060.0</v>
      </c>
      <c r="D12" s="15" t="s">
        <v>410</v>
      </c>
      <c r="E12" s="13" t="s">
        <v>21</v>
      </c>
      <c r="F12" s="13" t="s">
        <v>30</v>
      </c>
      <c r="G12" s="20" t="s">
        <v>18</v>
      </c>
      <c r="H12" s="19" t="s">
        <v>411</v>
      </c>
      <c r="I12" s="15"/>
      <c r="J12" s="15" t="s">
        <v>412</v>
      </c>
      <c r="K12" s="13" t="s">
        <v>402</v>
      </c>
      <c r="L12" s="11" t="s">
        <v>413</v>
      </c>
      <c r="M12" s="16"/>
    </row>
    <row r="13">
      <c r="A13" s="13" t="s">
        <v>369</v>
      </c>
      <c r="B13" s="18" t="s">
        <v>335</v>
      </c>
      <c r="C13" s="13">
        <v>70314.0</v>
      </c>
      <c r="D13" s="15" t="s">
        <v>414</v>
      </c>
      <c r="E13" s="13" t="s">
        <v>256</v>
      </c>
      <c r="F13" s="13" t="s">
        <v>30</v>
      </c>
      <c r="G13" s="20" t="s">
        <v>18</v>
      </c>
      <c r="H13" s="15" t="s">
        <v>415</v>
      </c>
      <c r="I13" s="15"/>
      <c r="J13" s="15" t="s">
        <v>416</v>
      </c>
      <c r="K13" s="13" t="s">
        <v>402</v>
      </c>
      <c r="L13" s="11" t="s">
        <v>33</v>
      </c>
      <c r="M13" s="15" t="s">
        <v>417</v>
      </c>
    </row>
    <row r="14">
      <c r="B14" s="12" t="s">
        <v>418</v>
      </c>
      <c r="C14" s="13">
        <v>17434.0</v>
      </c>
      <c r="D14" s="15" t="s">
        <v>419</v>
      </c>
      <c r="E14" s="13" t="s">
        <v>21</v>
      </c>
      <c r="F14" s="13" t="s">
        <v>30</v>
      </c>
      <c r="G14" s="13" t="s">
        <v>271</v>
      </c>
      <c r="H14" s="15" t="s">
        <v>420</v>
      </c>
      <c r="I14" s="15"/>
      <c r="J14" s="15" t="s">
        <v>421</v>
      </c>
      <c r="K14" s="13" t="s">
        <v>402</v>
      </c>
      <c r="L14" s="11"/>
      <c r="M14" s="16"/>
    </row>
    <row r="15">
      <c r="B15" s="12" t="s">
        <v>422</v>
      </c>
      <c r="C15" s="13">
        <v>65075.0</v>
      </c>
      <c r="D15" s="15" t="s">
        <v>423</v>
      </c>
      <c r="E15" s="13" t="s">
        <v>21</v>
      </c>
      <c r="F15" s="20" t="s">
        <v>14</v>
      </c>
      <c r="G15" s="13" t="s">
        <v>271</v>
      </c>
      <c r="H15" s="15" t="s">
        <v>424</v>
      </c>
      <c r="I15" s="15"/>
      <c r="J15" s="15" t="s">
        <v>425</v>
      </c>
      <c r="K15" s="13" t="s">
        <v>402</v>
      </c>
      <c r="L15" s="11"/>
      <c r="M15" s="15" t="s">
        <v>426</v>
      </c>
    </row>
    <row r="16">
      <c r="B16" s="12" t="s">
        <v>427</v>
      </c>
      <c r="C16" s="13">
        <v>64916.0</v>
      </c>
      <c r="D16" s="15" t="s">
        <v>428</v>
      </c>
      <c r="E16" s="13" t="s">
        <v>21</v>
      </c>
      <c r="F16" s="20" t="s">
        <v>14</v>
      </c>
      <c r="G16" s="13" t="s">
        <v>271</v>
      </c>
      <c r="H16" s="15" t="s">
        <v>429</v>
      </c>
      <c r="I16" s="15"/>
      <c r="J16" s="15" t="s">
        <v>430</v>
      </c>
      <c r="K16" s="13" t="s">
        <v>402</v>
      </c>
      <c r="L16" s="11"/>
      <c r="M16" s="15" t="s">
        <v>431</v>
      </c>
    </row>
    <row r="17">
      <c r="B17" s="12" t="s">
        <v>432</v>
      </c>
      <c r="C17" s="13">
        <v>63772.0</v>
      </c>
      <c r="D17" s="15" t="s">
        <v>433</v>
      </c>
      <c r="E17" s="13" t="s">
        <v>21</v>
      </c>
      <c r="F17" s="20" t="s">
        <v>14</v>
      </c>
      <c r="G17" s="20" t="s">
        <v>18</v>
      </c>
      <c r="H17" s="15" t="s">
        <v>434</v>
      </c>
      <c r="I17" s="15"/>
      <c r="J17" s="15" t="s">
        <v>435</v>
      </c>
      <c r="K17" s="13" t="s">
        <v>402</v>
      </c>
      <c r="L17" s="21"/>
      <c r="M17" s="15" t="s">
        <v>436</v>
      </c>
    </row>
    <row r="18">
      <c r="B18" s="12" t="s">
        <v>437</v>
      </c>
      <c r="C18" s="13">
        <v>57828.0</v>
      </c>
      <c r="D18" s="15" t="s">
        <v>438</v>
      </c>
      <c r="E18" s="13" t="s">
        <v>21</v>
      </c>
      <c r="F18" s="20" t="s">
        <v>14</v>
      </c>
      <c r="G18" s="13" t="s">
        <v>271</v>
      </c>
      <c r="H18" s="15" t="s">
        <v>439</v>
      </c>
      <c r="I18" s="15"/>
      <c r="J18" s="15" t="s">
        <v>440</v>
      </c>
      <c r="K18" s="13" t="s">
        <v>402</v>
      </c>
      <c r="L18" s="21"/>
      <c r="M18" s="16"/>
    </row>
    <row r="19">
      <c r="B19" s="12" t="s">
        <v>441</v>
      </c>
      <c r="C19" s="13">
        <v>61663.0</v>
      </c>
      <c r="D19" s="15" t="s">
        <v>442</v>
      </c>
      <c r="E19" s="13" t="s">
        <v>21</v>
      </c>
      <c r="F19" s="13" t="s">
        <v>30</v>
      </c>
      <c r="G19" s="13" t="s">
        <v>271</v>
      </c>
      <c r="H19" s="15" t="s">
        <v>443</v>
      </c>
      <c r="I19" s="15"/>
      <c r="J19" s="15" t="s">
        <v>444</v>
      </c>
      <c r="K19" s="13" t="s">
        <v>402</v>
      </c>
      <c r="L19" s="21"/>
      <c r="M19" s="16"/>
    </row>
    <row r="20">
      <c r="B20" s="12" t="s">
        <v>445</v>
      </c>
      <c r="C20" s="13">
        <v>61513.0</v>
      </c>
      <c r="D20" s="15" t="s">
        <v>446</v>
      </c>
      <c r="E20" s="13" t="s">
        <v>21</v>
      </c>
      <c r="F20" s="13" t="s">
        <v>30</v>
      </c>
      <c r="G20" s="13" t="s">
        <v>271</v>
      </c>
      <c r="H20" s="15" t="s">
        <v>447</v>
      </c>
      <c r="I20" s="15"/>
      <c r="J20" s="15" t="s">
        <v>448</v>
      </c>
      <c r="K20" s="13" t="s">
        <v>402</v>
      </c>
      <c r="L20" s="21"/>
      <c r="M20" s="16"/>
    </row>
    <row r="21">
      <c r="B21" s="12" t="s">
        <v>449</v>
      </c>
      <c r="C21" s="13">
        <v>39100.0</v>
      </c>
      <c r="D21" s="4" t="s">
        <v>450</v>
      </c>
      <c r="E21" s="13" t="s">
        <v>21</v>
      </c>
      <c r="F21" s="20" t="s">
        <v>14</v>
      </c>
      <c r="G21" s="20" t="s">
        <v>18</v>
      </c>
      <c r="H21" s="15" t="s">
        <v>451</v>
      </c>
      <c r="I21" s="15"/>
      <c r="J21" s="15" t="s">
        <v>452</v>
      </c>
      <c r="K21" s="13" t="s">
        <v>402</v>
      </c>
      <c r="L21" s="21"/>
      <c r="M21" s="16"/>
    </row>
    <row r="22">
      <c r="B22" s="18" t="s">
        <v>453</v>
      </c>
      <c r="C22" s="13">
        <v>20343.0</v>
      </c>
      <c r="D22" s="15" t="s">
        <v>454</v>
      </c>
      <c r="E22" s="13" t="s">
        <v>21</v>
      </c>
      <c r="F22" s="13" t="s">
        <v>30</v>
      </c>
      <c r="G22" s="13" t="s">
        <v>271</v>
      </c>
      <c r="H22" s="15" t="s">
        <v>455</v>
      </c>
      <c r="I22" s="15"/>
      <c r="J22" s="15" t="s">
        <v>456</v>
      </c>
      <c r="K22" s="13" t="s">
        <v>402</v>
      </c>
      <c r="L22" s="21"/>
      <c r="M22" s="16"/>
    </row>
    <row r="23">
      <c r="B23" s="12" t="s">
        <v>457</v>
      </c>
      <c r="C23" s="13">
        <v>29512.0</v>
      </c>
      <c r="D23" s="15" t="s">
        <v>458</v>
      </c>
      <c r="E23" s="13" t="s">
        <v>21</v>
      </c>
      <c r="F23" s="13" t="s">
        <v>30</v>
      </c>
      <c r="G23" s="13" t="s">
        <v>271</v>
      </c>
      <c r="H23" s="15" t="s">
        <v>459</v>
      </c>
      <c r="I23" s="15"/>
      <c r="J23" s="15" t="s">
        <v>460</v>
      </c>
      <c r="K23" s="13" t="s">
        <v>402</v>
      </c>
      <c r="L23" s="21"/>
      <c r="M23" s="16"/>
    </row>
    <row r="24">
      <c r="B24" s="12" t="s">
        <v>461</v>
      </c>
      <c r="C24" s="13">
        <v>17658.0</v>
      </c>
      <c r="D24" s="4" t="s">
        <v>462</v>
      </c>
      <c r="E24" s="13" t="s">
        <v>21</v>
      </c>
      <c r="F24" s="13" t="s">
        <v>30</v>
      </c>
      <c r="G24" s="13" t="s">
        <v>271</v>
      </c>
      <c r="H24" s="9" t="s">
        <v>463</v>
      </c>
      <c r="I24" s="4" t="s">
        <v>207</v>
      </c>
      <c r="J24" s="15" t="s">
        <v>464</v>
      </c>
      <c r="K24" s="13" t="s">
        <v>386</v>
      </c>
      <c r="L24" s="22"/>
    </row>
    <row r="25">
      <c r="B25" s="12" t="s">
        <v>465</v>
      </c>
      <c r="C25" s="13">
        <v>71235.0</v>
      </c>
      <c r="D25" s="4" t="s">
        <v>466</v>
      </c>
      <c r="E25" s="13" t="s">
        <v>256</v>
      </c>
      <c r="F25" s="13" t="s">
        <v>30</v>
      </c>
      <c r="G25" s="13" t="s">
        <v>271</v>
      </c>
      <c r="H25" s="9" t="s">
        <v>467</v>
      </c>
      <c r="I25" s="4" t="s">
        <v>207</v>
      </c>
      <c r="J25" s="15" t="s">
        <v>468</v>
      </c>
      <c r="K25" s="13" t="s">
        <v>386</v>
      </c>
      <c r="L25" s="22"/>
    </row>
    <row r="26">
      <c r="B26" s="5" t="s">
        <v>469</v>
      </c>
      <c r="C26" s="23">
        <v>18139.0</v>
      </c>
      <c r="D26" s="4" t="s">
        <v>470</v>
      </c>
      <c r="E26" s="13" t="s">
        <v>21</v>
      </c>
      <c r="F26" s="13" t="s">
        <v>30</v>
      </c>
      <c r="G26" s="13" t="s">
        <v>271</v>
      </c>
      <c r="H26" s="9" t="s">
        <v>471</v>
      </c>
      <c r="I26" s="15"/>
      <c r="J26" s="15" t="s">
        <v>472</v>
      </c>
      <c r="K26" s="13" t="s">
        <v>402</v>
      </c>
      <c r="L26" s="22"/>
    </row>
    <row r="27">
      <c r="B27" s="5" t="s">
        <v>473</v>
      </c>
      <c r="C27" s="23">
        <v>15593.0</v>
      </c>
      <c r="D27" s="4" t="s">
        <v>474</v>
      </c>
      <c r="E27" s="13" t="s">
        <v>21</v>
      </c>
      <c r="F27" s="23" t="s">
        <v>30</v>
      </c>
      <c r="G27" s="23" t="s">
        <v>271</v>
      </c>
      <c r="H27" s="9" t="s">
        <v>475</v>
      </c>
      <c r="I27" s="15"/>
      <c r="J27" s="15" t="s">
        <v>476</v>
      </c>
      <c r="K27" s="13" t="s">
        <v>402</v>
      </c>
      <c r="L27" s="22"/>
    </row>
    <row r="28">
      <c r="B28" s="5" t="s">
        <v>477</v>
      </c>
      <c r="C28" s="23">
        <v>3299.0</v>
      </c>
      <c r="D28" s="4" t="s">
        <v>478</v>
      </c>
      <c r="E28" s="13" t="s">
        <v>21</v>
      </c>
      <c r="F28" s="23" t="s">
        <v>30</v>
      </c>
      <c r="G28" s="20" t="s">
        <v>18</v>
      </c>
      <c r="H28" s="9" t="s">
        <v>479</v>
      </c>
      <c r="I28" s="15"/>
      <c r="J28" s="15" t="s">
        <v>480</v>
      </c>
      <c r="K28" s="13" t="s">
        <v>402</v>
      </c>
      <c r="L28" s="22"/>
    </row>
    <row r="29">
      <c r="A29" s="13" t="s">
        <v>481</v>
      </c>
      <c r="B29" s="5" t="s">
        <v>482</v>
      </c>
      <c r="C29" s="23">
        <v>62626.0</v>
      </c>
      <c r="D29" s="4" t="s">
        <v>483</v>
      </c>
      <c r="E29" s="13" t="s">
        <v>21</v>
      </c>
      <c r="F29" s="20" t="s">
        <v>14</v>
      </c>
      <c r="G29" s="20" t="s">
        <v>18</v>
      </c>
      <c r="H29" s="9" t="s">
        <v>484</v>
      </c>
      <c r="I29" s="15"/>
      <c r="J29" s="15" t="s">
        <v>485</v>
      </c>
      <c r="K29" s="13" t="s">
        <v>402</v>
      </c>
      <c r="L29" s="22"/>
    </row>
    <row r="30">
      <c r="B30" s="5" t="s">
        <v>486</v>
      </c>
      <c r="C30" s="23">
        <v>67473.0</v>
      </c>
      <c r="D30" s="4" t="s">
        <v>487</v>
      </c>
      <c r="E30" s="13" t="s">
        <v>21</v>
      </c>
      <c r="F30" s="23" t="s">
        <v>30</v>
      </c>
      <c r="G30" s="13" t="s">
        <v>271</v>
      </c>
      <c r="H30" s="9" t="s">
        <v>488</v>
      </c>
      <c r="I30" s="15"/>
      <c r="J30" s="15" t="s">
        <v>489</v>
      </c>
      <c r="K30" s="13" t="s">
        <v>402</v>
      </c>
      <c r="L30" s="22"/>
    </row>
    <row r="31">
      <c r="B31" s="5" t="s">
        <v>490</v>
      </c>
      <c r="C31" s="23">
        <v>50374.0</v>
      </c>
      <c r="D31" s="4" t="s">
        <v>491</v>
      </c>
      <c r="E31" s="23" t="s">
        <v>256</v>
      </c>
      <c r="F31" s="23" t="s">
        <v>30</v>
      </c>
      <c r="G31" s="20" t="s">
        <v>18</v>
      </c>
      <c r="H31" s="9" t="s">
        <v>492</v>
      </c>
      <c r="I31" s="15"/>
      <c r="J31" s="15" t="s">
        <v>493</v>
      </c>
      <c r="K31" s="13" t="s">
        <v>402</v>
      </c>
      <c r="L31" s="22"/>
    </row>
    <row r="32">
      <c r="B32" s="5" t="s">
        <v>494</v>
      </c>
      <c r="C32" s="23">
        <v>66992.0</v>
      </c>
      <c r="D32" s="4" t="s">
        <v>495</v>
      </c>
      <c r="E32" s="23" t="s">
        <v>256</v>
      </c>
      <c r="F32" s="23" t="s">
        <v>30</v>
      </c>
      <c r="G32" s="13" t="s">
        <v>271</v>
      </c>
      <c r="H32" s="9" t="s">
        <v>496</v>
      </c>
      <c r="I32" s="15"/>
      <c r="J32" s="15" t="s">
        <v>497</v>
      </c>
      <c r="K32" s="13" t="s">
        <v>402</v>
      </c>
      <c r="L32" s="22"/>
    </row>
    <row r="33">
      <c r="B33" s="5" t="s">
        <v>498</v>
      </c>
      <c r="C33" s="23">
        <v>77188.0</v>
      </c>
      <c r="D33" s="4" t="s">
        <v>499</v>
      </c>
      <c r="E33" s="13" t="s">
        <v>21</v>
      </c>
      <c r="F33" s="23" t="s">
        <v>30</v>
      </c>
      <c r="G33" s="13" t="s">
        <v>271</v>
      </c>
      <c r="H33" s="9" t="s">
        <v>500</v>
      </c>
      <c r="I33" s="15"/>
      <c r="J33" s="15" t="s">
        <v>501</v>
      </c>
      <c r="K33" s="13" t="s">
        <v>402</v>
      </c>
      <c r="L33" s="22"/>
    </row>
    <row r="34">
      <c r="B34" s="5" t="s">
        <v>502</v>
      </c>
      <c r="C34" s="23">
        <v>71021.0</v>
      </c>
      <c r="D34" s="4" t="s">
        <v>503</v>
      </c>
      <c r="E34" s="13" t="s">
        <v>21</v>
      </c>
      <c r="F34" s="23" t="s">
        <v>30</v>
      </c>
      <c r="G34" s="13" t="s">
        <v>271</v>
      </c>
      <c r="H34" s="9" t="s">
        <v>504</v>
      </c>
      <c r="I34" s="15"/>
      <c r="J34" s="15" t="s">
        <v>505</v>
      </c>
      <c r="K34" s="13" t="s">
        <v>402</v>
      </c>
      <c r="L34" s="22"/>
    </row>
    <row r="35">
      <c r="B35" s="5" t="s">
        <v>506</v>
      </c>
      <c r="C35" s="23">
        <v>73818.0</v>
      </c>
      <c r="D35" s="4" t="s">
        <v>507</v>
      </c>
      <c r="E35" s="13" t="s">
        <v>21</v>
      </c>
      <c r="F35" s="23" t="s">
        <v>30</v>
      </c>
      <c r="G35" s="13" t="s">
        <v>271</v>
      </c>
      <c r="H35" s="9" t="s">
        <v>508</v>
      </c>
      <c r="I35" s="15"/>
      <c r="J35" s="15" t="s">
        <v>509</v>
      </c>
      <c r="K35" s="13" t="s">
        <v>402</v>
      </c>
      <c r="L35" s="22"/>
    </row>
    <row r="36">
      <c r="B36" s="5" t="s">
        <v>510</v>
      </c>
      <c r="C36" s="23">
        <v>72644.0</v>
      </c>
      <c r="D36" s="4" t="s">
        <v>511</v>
      </c>
      <c r="E36" s="13" t="s">
        <v>21</v>
      </c>
      <c r="F36" s="23" t="s">
        <v>30</v>
      </c>
      <c r="G36" s="13" t="s">
        <v>271</v>
      </c>
      <c r="H36" s="9" t="s">
        <v>512</v>
      </c>
      <c r="I36" s="15"/>
      <c r="J36" s="15" t="s">
        <v>513</v>
      </c>
      <c r="K36" s="13" t="s">
        <v>402</v>
      </c>
      <c r="L36" s="22"/>
    </row>
    <row r="37">
      <c r="B37" s="5" t="s">
        <v>514</v>
      </c>
      <c r="C37" s="23">
        <v>69795.0</v>
      </c>
      <c r="D37" s="4" t="s">
        <v>515</v>
      </c>
      <c r="E37" s="13" t="s">
        <v>21</v>
      </c>
      <c r="F37" s="20" t="s">
        <v>14</v>
      </c>
      <c r="G37" s="13" t="s">
        <v>271</v>
      </c>
      <c r="H37" s="9" t="s">
        <v>516</v>
      </c>
      <c r="I37" s="15"/>
      <c r="J37" s="15" t="s">
        <v>517</v>
      </c>
      <c r="K37" s="13" t="s">
        <v>402</v>
      </c>
      <c r="L37" s="22"/>
    </row>
    <row r="38">
      <c r="B38" s="5" t="s">
        <v>518</v>
      </c>
      <c r="C38" s="23">
        <v>69177.0</v>
      </c>
      <c r="D38" s="4" t="s">
        <v>519</v>
      </c>
      <c r="E38" s="13" t="s">
        <v>21</v>
      </c>
      <c r="F38" s="23" t="s">
        <v>30</v>
      </c>
      <c r="G38" s="20" t="s">
        <v>18</v>
      </c>
      <c r="H38" s="9" t="s">
        <v>520</v>
      </c>
      <c r="I38" s="15"/>
      <c r="J38" s="15" t="s">
        <v>521</v>
      </c>
      <c r="K38" s="13" t="s">
        <v>402</v>
      </c>
      <c r="L38" s="22"/>
    </row>
    <row r="39">
      <c r="B39" s="5" t="s">
        <v>522</v>
      </c>
      <c r="C39" s="23">
        <v>52822.0</v>
      </c>
      <c r="D39" s="4" t="s">
        <v>523</v>
      </c>
      <c r="E39" s="13" t="s">
        <v>21</v>
      </c>
      <c r="F39" s="23" t="s">
        <v>30</v>
      </c>
      <c r="G39" s="20" t="s">
        <v>18</v>
      </c>
      <c r="H39" s="9" t="s">
        <v>524</v>
      </c>
      <c r="I39" s="15"/>
      <c r="J39" s="15" t="s">
        <v>525</v>
      </c>
      <c r="K39" s="13" t="s">
        <v>402</v>
      </c>
      <c r="L39" s="22"/>
    </row>
    <row r="40">
      <c r="B40" s="5" t="s">
        <v>526</v>
      </c>
      <c r="C40" s="23">
        <v>45688.0</v>
      </c>
      <c r="D40" s="4" t="s">
        <v>527</v>
      </c>
      <c r="E40" s="13" t="s">
        <v>21</v>
      </c>
      <c r="F40" s="23" t="s">
        <v>30</v>
      </c>
      <c r="G40" s="13" t="s">
        <v>271</v>
      </c>
      <c r="H40" s="9" t="s">
        <v>528</v>
      </c>
      <c r="I40" s="15"/>
      <c r="J40" s="15" t="s">
        <v>529</v>
      </c>
      <c r="K40" s="13" t="s">
        <v>402</v>
      </c>
      <c r="L40" s="22"/>
      <c r="M40" s="4" t="s">
        <v>530</v>
      </c>
    </row>
    <row r="41">
      <c r="B41" s="5" t="s">
        <v>531</v>
      </c>
      <c r="C41" s="23">
        <v>69174.0</v>
      </c>
      <c r="D41" s="4" t="s">
        <v>532</v>
      </c>
      <c r="E41" s="13" t="s">
        <v>21</v>
      </c>
      <c r="F41" s="23" t="s">
        <v>30</v>
      </c>
      <c r="G41" s="13" t="s">
        <v>271</v>
      </c>
      <c r="H41" s="9" t="s">
        <v>533</v>
      </c>
      <c r="I41" s="15"/>
      <c r="J41" s="15" t="s">
        <v>521</v>
      </c>
      <c r="K41" s="13" t="s">
        <v>402</v>
      </c>
      <c r="L41" s="22"/>
    </row>
    <row r="42">
      <c r="B42" s="5" t="s">
        <v>534</v>
      </c>
      <c r="C42" s="23">
        <v>69020.0</v>
      </c>
      <c r="D42" s="4" t="s">
        <v>535</v>
      </c>
      <c r="E42" s="13" t="s">
        <v>21</v>
      </c>
      <c r="F42" s="23" t="s">
        <v>30</v>
      </c>
      <c r="G42" s="13" t="s">
        <v>271</v>
      </c>
      <c r="H42" s="9" t="s">
        <v>536</v>
      </c>
      <c r="I42" s="15"/>
      <c r="J42" s="15" t="s">
        <v>537</v>
      </c>
      <c r="K42" s="13" t="s">
        <v>402</v>
      </c>
      <c r="L42" s="22"/>
    </row>
    <row r="43">
      <c r="B43" s="5" t="s">
        <v>538</v>
      </c>
      <c r="C43" s="23">
        <v>44494.0</v>
      </c>
      <c r="D43" s="4" t="s">
        <v>539</v>
      </c>
      <c r="E43" s="13" t="s">
        <v>21</v>
      </c>
      <c r="F43" s="23" t="s">
        <v>30</v>
      </c>
      <c r="G43" s="13" t="s">
        <v>271</v>
      </c>
      <c r="H43" s="9" t="s">
        <v>540</v>
      </c>
      <c r="I43" s="15"/>
      <c r="J43" s="15" t="s">
        <v>541</v>
      </c>
      <c r="K43" s="13" t="s">
        <v>402</v>
      </c>
      <c r="L43" s="22"/>
      <c r="M43" s="4" t="s">
        <v>542</v>
      </c>
    </row>
    <row r="44">
      <c r="B44" s="5" t="s">
        <v>543</v>
      </c>
      <c r="C44" s="23">
        <v>68965.0</v>
      </c>
      <c r="D44" s="4" t="s">
        <v>544</v>
      </c>
      <c r="E44" s="13" t="s">
        <v>21</v>
      </c>
      <c r="F44" s="23" t="s">
        <v>30</v>
      </c>
      <c r="G44" s="13" t="s">
        <v>271</v>
      </c>
      <c r="H44" s="9" t="s">
        <v>545</v>
      </c>
      <c r="I44" s="15"/>
      <c r="J44" s="15" t="s">
        <v>546</v>
      </c>
      <c r="K44" s="13" t="s">
        <v>402</v>
      </c>
      <c r="L44" s="22"/>
    </row>
    <row r="45">
      <c r="B45" s="5" t="s">
        <v>547</v>
      </c>
      <c r="C45" s="23">
        <v>66206.0</v>
      </c>
      <c r="D45" s="4" t="s">
        <v>548</v>
      </c>
      <c r="E45" s="13" t="s">
        <v>21</v>
      </c>
      <c r="F45" s="23" t="s">
        <v>30</v>
      </c>
      <c r="G45" s="13" t="s">
        <v>271</v>
      </c>
      <c r="H45" s="9" t="s">
        <v>549</v>
      </c>
      <c r="I45" s="15"/>
      <c r="J45" s="15" t="s">
        <v>550</v>
      </c>
      <c r="K45" s="13" t="s">
        <v>402</v>
      </c>
      <c r="L45" s="22"/>
    </row>
    <row r="46">
      <c r="B46" s="5" t="s">
        <v>551</v>
      </c>
      <c r="C46" s="23">
        <v>45379.0</v>
      </c>
      <c r="D46" s="4" t="s">
        <v>552</v>
      </c>
      <c r="E46" s="13" t="s">
        <v>21</v>
      </c>
      <c r="F46" s="20" t="s">
        <v>14</v>
      </c>
      <c r="G46" s="13" t="s">
        <v>271</v>
      </c>
      <c r="H46" s="9" t="s">
        <v>553</v>
      </c>
      <c r="I46" s="15"/>
      <c r="J46" s="15" t="s">
        <v>554</v>
      </c>
      <c r="K46" s="13" t="s">
        <v>402</v>
      </c>
      <c r="M46" s="4" t="s">
        <v>530</v>
      </c>
    </row>
    <row r="47">
      <c r="B47" s="5" t="s">
        <v>555</v>
      </c>
      <c r="C47" s="23">
        <v>17094.0</v>
      </c>
      <c r="D47" s="4" t="s">
        <v>556</v>
      </c>
      <c r="E47" s="13" t="s">
        <v>21</v>
      </c>
      <c r="F47" s="20" t="s">
        <v>14</v>
      </c>
      <c r="G47" s="13" t="s">
        <v>557</v>
      </c>
      <c r="H47" s="9" t="s">
        <v>558</v>
      </c>
      <c r="I47" s="15"/>
      <c r="J47" s="15" t="s">
        <v>559</v>
      </c>
      <c r="K47" s="13" t="s">
        <v>402</v>
      </c>
      <c r="L47" s="22"/>
    </row>
    <row r="48">
      <c r="B48" s="5" t="s">
        <v>560</v>
      </c>
      <c r="C48" s="23">
        <v>68820.0</v>
      </c>
      <c r="D48" s="4" t="s">
        <v>561</v>
      </c>
      <c r="E48" s="13" t="s">
        <v>21</v>
      </c>
      <c r="F48" s="23" t="s">
        <v>30</v>
      </c>
      <c r="G48" s="13" t="s">
        <v>271</v>
      </c>
      <c r="H48" s="9" t="s">
        <v>562</v>
      </c>
      <c r="I48" s="15"/>
      <c r="J48" s="15" t="s">
        <v>563</v>
      </c>
      <c r="K48" s="13" t="s">
        <v>402</v>
      </c>
      <c r="L48" s="22"/>
    </row>
    <row r="49">
      <c r="B49" s="5" t="s">
        <v>564</v>
      </c>
      <c r="C49" s="23">
        <v>45143.0</v>
      </c>
      <c r="D49" s="4" t="s">
        <v>565</v>
      </c>
      <c r="E49" s="13" t="s">
        <v>21</v>
      </c>
      <c r="F49" s="23" t="s">
        <v>30</v>
      </c>
      <c r="G49" s="13" t="s">
        <v>271</v>
      </c>
      <c r="H49" s="9" t="s">
        <v>566</v>
      </c>
      <c r="I49" s="15"/>
      <c r="J49" s="15" t="s">
        <v>567</v>
      </c>
      <c r="K49" s="13" t="s">
        <v>402</v>
      </c>
      <c r="L49" s="22"/>
    </row>
    <row r="50">
      <c r="B50" s="5" t="s">
        <v>568</v>
      </c>
      <c r="C50" s="23">
        <v>54823.0</v>
      </c>
      <c r="D50" s="4" t="s">
        <v>569</v>
      </c>
      <c r="E50" s="13" t="s">
        <v>21</v>
      </c>
      <c r="F50" s="23" t="s">
        <v>30</v>
      </c>
      <c r="G50" s="13" t="s">
        <v>271</v>
      </c>
      <c r="H50" s="9" t="s">
        <v>570</v>
      </c>
      <c r="I50" s="15"/>
      <c r="J50" s="15" t="s">
        <v>571</v>
      </c>
      <c r="K50" s="13" t="s">
        <v>402</v>
      </c>
      <c r="L50" s="22"/>
    </row>
    <row r="51">
      <c r="B51" s="3" t="s">
        <v>572</v>
      </c>
      <c r="C51" s="23">
        <v>20405.0</v>
      </c>
      <c r="D51" s="4" t="s">
        <v>573</v>
      </c>
      <c r="E51" s="13" t="s">
        <v>21</v>
      </c>
      <c r="F51" s="23" t="s">
        <v>30</v>
      </c>
      <c r="G51" s="13" t="s">
        <v>271</v>
      </c>
      <c r="H51" s="9" t="s">
        <v>574</v>
      </c>
      <c r="I51" s="15"/>
      <c r="J51" s="15" t="s">
        <v>575</v>
      </c>
      <c r="K51" s="13" t="s">
        <v>402</v>
      </c>
      <c r="L51" s="22"/>
      <c r="M51" s="4" t="s">
        <v>576</v>
      </c>
    </row>
    <row r="52">
      <c r="B52" s="5" t="s">
        <v>577</v>
      </c>
      <c r="C52" s="23">
        <v>8555.0</v>
      </c>
      <c r="D52" s="4" t="s">
        <v>578</v>
      </c>
      <c r="E52" s="13" t="s">
        <v>21</v>
      </c>
      <c r="F52" s="23" t="s">
        <v>30</v>
      </c>
      <c r="G52" s="20" t="s">
        <v>18</v>
      </c>
      <c r="H52" s="9" t="s">
        <v>579</v>
      </c>
      <c r="I52" s="15"/>
      <c r="J52" s="15" t="s">
        <v>580</v>
      </c>
      <c r="K52" s="13" t="s">
        <v>402</v>
      </c>
      <c r="L52" s="22"/>
    </row>
    <row r="53">
      <c r="A53" s="13" t="s">
        <v>376</v>
      </c>
      <c r="B53" s="5" t="s">
        <v>581</v>
      </c>
      <c r="C53" s="23">
        <v>12547.0</v>
      </c>
      <c r="D53" s="4" t="s">
        <v>582</v>
      </c>
      <c r="E53" s="13" t="s">
        <v>583</v>
      </c>
      <c r="F53" s="23" t="s">
        <v>30</v>
      </c>
      <c r="G53" s="20" t="s">
        <v>18</v>
      </c>
      <c r="H53" s="4" t="s">
        <v>584</v>
      </c>
      <c r="I53" s="4"/>
      <c r="J53" s="4" t="s">
        <v>585</v>
      </c>
      <c r="K53" s="13" t="s">
        <v>402</v>
      </c>
    </row>
    <row r="54">
      <c r="B54" s="5" t="s">
        <v>586</v>
      </c>
      <c r="C54" s="23">
        <v>2994.0</v>
      </c>
      <c r="D54" s="4" t="s">
        <v>587</v>
      </c>
      <c r="E54" s="13" t="s">
        <v>21</v>
      </c>
      <c r="F54" s="20" t="s">
        <v>14</v>
      </c>
      <c r="G54" s="13" t="s">
        <v>271</v>
      </c>
      <c r="H54" s="4" t="s">
        <v>588</v>
      </c>
      <c r="I54" s="4"/>
      <c r="J54" s="4" t="s">
        <v>589</v>
      </c>
      <c r="K54" s="13" t="s">
        <v>402</v>
      </c>
    </row>
    <row r="55">
      <c r="B55" s="5" t="s">
        <v>590</v>
      </c>
      <c r="C55" s="23">
        <v>3216.0</v>
      </c>
      <c r="D55" s="4" t="s">
        <v>591</v>
      </c>
      <c r="E55" s="13" t="s">
        <v>21</v>
      </c>
      <c r="F55" s="20" t="s">
        <v>14</v>
      </c>
      <c r="G55" s="13" t="s">
        <v>271</v>
      </c>
      <c r="H55" s="4" t="s">
        <v>592</v>
      </c>
      <c r="I55" s="4"/>
      <c r="J55" s="4" t="s">
        <v>593</v>
      </c>
      <c r="K55" s="13" t="s">
        <v>402</v>
      </c>
    </row>
    <row r="56">
      <c r="B56" s="5" t="s">
        <v>594</v>
      </c>
      <c r="C56" s="23">
        <v>5464.0</v>
      </c>
      <c r="D56" s="4" t="s">
        <v>595</v>
      </c>
      <c r="E56" s="13" t="s">
        <v>21</v>
      </c>
      <c r="F56" s="20" t="s">
        <v>14</v>
      </c>
      <c r="G56" s="20" t="s">
        <v>18</v>
      </c>
      <c r="H56" s="4" t="s">
        <v>596</v>
      </c>
      <c r="I56" s="4"/>
      <c r="J56" s="4" t="s">
        <v>597</v>
      </c>
      <c r="K56" s="13" t="s">
        <v>402</v>
      </c>
    </row>
    <row r="57">
      <c r="A57" s="7"/>
    </row>
    <row r="58">
      <c r="A58" s="7"/>
    </row>
    <row r="59">
      <c r="A59" s="7"/>
    </row>
    <row r="60">
      <c r="A60" s="9"/>
      <c r="B60" s="24"/>
      <c r="C60" s="7"/>
      <c r="D60" s="7"/>
      <c r="E60" s="7"/>
      <c r="F60" s="7"/>
      <c r="G60" s="7"/>
      <c r="H60" s="9"/>
      <c r="I60" s="7"/>
      <c r="J60" s="7"/>
      <c r="K60" s="7"/>
      <c r="L60" s="7"/>
      <c r="M60" s="7"/>
    </row>
    <row r="61">
      <c r="A61" s="7"/>
      <c r="B61" s="9"/>
      <c r="C61" s="7"/>
      <c r="D61" s="7"/>
      <c r="E61" s="7"/>
      <c r="F61" s="7"/>
      <c r="G61" s="7"/>
      <c r="I61" s="7"/>
      <c r="J61" s="7"/>
      <c r="K61" s="7"/>
      <c r="L61" s="7"/>
      <c r="M61" s="7"/>
    </row>
    <row r="62">
      <c r="A62" s="7"/>
      <c r="B62" s="7"/>
      <c r="C62" s="7"/>
      <c r="D62" s="7"/>
      <c r="E62" s="7"/>
      <c r="F62" s="7"/>
      <c r="G62" s="7"/>
      <c r="I62" s="7"/>
      <c r="J62" s="7"/>
      <c r="K62" s="7"/>
      <c r="L62" s="7"/>
      <c r="M62" s="7"/>
    </row>
    <row r="63">
      <c r="A63" s="7"/>
      <c r="B63" s="7"/>
      <c r="C63" s="7"/>
      <c r="D63" s="7"/>
      <c r="E63" s="7"/>
      <c r="F63" s="7"/>
      <c r="G63" s="7"/>
      <c r="I63" s="7"/>
      <c r="J63" s="7"/>
      <c r="K63" s="7"/>
      <c r="L63" s="7"/>
      <c r="M63" s="7"/>
    </row>
    <row r="64">
      <c r="A64" s="7"/>
      <c r="B64" s="9"/>
      <c r="C64" s="7"/>
      <c r="D64" s="7"/>
      <c r="E64" s="7"/>
      <c r="F64" s="7"/>
      <c r="G64" s="7"/>
      <c r="I64" s="7"/>
      <c r="J64" s="7"/>
      <c r="K64" s="7"/>
      <c r="L64" s="7"/>
      <c r="M64" s="7"/>
    </row>
    <row r="65">
      <c r="A65" s="7"/>
      <c r="C65" s="9"/>
      <c r="D65" s="7"/>
      <c r="E65" s="7"/>
      <c r="F65" s="7"/>
      <c r="G65" s="7"/>
      <c r="H65" s="7"/>
      <c r="I65" s="7"/>
      <c r="J65" s="7"/>
      <c r="K65" s="7"/>
      <c r="L65" s="7"/>
      <c r="M65" s="7"/>
    </row>
    <row r="69">
      <c r="A69" s="25" t="s">
        <v>598</v>
      </c>
      <c r="B69" s="26" t="s">
        <v>599</v>
      </c>
      <c r="C69" s="27"/>
      <c r="D69" s="27"/>
    </row>
    <row r="70">
      <c r="B70" s="28" t="s">
        <v>600</v>
      </c>
      <c r="C70" s="27"/>
      <c r="D70" s="27"/>
    </row>
    <row r="71">
      <c r="B71" s="29" t="s">
        <v>601</v>
      </c>
      <c r="C71" s="30"/>
      <c r="D71" s="27"/>
    </row>
  </sheetData>
  <mergeCells count="5">
    <mergeCell ref="A7:A12"/>
    <mergeCell ref="A13:A28"/>
    <mergeCell ref="A29:A52"/>
    <mergeCell ref="A53:A56"/>
    <mergeCell ref="A69:A71"/>
  </mergeCells>
  <hyperlinks>
    <hyperlink r:id="rId1" ref="C2"/>
    <hyperlink r:id="rId2" ref="C3"/>
    <hyperlink r:id="rId3" ref="C4"/>
    <hyperlink r:id="rId4" ref="C5"/>
    <hyperlink r:id="rId5" ref="B7"/>
    <hyperlink r:id="rId6" ref="B8"/>
    <hyperlink r:id="rId7" ref="M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70"/>
    <hyperlink r:id="rId57" ref="B71"/>
  </hyperlinks>
  <drawing r:id="rId5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75"/>
  </cols>
  <sheetData>
    <row r="2">
      <c r="A2" s="2" t="s">
        <v>602</v>
      </c>
    </row>
    <row r="4">
      <c r="C4" s="2" t="s">
        <v>603</v>
      </c>
      <c r="D4" s="2" t="s">
        <v>604</v>
      </c>
      <c r="E4" s="2" t="s">
        <v>605</v>
      </c>
      <c r="F4" s="2" t="s">
        <v>606</v>
      </c>
    </row>
    <row r="5">
      <c r="B5" s="31" t="s">
        <v>607</v>
      </c>
      <c r="C5" s="32">
        <f>COUNTA('Java apps'!B4:B43)</f>
        <v>40</v>
      </c>
      <c r="D5" s="32">
        <f>COUNTA('C# apps '!B3:B12)</f>
        <v>10</v>
      </c>
      <c r="E5" s="32">
        <f>COUNTA('Go apps'!B4:B10)</f>
        <v>7</v>
      </c>
      <c r="F5" s="32">
        <f>SUM(C5:E5)</f>
        <v>57</v>
      </c>
    </row>
    <row r="6">
      <c r="B6" s="4" t="s">
        <v>608</v>
      </c>
      <c r="C6" s="33">
        <f>COUNTIF('Java apps'!F4:F43,"New*")</f>
        <v>28</v>
      </c>
      <c r="D6" s="33">
        <f>COUNTIF('C# apps '!F3:F12,"New*")</f>
        <v>6</v>
      </c>
      <c r="E6" s="33">
        <f>COUNTIF('Go apps'!E4:E10,"New*")</f>
        <v>7</v>
      </c>
    </row>
    <row r="7">
      <c r="B7" s="4" t="s">
        <v>609</v>
      </c>
      <c r="C7" s="33">
        <f t="shared" ref="C7:D7" si="1">C5-C6</f>
        <v>12</v>
      </c>
      <c r="D7" s="33">
        <f t="shared" si="1"/>
        <v>4</v>
      </c>
      <c r="E7" s="4">
        <v>0.0</v>
      </c>
    </row>
    <row r="8">
      <c r="B8" s="34" t="s">
        <v>331</v>
      </c>
      <c r="C8" s="35"/>
      <c r="D8" s="35"/>
      <c r="E8" s="35"/>
      <c r="F8" s="35"/>
    </row>
    <row r="9">
      <c r="B9" s="4" t="s">
        <v>610</v>
      </c>
      <c r="C9" s="33">
        <f>COUNTIF('Java apps'!$G$4:$G$43,"*System*")</f>
        <v>21</v>
      </c>
      <c r="D9" s="4">
        <v>0.0</v>
      </c>
      <c r="E9" s="4">
        <v>1.0</v>
      </c>
    </row>
    <row r="10">
      <c r="B10" s="4" t="s">
        <v>611</v>
      </c>
      <c r="C10" s="33">
        <f>COUNTIF('Java apps'!$G$4:$G$43,"*User*")</f>
        <v>18</v>
      </c>
      <c r="D10" s="4">
        <v>7.0</v>
      </c>
      <c r="E10" s="4">
        <v>3.0</v>
      </c>
    </row>
    <row r="11">
      <c r="B11" s="4" t="s">
        <v>612</v>
      </c>
      <c r="C11" s="33">
        <f>C5-C9-C10</f>
        <v>1</v>
      </c>
      <c r="D11" s="4">
        <v>3.0</v>
      </c>
      <c r="E11" s="4">
        <v>3.0</v>
      </c>
    </row>
    <row r="12">
      <c r="B12" s="34" t="s">
        <v>613</v>
      </c>
      <c r="C12" s="35"/>
      <c r="D12" s="35"/>
      <c r="E12" s="35"/>
      <c r="F12" s="35"/>
    </row>
    <row r="13">
      <c r="B13" s="4" t="s">
        <v>614</v>
      </c>
      <c r="C13" s="36" t="s">
        <v>615</v>
      </c>
      <c r="D13" s="36" t="s">
        <v>616</v>
      </c>
      <c r="E13" s="36" t="s">
        <v>617</v>
      </c>
    </row>
    <row r="14">
      <c r="B14" s="4" t="s">
        <v>618</v>
      </c>
      <c r="C14" s="36" t="s">
        <v>619</v>
      </c>
      <c r="D14" s="36" t="s">
        <v>620</v>
      </c>
      <c r="E14" s="36" t="s">
        <v>617</v>
      </c>
    </row>
    <row r="15">
      <c r="B15" s="4" t="s">
        <v>621</v>
      </c>
      <c r="C15" s="36" t="s">
        <v>619</v>
      </c>
      <c r="D15" s="36" t="s">
        <v>620</v>
      </c>
      <c r="E15" s="36" t="s">
        <v>622</v>
      </c>
    </row>
    <row r="16">
      <c r="B16" s="4" t="s">
        <v>623</v>
      </c>
      <c r="C16" s="36" t="s">
        <v>624</v>
      </c>
      <c r="D16" s="36" t="s">
        <v>620</v>
      </c>
      <c r="E16" s="36" t="s">
        <v>625</v>
      </c>
    </row>
    <row r="17">
      <c r="B17" s="34" t="s">
        <v>626</v>
      </c>
      <c r="C17" s="35"/>
      <c r="D17" s="37"/>
      <c r="E17" s="35"/>
      <c r="F17" s="35"/>
    </row>
    <row r="18">
      <c r="B18" s="4" t="s">
        <v>627</v>
      </c>
      <c r="C18" s="36" t="s">
        <v>628</v>
      </c>
      <c r="D18" s="36" t="s">
        <v>629</v>
      </c>
      <c r="E18" s="4">
        <v>0.0</v>
      </c>
    </row>
    <row r="19">
      <c r="B19" s="4" t="s">
        <v>630</v>
      </c>
      <c r="C19" s="36" t="s">
        <v>631</v>
      </c>
      <c r="D19" s="36" t="s">
        <v>632</v>
      </c>
      <c r="E19" s="4">
        <v>0.0</v>
      </c>
    </row>
    <row r="20">
      <c r="B20" s="4" t="s">
        <v>633</v>
      </c>
      <c r="C20" s="36" t="s">
        <v>632</v>
      </c>
      <c r="D20" s="36" t="s">
        <v>629</v>
      </c>
      <c r="E20" s="4">
        <v>0.0</v>
      </c>
    </row>
    <row r="21">
      <c r="B21" s="34" t="s">
        <v>634</v>
      </c>
      <c r="C21" s="35"/>
      <c r="D21" s="37"/>
      <c r="E21" s="35"/>
      <c r="F21" s="35"/>
    </row>
    <row r="22">
      <c r="B22" s="4" t="s">
        <v>635</v>
      </c>
      <c r="C22" s="33">
        <f>COUNTIF('Java apps'!$J$4:$J$43,"*Autom*")</f>
        <v>17</v>
      </c>
      <c r="D22" s="36" t="s">
        <v>636</v>
      </c>
      <c r="E22" s="4" t="s">
        <v>17</v>
      </c>
    </row>
    <row r="23">
      <c r="B23" s="4" t="s">
        <v>637</v>
      </c>
      <c r="C23" s="33">
        <f>COUNTIF('Java apps'!$J$4:$J$43,"*Man*")</f>
        <v>19</v>
      </c>
      <c r="D23" s="36" t="s">
        <v>632</v>
      </c>
      <c r="E23" s="4" t="s">
        <v>17</v>
      </c>
    </row>
    <row r="24">
      <c r="B24" s="4" t="s">
        <v>612</v>
      </c>
      <c r="C24" s="4">
        <v>4.0</v>
      </c>
      <c r="D24" s="36" t="s">
        <v>638</v>
      </c>
      <c r="E24" s="4" t="s">
        <v>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639</v>
      </c>
      <c r="H1" s="38" t="s">
        <v>640</v>
      </c>
    </row>
    <row r="2">
      <c r="A2" s="39" t="s">
        <v>641</v>
      </c>
      <c r="B2" s="40"/>
      <c r="C2" s="40"/>
      <c r="D2" s="40"/>
      <c r="E2" s="40"/>
      <c r="F2" s="41">
        <f>counta('all apps deprecated'!N2:N1000)</f>
        <v>105</v>
      </c>
      <c r="H2" s="39" t="s">
        <v>642</v>
      </c>
      <c r="I2" s="42"/>
      <c r="J2" s="42"/>
      <c r="K2" s="42"/>
      <c r="L2" s="40"/>
      <c r="M2" s="40"/>
      <c r="N2" s="40"/>
      <c r="O2" s="40"/>
      <c r="P2" s="41">
        <f>counta('all apps deprecated'!O2:O1000)</f>
        <v>105</v>
      </c>
    </row>
    <row r="3">
      <c r="A3" s="43" t="s">
        <v>643</v>
      </c>
      <c r="F3" s="44">
        <f>countif('all apps deprecated'!N2:N1000,"New -*")</f>
        <v>96</v>
      </c>
      <c r="H3" s="45" t="s">
        <v>644</v>
      </c>
      <c r="I3" s="46"/>
      <c r="J3" s="46"/>
      <c r="K3" s="46"/>
      <c r="P3" s="44"/>
    </row>
    <row r="4">
      <c r="A4" s="47"/>
      <c r="B4" s="4" t="s">
        <v>645</v>
      </c>
      <c r="F4" s="44">
        <f>countif('all apps deprecated'!N2:N1000,"*becomes cancellable*")</f>
        <v>49</v>
      </c>
      <c r="H4" s="48" t="s">
        <v>646</v>
      </c>
      <c r="I4" s="46"/>
      <c r="J4" s="46"/>
      <c r="K4" s="46"/>
      <c r="P4" s="44">
        <f>countif('all apps deprecated'!O2:O1000,"A1 -*")</f>
        <v>39</v>
      </c>
    </row>
    <row r="5">
      <c r="A5" s="47"/>
      <c r="B5" s="4" t="s">
        <v>647</v>
      </c>
      <c r="F5" s="44">
        <f>countif('all apps deprecated'!N2:N1000,"*a new scenario to cancel*")</f>
        <v>42</v>
      </c>
      <c r="G5" s="49"/>
      <c r="H5" s="48" t="s">
        <v>648</v>
      </c>
      <c r="I5" s="46"/>
      <c r="J5" s="46"/>
      <c r="K5" s="46"/>
      <c r="P5" s="44">
        <f>countif('all apps deprecated'!O2:O1000,"A1? - *")</f>
        <v>0</v>
      </c>
    </row>
    <row r="6">
      <c r="A6" s="47"/>
      <c r="B6" s="4" t="s">
        <v>649</v>
      </c>
      <c r="F6" s="44">
        <f>countif('all apps deprecated'!N2:N1000,"*want cancellable*")</f>
        <v>5</v>
      </c>
      <c r="H6" s="45" t="s">
        <v>650</v>
      </c>
      <c r="I6" s="46"/>
      <c r="J6" s="46"/>
      <c r="K6" s="46"/>
      <c r="P6" s="44"/>
    </row>
    <row r="7">
      <c r="A7" s="50" t="s">
        <v>651</v>
      </c>
      <c r="F7" s="44">
        <f>countif('all apps deprecated'!N2:N1000,"New?")</f>
        <v>0</v>
      </c>
      <c r="H7" s="48" t="s">
        <v>652</v>
      </c>
      <c r="I7" s="46"/>
      <c r="J7" s="46"/>
      <c r="K7" s="46"/>
      <c r="P7" s="44">
        <f>countif('all apps deprecated'!O1:O1000,"A2 -*")</f>
        <v>49</v>
      </c>
    </row>
    <row r="8">
      <c r="A8" s="50" t="s">
        <v>653</v>
      </c>
      <c r="F8" s="44">
        <f>countif('all apps deprecated'!N2:N1000,"Improve -*")</f>
        <v>9</v>
      </c>
      <c r="H8" s="48" t="s">
        <v>654</v>
      </c>
      <c r="I8" s="46"/>
      <c r="J8" s="46"/>
      <c r="K8" s="46"/>
      <c r="P8" s="44">
        <f>countif('all apps deprecated'!O1:O1000,"A2? -*")</f>
        <v>0</v>
      </c>
    </row>
    <row r="9">
      <c r="A9" s="50" t="s">
        <v>655</v>
      </c>
      <c r="F9" s="44">
        <f>countif('all apps deprecated'!N2:N1000,"Improve?")</f>
        <v>0</v>
      </c>
      <c r="H9" s="45" t="s">
        <v>656</v>
      </c>
      <c r="I9" s="46"/>
      <c r="J9" s="46"/>
      <c r="K9" s="46"/>
      <c r="P9" s="44"/>
    </row>
    <row r="10">
      <c r="A10" s="51"/>
      <c r="B10" s="52"/>
      <c r="C10" s="52"/>
      <c r="D10" s="52"/>
      <c r="E10" s="52"/>
      <c r="F10" s="53"/>
      <c r="H10" s="48" t="s">
        <v>657</v>
      </c>
      <c r="I10" s="46"/>
      <c r="J10" s="46"/>
      <c r="K10" s="46"/>
      <c r="P10" s="44">
        <f>countif('all apps deprecated'!O1:O1000,"A3 -*")</f>
        <v>7</v>
      </c>
    </row>
    <row r="11">
      <c r="H11" s="48" t="s">
        <v>658</v>
      </c>
      <c r="I11" s="46"/>
      <c r="J11" s="46"/>
      <c r="K11" s="46"/>
      <c r="P11" s="44">
        <f>countif('all apps deprecated'!O1:O1000,"A3? -*")</f>
        <v>0</v>
      </c>
    </row>
    <row r="12">
      <c r="H12" s="45" t="s">
        <v>659</v>
      </c>
      <c r="I12" s="46"/>
      <c r="J12" s="46"/>
      <c r="K12" s="46"/>
      <c r="P12" s="44"/>
    </row>
    <row r="13">
      <c r="H13" s="48" t="s">
        <v>660</v>
      </c>
      <c r="I13" s="46"/>
      <c r="J13" s="46"/>
      <c r="K13" s="46"/>
      <c r="P13" s="44">
        <f>countif('all apps deprecated'!O1:O1000,"A4 -*")</f>
        <v>10</v>
      </c>
    </row>
    <row r="14">
      <c r="H14" s="48" t="s">
        <v>661</v>
      </c>
      <c r="I14" s="46"/>
      <c r="J14" s="46"/>
      <c r="K14" s="46"/>
      <c r="P14" s="44">
        <f>countif('all apps deprecated'!O1:O1000,"A4? -*")</f>
        <v>0</v>
      </c>
    </row>
    <row r="15">
      <c r="H15" s="54" t="s">
        <v>662</v>
      </c>
      <c r="I15" s="55"/>
      <c r="J15" s="55"/>
      <c r="K15" s="55"/>
      <c r="L15" s="52"/>
      <c r="M15" s="52"/>
      <c r="N15" s="52"/>
      <c r="O15" s="52"/>
      <c r="P15" s="53">
        <f>countif('all apps deprecated'!O1:O1000,"not discussed*")</f>
        <v>0</v>
      </c>
      <c r="T15" s="56" t="s">
        <v>663</v>
      </c>
    </row>
    <row r="16">
      <c r="H16" s="57"/>
      <c r="I16" s="46"/>
      <c r="J16" s="46"/>
      <c r="K16" s="46"/>
    </row>
    <row r="17">
      <c r="A17" s="23" t="s">
        <v>664</v>
      </c>
      <c r="H17" s="57"/>
      <c r="I17" s="46"/>
      <c r="J17" s="46"/>
      <c r="K17" s="46"/>
    </row>
    <row r="18">
      <c r="A18" s="58" t="s">
        <v>371</v>
      </c>
      <c r="B18" s="59" t="s">
        <v>329</v>
      </c>
      <c r="C18" s="59" t="s">
        <v>665</v>
      </c>
      <c r="D18" s="40"/>
      <c r="E18" s="40"/>
      <c r="F18" s="40"/>
      <c r="G18" s="41"/>
      <c r="I18" s="60" t="s">
        <v>666</v>
      </c>
      <c r="J18" s="61"/>
      <c r="K18" s="46"/>
      <c r="L18" s="62"/>
      <c r="M18" s="62"/>
      <c r="N18" s="11" t="s">
        <v>30</v>
      </c>
      <c r="O18" s="11" t="s">
        <v>667</v>
      </c>
      <c r="P18" s="11" t="s">
        <v>668</v>
      </c>
      <c r="Q18" s="4" t="s">
        <v>669</v>
      </c>
      <c r="S18" s="63" t="s">
        <v>670</v>
      </c>
      <c r="T18" s="64" t="s">
        <v>671</v>
      </c>
      <c r="U18" s="64" t="s">
        <v>672</v>
      </c>
    </row>
    <row r="19">
      <c r="A19" s="43" t="s">
        <v>673</v>
      </c>
      <c r="B19" s="5" t="s">
        <v>674</v>
      </c>
      <c r="C19" s="4" t="s">
        <v>675</v>
      </c>
      <c r="D19" s="4" t="s">
        <v>676</v>
      </c>
      <c r="G19" s="44"/>
      <c r="I19" s="65" t="str">
        <f>IFERROR(__xludf.DUMMYFUNCTION("UNIQUE('all apps deprecated'!H2:H126)"),"Cassandra")</f>
        <v>Cassandra</v>
      </c>
      <c r="J19" s="66">
        <f>COUNTIF('all apps deprecated'!H2:H200, I19)</f>
        <v>8</v>
      </c>
      <c r="K19" s="46"/>
      <c r="L19" s="67" t="s">
        <v>603</v>
      </c>
      <c r="M19" s="68" t="s">
        <v>673</v>
      </c>
      <c r="N19" s="69">
        <f>IFERROR(__xludf.DUMMYFUNCTION("IFERROR(ROWS(filter('all apps deprecated'!$A$2:$Z$128, 'all apps deprecated'!$H$2:$H$128=M19, search(""N"", LEFT('all apps deprecated'!$N$2:$N$128)))), 0)"),6.0)</f>
        <v>6</v>
      </c>
      <c r="O19" s="69">
        <f>IFERROR(__xludf.DUMMYFUNCTION("IFERROR(ROWS(filter('all apps deprecated'!$A$2:$Z$128, 'all apps deprecated'!$H$2:$H$128=M19, search(""I"", LEFT('all apps deprecated'!$N$2:$N$128)))), 0)"),2.0)</f>
        <v>2</v>
      </c>
      <c r="P19" s="68">
        <f t="shared" ref="P19:P26" si="1">N19+O19</f>
        <v>8</v>
      </c>
      <c r="Q19" s="70">
        <f>IFERROR(__xludf.DUMMYFUNCTION("IFERROR(ROWS(filter('all apps deprecated'!$A$2:$Z$128, 'all apps deprecated'!$H$2:$H$128=M19, search(""N"", LEFT('all apps deprecated'!$N$2:$N$128)), search(""Yes"", LEFT('all apps deprecated'!$M$2:$M$128, 3)) )), 0)"),2.0)</f>
        <v>2</v>
      </c>
      <c r="S19" s="71" t="s">
        <v>673</v>
      </c>
      <c r="T19" s="36">
        <v>16.0</v>
      </c>
      <c r="U19" s="72">
        <v>2.0</v>
      </c>
    </row>
    <row r="20">
      <c r="A20" s="43" t="s">
        <v>677</v>
      </c>
      <c r="B20" s="3" t="s">
        <v>678</v>
      </c>
      <c r="C20" s="4" t="s">
        <v>679</v>
      </c>
      <c r="D20" s="4" t="s">
        <v>680</v>
      </c>
      <c r="E20" s="4" t="s">
        <v>681</v>
      </c>
      <c r="F20" s="73" t="s">
        <v>682</v>
      </c>
      <c r="G20" s="44"/>
      <c r="I20" s="65" t="str">
        <f>IFERROR(__xludf.DUMMYFUNCTION("""COMPUTED_VALUE"""),"Spark")</f>
        <v>Spark</v>
      </c>
      <c r="J20" s="66">
        <f>COUNTIF('all apps deprecated'!H2:H200, I20)</f>
        <v>8</v>
      </c>
      <c r="K20" s="46"/>
      <c r="L20" s="74"/>
      <c r="M20" s="21" t="s">
        <v>481</v>
      </c>
      <c r="N20" s="75">
        <f>IFERROR(__xludf.DUMMYFUNCTION("IFERROR(ROWS(filter('all apps deprecated'!$A$2:$Z$128, 'all apps deprecated'!$H$2:$H$128=M20, search(""N"", LEFT('all apps deprecated'!$N$2:$N$128)))), 0)"),24.0)</f>
        <v>24</v>
      </c>
      <c r="O20" s="75">
        <f>IFERROR(__xludf.DUMMYFUNCTION("IFERROR(ROWS(filter('all apps deprecated'!$A$2:$Z$128, 'all apps deprecated'!$H$2:$H$128=M20, search(""I"", LEFT('all apps deprecated'!$N$2:$N$128)))), 0)"),2.0)</f>
        <v>2</v>
      </c>
      <c r="P20" s="21">
        <f t="shared" si="1"/>
        <v>26</v>
      </c>
      <c r="Q20" s="76">
        <f>IFERROR(__xludf.DUMMYFUNCTION("IFERROR(ROWS(filter('all apps deprecated'!$A$2:$Z$128, 'all apps deprecated'!$H$2:$H$128=M20, search(""N"", LEFT('all apps deprecated'!$N$2:$N$128)), search(""Yes"", LEFT('all apps deprecated'!$M$2:$M$128, 3)) )), 0)"),20.0)</f>
        <v>20</v>
      </c>
      <c r="S20" s="71" t="s">
        <v>481</v>
      </c>
      <c r="T20" s="36" t="s">
        <v>94</v>
      </c>
      <c r="U20" s="72">
        <v>20.0</v>
      </c>
    </row>
    <row r="21">
      <c r="A21" s="43" t="s">
        <v>683</v>
      </c>
      <c r="B21" s="3" t="s">
        <v>684</v>
      </c>
      <c r="C21" s="4" t="s">
        <v>685</v>
      </c>
      <c r="D21" s="4" t="s">
        <v>686</v>
      </c>
      <c r="F21" s="77"/>
      <c r="G21" s="78"/>
      <c r="H21" s="79"/>
      <c r="I21" s="65" t="str">
        <f>IFERROR(__xludf.DUMMYFUNCTION("""COMPUTED_VALUE"""),"elasticsearch")</f>
        <v>elasticsearch</v>
      </c>
      <c r="J21" s="66">
        <f>COUNTIF('all apps deprecated'!H2:H200, I21)</f>
        <v>26</v>
      </c>
      <c r="K21" s="46"/>
      <c r="L21" s="74"/>
      <c r="M21" s="13" t="s">
        <v>677</v>
      </c>
      <c r="N21" s="75">
        <f>IFERROR(__xludf.DUMMYFUNCTION("IFERROR(ROWS(filter('all apps deprecated'!$A$2:$Z$128, 'all apps deprecated'!$H$2:$H$128=M21, search(""N"", LEFT('all apps deprecated'!$N$2:$N$128)))), 0)"),6.0)</f>
        <v>6</v>
      </c>
      <c r="O21" s="75">
        <f>IFERROR(__xludf.DUMMYFUNCTION("IFERROR(ROWS(filter('all apps deprecated'!$A$2:$Z$128, 'all apps deprecated'!$H$2:$H$128=M21, search(""I"", LEFT('all apps deprecated'!$N$2:$N$128)))), 0)"),0.0)</f>
        <v>0</v>
      </c>
      <c r="P21" s="21">
        <f t="shared" si="1"/>
        <v>6</v>
      </c>
      <c r="Q21" s="76">
        <f>IFERROR(__xludf.DUMMYFUNCTION("IFERROR(ROWS(filter('all apps deprecated'!$A$2:$Z$128, 'all apps deprecated'!$H$2:$H$128=M21, search(""N"", LEFT('all apps deprecated'!$N$2:$N$128)), search(""Yes"", LEFT('all apps deprecated'!$M$2:$M$128, 3)) )), 0)"),3.0)</f>
        <v>3</v>
      </c>
      <c r="S21" s="80" t="s">
        <v>677</v>
      </c>
      <c r="T21" s="36">
        <v>14.0</v>
      </c>
      <c r="U21" s="72">
        <v>3.0</v>
      </c>
    </row>
    <row r="22">
      <c r="A22" s="81" t="s">
        <v>687</v>
      </c>
      <c r="B22" s="3" t="s">
        <v>688</v>
      </c>
      <c r="C22" s="4" t="s">
        <v>689</v>
      </c>
      <c r="D22" s="4" t="s">
        <v>690</v>
      </c>
      <c r="G22" s="82"/>
      <c r="H22" s="83"/>
      <c r="I22" s="65" t="str">
        <f>IFERROR(__xludf.DUMMYFUNCTION("""COMPUTED_VALUE"""),"Hadoop+")</f>
        <v>Hadoop+</v>
      </c>
      <c r="J22" s="66">
        <f>COUNTIF('all apps deprecated'!H2:H200, I22)</f>
        <v>6</v>
      </c>
      <c r="K22" s="46"/>
      <c r="L22" s="74"/>
      <c r="M22" s="21" t="s">
        <v>683</v>
      </c>
      <c r="N22" s="75">
        <f>IFERROR(__xludf.DUMMYFUNCTION("IFERROR(ROWS(filter('all apps deprecated'!$A$2:$Z$128, 'all apps deprecated'!$H$2:$H$128=M22, search(""N"", LEFT('all apps deprecated'!$N$2:$N$128)))), 0)"),6.0)</f>
        <v>6</v>
      </c>
      <c r="O22" s="75">
        <f>IFERROR(__xludf.DUMMYFUNCTION("IFERROR(ROWS(filter('all apps deprecated'!$A$2:$Z$128, 'all apps deprecated'!$H$2:$H$128=M22, search(""I"", LEFT('all apps deprecated'!$N$2:$N$128)))), 0)"),0.0)</f>
        <v>0</v>
      </c>
      <c r="P22" s="21">
        <f t="shared" si="1"/>
        <v>6</v>
      </c>
      <c r="Q22" s="76">
        <f>IFERROR(__xludf.DUMMYFUNCTION("IFERROR(ROWS(filter('all apps deprecated'!$A$2:$Z$128, 'all apps deprecated'!$H$2:$H$128=M22, search(""N"", LEFT('all apps deprecated'!$N$2:$N$128)), search(""Yes"", LEFT('all apps deprecated'!$M$2:$M$128, 3)) )), 0)"),3.0)</f>
        <v>3</v>
      </c>
      <c r="S22" s="71" t="s">
        <v>683</v>
      </c>
      <c r="T22" s="36">
        <v>32.0</v>
      </c>
      <c r="U22" s="72">
        <v>3.0</v>
      </c>
    </row>
    <row r="23">
      <c r="A23" s="81" t="s">
        <v>691</v>
      </c>
      <c r="B23" s="3" t="s">
        <v>692</v>
      </c>
      <c r="C23" s="4" t="s">
        <v>693</v>
      </c>
      <c r="D23" s="84" t="s">
        <v>694</v>
      </c>
      <c r="E23" s="4" t="s">
        <v>695</v>
      </c>
      <c r="G23" s="44"/>
      <c r="I23" s="65" t="str">
        <f>IFERROR(__xludf.DUMMYFUNCTION("""COMPUTED_VALUE"""),"CockroachDB")</f>
        <v>CockroachDB</v>
      </c>
      <c r="J23" s="66">
        <f>COUNTIF('all apps deprecated'!H2:H200, I23)</f>
        <v>9</v>
      </c>
      <c r="K23" s="46"/>
      <c r="L23" s="74"/>
      <c r="M23" s="21" t="s">
        <v>687</v>
      </c>
      <c r="N23" s="75">
        <f>IFERROR(__xludf.DUMMYFUNCTION("IFERROR(ROWS(filter('all apps deprecated'!$A$2:$Z$128, 'all apps deprecated'!$H$2:$H$128=M23, search(""N"", LEFT('all apps deprecated'!$N$2:$N$128)))), 0)"),6.0)</f>
        <v>6</v>
      </c>
      <c r="O23" s="75">
        <f>IFERROR(__xludf.DUMMYFUNCTION("IFERROR(ROWS(filter('all apps deprecated'!$A$2:$Z$128, 'all apps deprecated'!$H$2:$H$128=M23, search(""I"", LEFT('all apps deprecated'!$N$2:$N$128)))), 0)"),1.0)</f>
        <v>1</v>
      </c>
      <c r="P23" s="21">
        <f t="shared" si="1"/>
        <v>7</v>
      </c>
      <c r="Q23" s="76">
        <f>IFERROR(__xludf.DUMMYFUNCTION("IFERROR(ROWS(filter('all apps deprecated'!$A$2:$Z$128, 'all apps deprecated'!$H$2:$H$128=M23, search(""N"", LEFT('all apps deprecated'!$N$2:$N$128)), search(""Yes"", LEFT('all apps deprecated'!$M$2:$M$128, 3)) )), 0)"),5.0)</f>
        <v>5</v>
      </c>
      <c r="S23" s="71" t="s">
        <v>687</v>
      </c>
      <c r="T23" s="36">
        <v>25.0</v>
      </c>
      <c r="U23" s="72">
        <v>5.0</v>
      </c>
    </row>
    <row r="24">
      <c r="A24" s="43" t="s">
        <v>696</v>
      </c>
      <c r="B24" s="3" t="s">
        <v>697</v>
      </c>
      <c r="C24" s="4" t="s">
        <v>698</v>
      </c>
      <c r="D24" s="4" t="s">
        <v>699</v>
      </c>
      <c r="E24" s="85"/>
      <c r="G24" s="44"/>
      <c r="I24" s="65" t="str">
        <f>IFERROR(__xludf.DUMMYFUNCTION("""COMPUTED_VALUE"""),"Hive")</f>
        <v>Hive</v>
      </c>
      <c r="J24" s="66">
        <f>COUNTIF('all apps deprecated'!H2:H200, I24)</f>
        <v>7</v>
      </c>
      <c r="K24" s="46"/>
      <c r="L24" s="74"/>
      <c r="M24" s="21" t="s">
        <v>691</v>
      </c>
      <c r="N24" s="75">
        <f>IFERROR(__xludf.DUMMYFUNCTION("IFERROR(ROWS(filter('all apps deprecated'!$A$2:$Z$128, 'all apps deprecated'!$H$2:$H$128=M24, search(""N"", LEFT('all apps deprecated'!$N$2:$N$128)))), 0)"),6.0)</f>
        <v>6</v>
      </c>
      <c r="O24" s="75">
        <f>IFERROR(__xludf.DUMMYFUNCTION("IFERROR(ROWS(filter('all apps deprecated'!$A$2:$Z$128, 'all apps deprecated'!$H$2:$H$128=M24, search(""I"", LEFT('all apps deprecated'!$N$2:$N$128)))), 0)"),0.0)</f>
        <v>0</v>
      </c>
      <c r="P24" s="21">
        <f t="shared" si="1"/>
        <v>6</v>
      </c>
      <c r="Q24" s="76">
        <f>IFERROR(__xludf.DUMMYFUNCTION("IFERROR(ROWS(filter('all apps deprecated'!$A$2:$Z$128, 'all apps deprecated'!$H$2:$H$128=M24, search(""N"", LEFT('all apps deprecated'!$N$2:$N$128)), search(""Yes"", LEFT('all apps deprecated'!$M$2:$M$128, 3)) )), 0)"),2.0)</f>
        <v>2</v>
      </c>
      <c r="S24" s="71" t="s">
        <v>691</v>
      </c>
      <c r="T24" s="36">
        <v>11.0</v>
      </c>
      <c r="U24" s="72">
        <v>2.0</v>
      </c>
    </row>
    <row r="25">
      <c r="A25" s="43" t="s">
        <v>700</v>
      </c>
      <c r="B25" s="5" t="s">
        <v>701</v>
      </c>
      <c r="C25" s="4" t="s">
        <v>702</v>
      </c>
      <c r="D25" s="83"/>
      <c r="G25" s="44"/>
      <c r="I25" s="65" t="str">
        <f>IFERROR(__xludf.DUMMYFUNCTION("""COMPUTED_VALUE"""),"Kafka")</f>
        <v>Kafka</v>
      </c>
      <c r="J25" s="66">
        <f>COUNTIF('all apps deprecated'!H2:H200, I25)</f>
        <v>6</v>
      </c>
      <c r="K25" s="46"/>
      <c r="L25" s="74"/>
      <c r="M25" s="21" t="s">
        <v>703</v>
      </c>
      <c r="N25" s="75">
        <f>IFERROR(__xludf.DUMMYFUNCTION("IFERROR(ROWS(filter('all apps deprecated'!$A$2:$Z$128, 'all apps deprecated'!$H$2:$H$128=M25, search(""N"", LEFT('all apps deprecated'!$N$2:$N$128)))), 0)"),4.0)</f>
        <v>4</v>
      </c>
      <c r="O25" s="75">
        <f>IFERROR(__xludf.DUMMYFUNCTION("IFERROR(ROWS(filter('all apps deprecated'!$A$2:$Z$128, 'all apps deprecated'!$H$2:$H$128=M25, search(""I"", LEFT('all apps deprecated'!$N$2:$N$128)))), 0)"),1.0)</f>
        <v>1</v>
      </c>
      <c r="P25" s="21">
        <f t="shared" si="1"/>
        <v>5</v>
      </c>
      <c r="Q25" s="76">
        <f>IFERROR(__xludf.DUMMYFUNCTION("IFERROR(ROWS(filter('all apps deprecated'!$A$2:$Z$128, 'all apps deprecated'!$H$2:$H$128=M25, search(""N"", LEFT('all apps deprecated'!$N$2:$N$128)), search(""Yes"", LEFT('all apps deprecated'!$M$2:$M$128, 3)) )), 0)"),2.0)</f>
        <v>2</v>
      </c>
      <c r="S25" s="71" t="s">
        <v>703</v>
      </c>
      <c r="T25" s="36">
        <v>11.0</v>
      </c>
      <c r="U25" s="72">
        <v>2.0</v>
      </c>
    </row>
    <row r="26">
      <c r="A26" s="43" t="s">
        <v>376</v>
      </c>
      <c r="B26" s="5" t="s">
        <v>704</v>
      </c>
      <c r="C26" s="4" t="s">
        <v>705</v>
      </c>
      <c r="D26" s="4" t="s">
        <v>706</v>
      </c>
      <c r="E26" s="79"/>
      <c r="G26" s="44"/>
      <c r="I26" s="65" t="str">
        <f>IFERROR(__xludf.DUMMYFUNCTION("""COMPUTED_VALUE"""),"HBase")</f>
        <v>HBase</v>
      </c>
      <c r="J26" s="66">
        <f>COUNTIF('all apps deprecated'!H2:H200, I26)</f>
        <v>6</v>
      </c>
      <c r="K26" s="46"/>
      <c r="L26" s="74"/>
      <c r="M26" s="21" t="s">
        <v>707</v>
      </c>
      <c r="N26" s="75">
        <f>IFERROR(__xludf.DUMMYFUNCTION("IFERROR(ROWS(filter('all apps deprecated'!$A$2:$Z$128, 'all apps deprecated'!$H$2:$H$128=M26, search(""N"", LEFT('all apps deprecated'!$N$2:$N$128)))), 0)"),7.0)</f>
        <v>7</v>
      </c>
      <c r="O26" s="75">
        <f>IFERROR(__xludf.DUMMYFUNCTION("IFERROR(ROWS(filter('all apps deprecated'!$A$2:$Z$128, 'all apps deprecated'!$H$2:$H$128=M26, search(""I"", LEFT('all apps deprecated'!$N$2:$N$128)))), 0)"),1.0)</f>
        <v>1</v>
      </c>
      <c r="P26" s="21">
        <f t="shared" si="1"/>
        <v>8</v>
      </c>
      <c r="Q26" s="76">
        <f>IFERROR(__xludf.DUMMYFUNCTION("IFERROR(ROWS(filter('all apps deprecated'!$A$2:$Z$128, 'all apps deprecated'!$H$2:$H$128=M26, search(""N"", LEFT('all apps deprecated'!$N$2:$N$128)), search(""Yes"", LEFT('all apps deprecated'!$M$2:$M$128, 3)) )), 0)"),6.0)</f>
        <v>6</v>
      </c>
      <c r="S26" s="71" t="s">
        <v>707</v>
      </c>
      <c r="T26" s="36">
        <v>7.0</v>
      </c>
      <c r="U26" s="72">
        <v>6.0</v>
      </c>
    </row>
    <row r="27">
      <c r="A27" s="43" t="s">
        <v>373</v>
      </c>
      <c r="B27" s="5" t="s">
        <v>708</v>
      </c>
      <c r="C27" s="4" t="s">
        <v>709</v>
      </c>
      <c r="G27" s="44"/>
      <c r="I27" s="65" t="str">
        <f>IFERROR(__xludf.DUMMYFUNCTION("""COMPUTED_VALUE"""),"Solr/Lucene")</f>
        <v>Solr/Lucene</v>
      </c>
      <c r="J27" s="66">
        <f>COUNTIF('all apps deprecated'!H2:H200, I27)</f>
        <v>5</v>
      </c>
      <c r="K27" s="46"/>
      <c r="L27" s="86" t="s">
        <v>710</v>
      </c>
      <c r="N27" s="75">
        <f t="shared" ref="N27:Q27" si="2">SUM(N19:N26)</f>
        <v>65</v>
      </c>
      <c r="O27" s="75">
        <f t="shared" si="2"/>
        <v>7</v>
      </c>
      <c r="P27" s="21">
        <f t="shared" si="2"/>
        <v>72</v>
      </c>
      <c r="Q27" s="76">
        <f t="shared" si="2"/>
        <v>43</v>
      </c>
      <c r="S27" s="87" t="s">
        <v>710</v>
      </c>
      <c r="T27" s="88">
        <f>SUM(T19:T26)</f>
        <v>116</v>
      </c>
      <c r="U27" s="72">
        <v>43.0</v>
      </c>
    </row>
    <row r="28">
      <c r="A28" s="80" t="s">
        <v>369</v>
      </c>
      <c r="B28" s="5" t="s">
        <v>711</v>
      </c>
      <c r="C28" s="4" t="s">
        <v>712</v>
      </c>
      <c r="D28" s="4" t="s">
        <v>713</v>
      </c>
      <c r="E28" s="4" t="s">
        <v>714</v>
      </c>
      <c r="G28" s="44"/>
      <c r="I28" s="65" t="str">
        <f>IFERROR(__xludf.DUMMYFUNCTION("""COMPUTED_VALUE"""),"InfluxDB")</f>
        <v>InfluxDB</v>
      </c>
      <c r="J28" s="66">
        <f>COUNTIF('all apps deprecated'!H2:H200, I28)</f>
        <v>5</v>
      </c>
      <c r="K28" s="46"/>
      <c r="L28" s="86" t="s">
        <v>604</v>
      </c>
      <c r="M28" s="21" t="s">
        <v>715</v>
      </c>
      <c r="N28" s="75">
        <f>IFERROR(__xludf.DUMMYFUNCTION("IFERROR(ROWS(filter('all apps deprecated'!$A$2:$Z$128, 'all apps deprecated'!$H$2:$H$128=M28, search(""N"", LEFT('all apps deprecated'!$N$2:$N$128)))), 0)"),5.0)</f>
        <v>5</v>
      </c>
      <c r="O28" s="75">
        <f>IFERROR(__xludf.DUMMYFUNCTION("IFERROR(ROWS(filter('all apps deprecated'!$A$2:$Z$128, 'all apps deprecated'!$H$2:$H$128=M28, search(""I"", LEFT('all apps deprecated'!$N$2:$N$128)))), 0)"),0.0)</f>
        <v>0</v>
      </c>
      <c r="P28" s="21">
        <f t="shared" ref="P28:P29" si="3">N28+O28</f>
        <v>5</v>
      </c>
      <c r="Q28" s="76">
        <f>IFERROR(__xludf.DUMMYFUNCTION("IFERROR(ROWS(filter('all apps deprecated'!$A$2:$Z$128, 'all apps deprecated'!$H$2:$H$128=M28, search(""N"", LEFT('all apps deprecated'!$N$2:$N$128)), search(""Yes"", LEFT('all apps deprecated'!$M$2:$M$128, 3)) )), 0)"),1.0)</f>
        <v>1</v>
      </c>
      <c r="S28" s="71" t="s">
        <v>715</v>
      </c>
      <c r="T28" s="36">
        <v>17.0</v>
      </c>
      <c r="U28" s="72">
        <v>1.0</v>
      </c>
    </row>
    <row r="29">
      <c r="A29" s="43" t="s">
        <v>716</v>
      </c>
      <c r="B29" s="5" t="s">
        <v>717</v>
      </c>
      <c r="C29" s="4" t="s">
        <v>718</v>
      </c>
      <c r="D29" s="4" t="s">
        <v>719</v>
      </c>
      <c r="G29" s="44"/>
      <c r="I29" s="65" t="str">
        <f>IFERROR(__xludf.DUMMYFUNCTION("""COMPUTED_VALUE"""),"Roslyn")</f>
        <v>Roslyn</v>
      </c>
      <c r="J29" s="66">
        <f>COUNTIF('all apps deprecated'!H2:H200, I29)</f>
        <v>13</v>
      </c>
      <c r="K29" s="46"/>
      <c r="L29" s="74"/>
      <c r="M29" s="21" t="s">
        <v>716</v>
      </c>
      <c r="N29" s="75">
        <f>IFERROR(__xludf.DUMMYFUNCTION("IFERROR(ROWS(filter('all apps deprecated'!$A$2:$Z$128, 'all apps deprecated'!$H$2:$H$128=M29, search(""N"", LEFT('all apps deprecated'!$N$2:$N$128)))), 0)"),12.0)</f>
        <v>12</v>
      </c>
      <c r="O29" s="75">
        <f>IFERROR(__xludf.DUMMYFUNCTION("IFERROR(ROWS(filter('all apps deprecated'!$A$2:$Z$128, 'all apps deprecated'!$H$2:$H$128=M29, search(""I"", LEFT('all apps deprecated'!$N$2:$N$128)))), 0)"),1.0)</f>
        <v>1</v>
      </c>
      <c r="P29" s="21">
        <f t="shared" si="3"/>
        <v>13</v>
      </c>
      <c r="Q29" s="76">
        <f>IFERROR(__xludf.DUMMYFUNCTION("IFERROR(ROWS(filter('all apps deprecated'!$A$2:$Z$128, 'all apps deprecated'!$H$2:$H$128=M29, search(""N"", LEFT('all apps deprecated'!$N$2:$N$128)), search(""Yes"", LEFT('all apps deprecated'!$M$2:$M$128, 3)) )), 0)"),8.0)</f>
        <v>8</v>
      </c>
      <c r="S29" s="71" t="s">
        <v>716</v>
      </c>
      <c r="T29" s="36">
        <v>9.0</v>
      </c>
      <c r="U29" s="72">
        <v>8.0</v>
      </c>
    </row>
    <row r="30">
      <c r="A30" s="89" t="s">
        <v>715</v>
      </c>
      <c r="B30" s="90" t="s">
        <v>720</v>
      </c>
      <c r="C30" s="91" t="s">
        <v>721</v>
      </c>
      <c r="D30" s="91" t="s">
        <v>722</v>
      </c>
      <c r="E30" s="91" t="s">
        <v>723</v>
      </c>
      <c r="F30" s="91" t="s">
        <v>724</v>
      </c>
      <c r="G30" s="92" t="s">
        <v>725</v>
      </c>
      <c r="I30" s="65" t="str">
        <f>IFERROR(__xludf.DUMMYFUNCTION("""COMPUTED_VALUE"""),"etcd")</f>
        <v>etcd</v>
      </c>
      <c r="J30" s="66">
        <f>COUNTIF('all apps deprecated'!H2:H200, I30)</f>
        <v>1</v>
      </c>
      <c r="K30" s="46"/>
      <c r="L30" s="86" t="s">
        <v>726</v>
      </c>
      <c r="N30" s="75">
        <f>sum(N28:N29)</f>
        <v>17</v>
      </c>
      <c r="O30" s="75">
        <f>SUM(O28:O29)</f>
        <v>1</v>
      </c>
      <c r="P30" s="21">
        <f>sum(N30:O30)</f>
        <v>18</v>
      </c>
      <c r="Q30" s="93">
        <f>SUM(Q28:Q29)</f>
        <v>9</v>
      </c>
      <c r="S30" s="87" t="s">
        <v>726</v>
      </c>
      <c r="T30" s="88">
        <f>SUM(T28:T29)</f>
        <v>26</v>
      </c>
      <c r="U30" s="94">
        <v>9.0</v>
      </c>
    </row>
    <row r="31">
      <c r="I31" s="65" t="str">
        <f>IFERROR(__xludf.DUMMYFUNCTION("""COMPUTED_VALUE"""),"ASP.NET Core")</f>
        <v>ASP.NET Core</v>
      </c>
      <c r="J31" s="66">
        <f>COUNTIF('all apps deprecated'!H2:H200, I31)</f>
        <v>5</v>
      </c>
      <c r="K31" s="46"/>
      <c r="L31" s="86" t="s">
        <v>605</v>
      </c>
      <c r="M31" s="95" t="s">
        <v>369</v>
      </c>
      <c r="N31" s="75">
        <f>IFERROR(__xludf.DUMMYFUNCTION("IFERROR(ROWS(filter('all apps deprecated'!$A$2:$Z$128, 'all apps deprecated'!$H$2:$H$128=M31, search(""N"", LEFT('all apps deprecated'!$N$2:$N$128)))), 0)"),9.0)</f>
        <v>9</v>
      </c>
      <c r="O31" s="75">
        <f>IFERROR(__xludf.DUMMYFUNCTION("IFERROR(ROWS(filter('all apps deprecated'!$A$2:$Z$128, 'all apps deprecated'!$H$2:$H$128=M31, search(""I"", LEFT('all apps deprecated'!$N$2:$N$128)))), 0)"),0.0)</f>
        <v>0</v>
      </c>
      <c r="P31" s="21">
        <f t="shared" ref="P31:P33" si="4">N31+O31</f>
        <v>9</v>
      </c>
      <c r="Q31" s="76">
        <f>IFERROR(__xludf.DUMMYFUNCTION("IFERROR(ROWS(filter('all apps deprecated'!$A$2:$Z$128, 'all apps deprecated'!$H$2:$H$128=M31, search(""N"", LEFT('all apps deprecated'!$N$2:$N$128)), search(""Yes"", LEFT('all apps deprecated'!$M$2:$M$128, 3)) )), 0)"),6.0)</f>
        <v>6</v>
      </c>
      <c r="S31" s="96" t="s">
        <v>369</v>
      </c>
      <c r="T31" s="36">
        <v>18.0</v>
      </c>
      <c r="U31" s="72">
        <v>6.0</v>
      </c>
    </row>
    <row r="32">
      <c r="A32" s="4" t="s">
        <v>727</v>
      </c>
      <c r="C32" s="97"/>
      <c r="E32" s="97"/>
      <c r="I32" s="65"/>
      <c r="J32" s="98"/>
      <c r="K32" s="46"/>
      <c r="L32" s="74"/>
      <c r="M32" s="95" t="s">
        <v>376</v>
      </c>
      <c r="N32" s="75">
        <f>IFERROR(__xludf.DUMMYFUNCTION("IFERROR(ROWS(filter('all apps deprecated'!$A$2:$Z$128, 'all apps deprecated'!$H$2:$H$128=M32, search(""N"", LEFT('all apps deprecated'!$N$2:$N$128)))), 0)"),0.0)</f>
        <v>0</v>
      </c>
      <c r="O32" s="75">
        <f>IFERROR(__xludf.DUMMYFUNCTION("IFERROR(ROWS(filter('all apps deprecated'!$A$2:$Z$128, 'all apps deprecated'!$H$2:$H$128=M32, search(""I"", LEFT('all apps deprecated'!$N$2:$N$128)))), 0)"),1.0)</f>
        <v>1</v>
      </c>
      <c r="P32" s="21">
        <f t="shared" si="4"/>
        <v>1</v>
      </c>
      <c r="Q32" s="76">
        <f>IFERROR(__xludf.DUMMYFUNCTION("IFERROR(ROWS(filter('all apps deprecated'!$A$2:$Z$128, 'all apps deprecated'!$H$2:$H$128=M32, search(""N"", LEFT('all apps deprecated'!$N$2:$N$128)), search(""Yes"", LEFT('all apps deprecated'!$M$2:$M$128, 3)) )), 0)"),0.0)</f>
        <v>0</v>
      </c>
      <c r="S32" s="96" t="s">
        <v>376</v>
      </c>
      <c r="T32" s="36">
        <v>9.0</v>
      </c>
      <c r="U32" s="72">
        <v>0.0</v>
      </c>
    </row>
    <row r="33">
      <c r="B33" s="4" t="s">
        <v>728</v>
      </c>
      <c r="C33" s="99"/>
      <c r="E33" s="97"/>
      <c r="I33" s="100" t="s">
        <v>729</v>
      </c>
      <c r="J33" s="101">
        <f>SUM(J19:J31)</f>
        <v>105</v>
      </c>
      <c r="K33" s="46"/>
      <c r="L33" s="74"/>
      <c r="M33" s="95" t="s">
        <v>373</v>
      </c>
      <c r="N33" s="75">
        <f>IFERROR(__xludf.DUMMYFUNCTION("IFERROR(ROWS(filter('all apps deprecated'!$A$2:$Z$128, 'all apps deprecated'!$H$2:$H$128=M33, search(""N"", LEFT('all apps deprecated'!$N$2:$N$128)))), 0)"),5.0)</f>
        <v>5</v>
      </c>
      <c r="O33" s="75">
        <f>IFERROR(__xludf.DUMMYFUNCTION("IFERROR(ROWS(filter('all apps deprecated'!$A$2:$Z$128, 'all apps deprecated'!$H$2:$H$128=M33, search(""I"", LEFT('all apps deprecated'!$N$2:$N$128)))), 0)"),0.0)</f>
        <v>0</v>
      </c>
      <c r="P33" s="21">
        <f t="shared" si="4"/>
        <v>5</v>
      </c>
      <c r="Q33" s="76">
        <f>IFERROR(__xludf.DUMMYFUNCTION("IFERROR(ROWS(filter('all apps deprecated'!$A$2:$Z$128, 'all apps deprecated'!$H$2:$H$128=M33, search(""N"", LEFT('all apps deprecated'!$N$2:$N$128)), search(""Yes"", LEFT('all apps deprecated'!$M$2:$M$128, 3)) )), 0)"),4.0)</f>
        <v>4</v>
      </c>
      <c r="S33" s="96" t="s">
        <v>373</v>
      </c>
      <c r="T33" s="36">
        <v>8.0</v>
      </c>
      <c r="U33" s="72">
        <v>4.0</v>
      </c>
    </row>
    <row r="34">
      <c r="B34" s="4" t="s">
        <v>730</v>
      </c>
      <c r="E34" s="99"/>
      <c r="I34" s="46"/>
      <c r="J34" s="46"/>
      <c r="K34" s="46"/>
      <c r="L34" s="86" t="s">
        <v>731</v>
      </c>
      <c r="N34" s="75">
        <f t="shared" ref="N34:O34" si="5">SUM(N31:N33)</f>
        <v>14</v>
      </c>
      <c r="O34" s="75">
        <f t="shared" si="5"/>
        <v>1</v>
      </c>
      <c r="P34" s="62">
        <f>sum(N34:O34)</f>
        <v>15</v>
      </c>
      <c r="Q34" s="93">
        <f>SUM(Q31:Q33)</f>
        <v>10</v>
      </c>
      <c r="S34" s="87" t="s">
        <v>731</v>
      </c>
      <c r="T34" s="88">
        <f>SUM(T31:T33)</f>
        <v>35</v>
      </c>
      <c r="U34" s="94">
        <v>10.0</v>
      </c>
    </row>
    <row r="35">
      <c r="B35" s="4" t="s">
        <v>732</v>
      </c>
      <c r="I35" s="46"/>
      <c r="J35" s="46"/>
      <c r="K35" s="46"/>
      <c r="L35" s="102"/>
      <c r="M35" s="21"/>
      <c r="N35" s="21"/>
      <c r="O35" s="103"/>
      <c r="P35" s="103"/>
      <c r="Q35" s="93"/>
      <c r="S35" s="104" t="s">
        <v>606</v>
      </c>
      <c r="T35" s="88">
        <f>SUM(T27+T30+T34)</f>
        <v>177</v>
      </c>
      <c r="U35" s="105">
        <v>62.0</v>
      </c>
    </row>
    <row r="36">
      <c r="I36" s="46"/>
      <c r="J36" s="46"/>
      <c r="K36" s="46"/>
      <c r="L36" s="106" t="s">
        <v>606</v>
      </c>
      <c r="M36" s="107"/>
      <c r="N36" s="108">
        <f t="shared" ref="N36:Q36" si="6">N27+N30+N34</f>
        <v>96</v>
      </c>
      <c r="O36" s="108">
        <f t="shared" si="6"/>
        <v>9</v>
      </c>
      <c r="P36" s="108">
        <f t="shared" si="6"/>
        <v>105</v>
      </c>
      <c r="Q36" s="109">
        <f t="shared" si="6"/>
        <v>62</v>
      </c>
    </row>
    <row r="37">
      <c r="I37" s="46"/>
      <c r="J37" s="46"/>
      <c r="K37" s="46"/>
    </row>
    <row r="38">
      <c r="I38" s="110"/>
      <c r="J38" s="46"/>
      <c r="K38" s="46"/>
    </row>
    <row r="39">
      <c r="I39" s="46"/>
      <c r="J39" s="46"/>
      <c r="K39" s="46"/>
      <c r="L39" s="111"/>
      <c r="M39" s="112"/>
      <c r="N39" s="113" t="s">
        <v>30</v>
      </c>
      <c r="O39" s="113" t="s">
        <v>667</v>
      </c>
      <c r="P39" s="114" t="s">
        <v>668</v>
      </c>
    </row>
    <row r="40">
      <c r="I40" s="46"/>
      <c r="J40" s="46"/>
      <c r="K40" s="46"/>
      <c r="L40" s="86"/>
      <c r="M40" s="21" t="s">
        <v>673</v>
      </c>
      <c r="N40" s="75">
        <f>IFERROR(__xludf.DUMMYFUNCTION("IFERROR(ROWS(filter('all apps deprecated'!$A$2:$Z$128, 'all apps deprecated'!$H$2:$H$128=M40, search(""N"", LEFT('all apps deprecated'!$N$2:$N$128)))), 0)"),6.0)</f>
        <v>6</v>
      </c>
      <c r="O40" s="75">
        <f>IFERROR(__xludf.DUMMYFUNCTION("IFERROR(ROWS(filter('all apps deprecated'!$A$2:$Z$128, 'all apps deprecated'!$H$2:$H$128=M40, search(""I"", LEFT('all apps deprecated'!$N$2:$N$128)))), 0)"),2.0)</f>
        <v>2</v>
      </c>
      <c r="P40" s="115">
        <f t="shared" ref="P40:P47" si="7">N40+O40</f>
        <v>8</v>
      </c>
    </row>
    <row r="41">
      <c r="I41" s="46"/>
      <c r="J41" s="46"/>
      <c r="K41" s="46"/>
      <c r="L41" s="74"/>
      <c r="M41" s="21" t="s">
        <v>481</v>
      </c>
      <c r="N41" s="75">
        <f>IFERROR(__xludf.DUMMYFUNCTION("IFERROR(ROWS(filter('all apps deprecated'!$A$2:$Z$128, 'all apps deprecated'!$H$2:$H$128=M41, search(""N"", LEFT('all apps deprecated'!$N$2:$N$128)))), 0)"),24.0)</f>
        <v>24</v>
      </c>
      <c r="O41" s="75">
        <f>IFERROR(__xludf.DUMMYFUNCTION("IFERROR(ROWS(filter('all apps deprecated'!$A$2:$Z$128, 'all apps deprecated'!$H$2:$H$128=M41, search(""I"", LEFT('all apps deprecated'!$N$2:$N$128)))), 0)"),2.0)</f>
        <v>2</v>
      </c>
      <c r="P41" s="115">
        <f t="shared" si="7"/>
        <v>26</v>
      </c>
      <c r="W41" s="49"/>
    </row>
    <row r="42">
      <c r="I42" s="46"/>
      <c r="J42" s="46"/>
      <c r="K42" s="46"/>
      <c r="L42" s="74"/>
      <c r="M42" s="13" t="s">
        <v>677</v>
      </c>
      <c r="N42" s="75">
        <f>IFERROR(__xludf.DUMMYFUNCTION("IFERROR(ROWS(filter('all apps deprecated'!$A$2:$Z$128, 'all apps deprecated'!$H$2:$H$128=M42, search(""N"", LEFT('all apps deprecated'!$N$2:$N$128)))), 0)"),6.0)</f>
        <v>6</v>
      </c>
      <c r="O42" s="75">
        <f>IFERROR(__xludf.DUMMYFUNCTION("IFERROR(ROWS(filter('all apps deprecated'!$A$2:$Z$128, 'all apps deprecated'!$H$2:$H$128=M42, search(""I"", LEFT('all apps deprecated'!$N$2:$N$128)))), 0)"),0.0)</f>
        <v>0</v>
      </c>
      <c r="P42" s="115">
        <f t="shared" si="7"/>
        <v>6</v>
      </c>
    </row>
    <row r="43">
      <c r="I43" s="46"/>
      <c r="J43" s="46"/>
      <c r="K43" s="46"/>
      <c r="L43" s="74"/>
      <c r="M43" s="21" t="s">
        <v>683</v>
      </c>
      <c r="N43" s="75">
        <f>IFERROR(__xludf.DUMMYFUNCTION("IFERROR(ROWS(filter('all apps deprecated'!$A$2:$Z$128, 'all apps deprecated'!$H$2:$H$128=M43, search(""N"", LEFT('all apps deprecated'!$N$2:$N$128)))), 0)"),6.0)</f>
        <v>6</v>
      </c>
      <c r="O43" s="75">
        <f>IFERROR(__xludf.DUMMYFUNCTION("IFERROR(ROWS(filter('all apps deprecated'!$A$2:$Z$128, 'all apps deprecated'!$H$2:$H$128=M43, search(""I"", LEFT('all apps deprecated'!$N$2:$N$128)))), 0)"),0.0)</f>
        <v>0</v>
      </c>
      <c r="P43" s="115">
        <f t="shared" si="7"/>
        <v>6</v>
      </c>
    </row>
    <row r="44">
      <c r="I44" s="46"/>
      <c r="J44" s="46"/>
      <c r="K44" s="46"/>
      <c r="L44" s="74"/>
      <c r="M44" s="21" t="s">
        <v>687</v>
      </c>
      <c r="N44" s="75">
        <f>IFERROR(__xludf.DUMMYFUNCTION("IFERROR(ROWS(filter('all apps deprecated'!$A$2:$Z$128, 'all apps deprecated'!$H$2:$H$128=M44, search(""N"", LEFT('all apps deprecated'!$N$2:$N$128)))), 0)"),6.0)</f>
        <v>6</v>
      </c>
      <c r="O44" s="75">
        <f>IFERROR(__xludf.DUMMYFUNCTION("IFERROR(ROWS(filter('all apps deprecated'!$A$2:$Z$128, 'all apps deprecated'!$H$2:$H$128=M44, search(""I"", LEFT('all apps deprecated'!$N$2:$N$128)))), 0)"),1.0)</f>
        <v>1</v>
      </c>
      <c r="P44" s="115">
        <f t="shared" si="7"/>
        <v>7</v>
      </c>
    </row>
    <row r="45">
      <c r="I45" s="46"/>
      <c r="J45" s="46"/>
      <c r="K45" s="46"/>
      <c r="L45" s="74"/>
      <c r="M45" s="21" t="s">
        <v>691</v>
      </c>
      <c r="N45" s="75">
        <f>IFERROR(__xludf.DUMMYFUNCTION("IFERROR(ROWS(filter('all apps deprecated'!$A$2:$Z$128, 'all apps deprecated'!$H$2:$H$128=M45, search(""N"", LEFT('all apps deprecated'!$N$2:$N$128)))), 0)"),6.0)</f>
        <v>6</v>
      </c>
      <c r="O45" s="75">
        <f>IFERROR(__xludf.DUMMYFUNCTION("IFERROR(ROWS(filter('all apps deprecated'!$A$2:$Z$128, 'all apps deprecated'!$H$2:$H$128=M45, search(""I"", LEFT('all apps deprecated'!$N$2:$N$128)))), 0)"),0.0)</f>
        <v>0</v>
      </c>
      <c r="P45" s="115">
        <f t="shared" si="7"/>
        <v>6</v>
      </c>
    </row>
    <row r="46">
      <c r="I46" s="46"/>
      <c r="J46" s="46"/>
      <c r="K46" s="46"/>
      <c r="L46" s="74"/>
      <c r="M46" s="21" t="s">
        <v>703</v>
      </c>
      <c r="N46" s="75">
        <f>IFERROR(__xludf.DUMMYFUNCTION("IFERROR(ROWS(filter('all apps deprecated'!$A$2:$Z$128, 'all apps deprecated'!$H$2:$H$128=M46, search(""N"", LEFT('all apps deprecated'!$N$2:$N$128)))), 0)"),4.0)</f>
        <v>4</v>
      </c>
      <c r="O46" s="75">
        <f>IFERROR(__xludf.DUMMYFUNCTION("IFERROR(ROWS(filter('all apps deprecated'!$A$2:$Z$128, 'all apps deprecated'!$H$2:$H$128=M46, search(""I"", LEFT('all apps deprecated'!$N$2:$N$128)))), 0)"),1.0)</f>
        <v>1</v>
      </c>
      <c r="P46" s="115">
        <f t="shared" si="7"/>
        <v>5</v>
      </c>
    </row>
    <row r="47">
      <c r="I47" s="46"/>
      <c r="J47" s="46"/>
      <c r="K47" s="46"/>
      <c r="L47" s="74"/>
      <c r="M47" s="21" t="s">
        <v>707</v>
      </c>
      <c r="N47" s="75">
        <f>IFERROR(__xludf.DUMMYFUNCTION("IFERROR(ROWS(filter('all apps deprecated'!$A$2:$Z$128, 'all apps deprecated'!$H$2:$H$128=M47, search(""N"", LEFT('all apps deprecated'!$N$2:$N$128)))), 0)"),7.0)</f>
        <v>7</v>
      </c>
      <c r="O47" s="75">
        <f>IFERROR(__xludf.DUMMYFUNCTION("IFERROR(ROWS(filter('all apps deprecated'!$A$2:$Z$128, 'all apps deprecated'!$H$2:$H$128=M47, search(""I"", LEFT('all apps deprecated'!$N$2:$N$128)))), 0)"),1.0)</f>
        <v>1</v>
      </c>
      <c r="P47" s="115">
        <f t="shared" si="7"/>
        <v>8</v>
      </c>
    </row>
    <row r="48">
      <c r="I48" s="46"/>
      <c r="J48" s="46"/>
      <c r="K48" s="46"/>
      <c r="L48" s="116"/>
      <c r="M48" s="11" t="s">
        <v>710</v>
      </c>
      <c r="N48" s="75">
        <f t="shared" ref="N48:P48" si="8">SUM(N40:N47)</f>
        <v>65</v>
      </c>
      <c r="O48" s="75">
        <f t="shared" si="8"/>
        <v>7</v>
      </c>
      <c r="P48" s="115">
        <f t="shared" si="8"/>
        <v>72</v>
      </c>
    </row>
    <row r="49">
      <c r="A49" s="4" t="s">
        <v>733</v>
      </c>
      <c r="I49" s="46"/>
      <c r="J49" s="46"/>
      <c r="K49" s="46"/>
      <c r="L49" s="86"/>
      <c r="M49" s="21" t="s">
        <v>715</v>
      </c>
      <c r="N49" s="75">
        <f>IFERROR(__xludf.DUMMYFUNCTION("IFERROR(ROWS(filter('all apps deprecated'!$A$2:$Z$128, 'all apps deprecated'!$H$2:$H$128=M49, search(""N"", LEFT('all apps deprecated'!$N$2:$N$128)))), 0)"),5.0)</f>
        <v>5</v>
      </c>
      <c r="O49" s="75">
        <f>IFERROR(__xludf.DUMMYFUNCTION("IFERROR(ROWS(filter('all apps deprecated'!$A$2:$Z$128, 'all apps deprecated'!$H$2:$H$128=M49, search(""I"", LEFT('all apps deprecated'!$N$2:$N$128)))), 0)"),0.0)</f>
        <v>0</v>
      </c>
      <c r="P49" s="115">
        <f t="shared" ref="P49:P50" si="9">N49+O49</f>
        <v>5</v>
      </c>
    </row>
    <row r="50">
      <c r="A50" s="3" t="s">
        <v>734</v>
      </c>
      <c r="I50" s="46"/>
      <c r="J50" s="46"/>
      <c r="K50" s="46"/>
      <c r="L50" s="74"/>
      <c r="M50" s="21" t="s">
        <v>716</v>
      </c>
      <c r="N50" s="75">
        <f>IFERROR(__xludf.DUMMYFUNCTION("IFERROR(ROWS(filter('all apps deprecated'!$A$2:$Z$128, 'all apps deprecated'!$H$2:$H$128=M50, search(""N"", LEFT('all apps deprecated'!$N$2:$N$128)))), 0)"),12.0)</f>
        <v>12</v>
      </c>
      <c r="O50" s="75">
        <f>IFERROR(__xludf.DUMMYFUNCTION("IFERROR(ROWS(filter('all apps deprecated'!$A$2:$Z$128, 'all apps deprecated'!$H$2:$H$128=M50, search(""I"", LEFT('all apps deprecated'!$N$2:$N$128)))), 0)"),1.0)</f>
        <v>1</v>
      </c>
      <c r="P50" s="115">
        <f t="shared" si="9"/>
        <v>13</v>
      </c>
    </row>
    <row r="51">
      <c r="I51" s="46"/>
      <c r="J51" s="46"/>
      <c r="K51" s="46"/>
      <c r="L51" s="116"/>
      <c r="M51" s="11" t="s">
        <v>726</v>
      </c>
      <c r="N51" s="75">
        <f t="shared" ref="N51:P51" si="10">SUM(N49:N50)</f>
        <v>17</v>
      </c>
      <c r="O51" s="75">
        <f t="shared" si="10"/>
        <v>1</v>
      </c>
      <c r="P51" s="115">
        <f t="shared" si="10"/>
        <v>18</v>
      </c>
    </row>
    <row r="52">
      <c r="G52" s="57"/>
      <c r="I52" s="46"/>
      <c r="J52" s="46"/>
      <c r="K52" s="46"/>
      <c r="L52" s="86"/>
      <c r="M52" s="95" t="s">
        <v>369</v>
      </c>
      <c r="N52" s="75">
        <f>IFERROR(__xludf.DUMMYFUNCTION("IFERROR(ROWS(filter('all apps deprecated'!$A$2:$Z$128, 'all apps deprecated'!$H$2:$H$128=M52, search(""N"", LEFT('all apps deprecated'!$N$2:$N$128)))), 0)"),9.0)</f>
        <v>9</v>
      </c>
      <c r="O52" s="75">
        <f>IFERROR(__xludf.DUMMYFUNCTION("IFERROR(ROWS(filter('all apps deprecated'!$A$2:$Z$128, 'all apps deprecated'!$H$2:$H$128=M52, search(""I"", LEFT('all apps deprecated'!$N$2:$N$128)))), 0)"),0.0)</f>
        <v>0</v>
      </c>
      <c r="P52" s="115">
        <f t="shared" ref="P52:P54" si="11">N52+O52</f>
        <v>9</v>
      </c>
    </row>
    <row r="53">
      <c r="G53" s="117"/>
      <c r="I53" s="46"/>
      <c r="J53" s="46"/>
      <c r="K53" s="46"/>
      <c r="L53" s="74"/>
      <c r="M53" s="95" t="s">
        <v>376</v>
      </c>
      <c r="N53" s="75">
        <f>IFERROR(__xludf.DUMMYFUNCTION("IFERROR(ROWS(filter('all apps deprecated'!$A$2:$Z$128, 'all apps deprecated'!$H$2:$H$128=M53, search(""N"", LEFT('all apps deprecated'!$N$2:$N$128)))), 0)"),0.0)</f>
        <v>0</v>
      </c>
      <c r="O53" s="75">
        <f>IFERROR(__xludf.DUMMYFUNCTION("IFERROR(ROWS(filter('all apps deprecated'!$A$2:$Z$128, 'all apps deprecated'!$H$2:$H$128=M53, search(""I"", LEFT('all apps deprecated'!$N$2:$N$128)))), 0)"),1.0)</f>
        <v>1</v>
      </c>
      <c r="P53" s="115">
        <f t="shared" si="11"/>
        <v>1</v>
      </c>
    </row>
    <row r="54">
      <c r="I54" s="46"/>
      <c r="J54" s="46"/>
      <c r="K54" s="46"/>
      <c r="L54" s="74"/>
      <c r="M54" s="95" t="s">
        <v>373</v>
      </c>
      <c r="N54" s="75">
        <f>IFERROR(__xludf.DUMMYFUNCTION("IFERROR(ROWS(filter('all apps deprecated'!$A$2:$Z$128, 'all apps deprecated'!$H$2:$H$128=M54, search(""N"", LEFT('all apps deprecated'!$N$2:$N$128)))), 0)"),5.0)</f>
        <v>5</v>
      </c>
      <c r="O54" s="75">
        <f>IFERROR(__xludf.DUMMYFUNCTION("IFERROR(ROWS(filter('all apps deprecated'!$A$2:$Z$128, 'all apps deprecated'!$H$2:$H$128=M54, search(""I"", LEFT('all apps deprecated'!$N$2:$N$128)))), 0)"),0.0)</f>
        <v>0</v>
      </c>
      <c r="P54" s="115">
        <f t="shared" si="11"/>
        <v>5</v>
      </c>
    </row>
    <row r="55">
      <c r="G55" s="57"/>
      <c r="I55" s="46"/>
      <c r="J55" s="46"/>
      <c r="K55" s="46"/>
      <c r="L55" s="116"/>
      <c r="M55" s="11" t="s">
        <v>731</v>
      </c>
      <c r="N55" s="75">
        <f t="shared" ref="N55:P55" si="12">SUM(N52:N54)</f>
        <v>14</v>
      </c>
      <c r="O55" s="75">
        <f t="shared" si="12"/>
        <v>1</v>
      </c>
      <c r="P55" s="118">
        <f t="shared" si="12"/>
        <v>15</v>
      </c>
      <c r="V55" s="119"/>
    </row>
    <row r="56">
      <c r="I56" s="46"/>
      <c r="J56" s="46"/>
      <c r="K56" s="46"/>
      <c r="L56" s="120"/>
      <c r="M56" s="121" t="s">
        <v>735</v>
      </c>
      <c r="N56" s="108">
        <f t="shared" ref="N56:P56" si="13">N48+N51+N55</f>
        <v>96</v>
      </c>
      <c r="O56" s="108">
        <f t="shared" si="13"/>
        <v>9</v>
      </c>
      <c r="P56" s="122">
        <f t="shared" si="13"/>
        <v>105</v>
      </c>
    </row>
    <row r="57">
      <c r="I57" s="46"/>
      <c r="J57" s="46"/>
      <c r="K57" s="46"/>
    </row>
    <row r="58">
      <c r="I58" s="46"/>
      <c r="J58" s="46"/>
      <c r="K58" s="46"/>
    </row>
    <row r="59">
      <c r="S59" s="22"/>
    </row>
    <row r="61">
      <c r="L61" s="123" t="s">
        <v>736</v>
      </c>
      <c r="M61" s="124" t="s">
        <v>737</v>
      </c>
      <c r="N61" s="124" t="s">
        <v>672</v>
      </c>
      <c r="O61" s="125" t="s">
        <v>738</v>
      </c>
      <c r="S61" s="126" t="s">
        <v>736</v>
      </c>
      <c r="T61" s="64" t="s">
        <v>672</v>
      </c>
    </row>
    <row r="62">
      <c r="L62" s="127" t="s">
        <v>739</v>
      </c>
      <c r="M62" s="49">
        <f>IFERROR(__xludf.DUMMYFUNCTION("IFERROR(rows(filter('all apps deprecated'!$I$2:$N$140, search(""type: Improvement"", 'all apps deprecated'!$L$2:$L$140))), 0)"),32.0)</f>
        <v>32</v>
      </c>
      <c r="N62" s="49">
        <f>IFERROR(__xludf.DUMMYFUNCTION("IFERROR(rows(filter('all apps deprecated'!$I$2:$N$140, search(""type: Improvement"", 'all apps deprecated'!$L$2:$L$140), search(""N"", LEFT('all apps deprecated'!$N$2:$N$140)))), 0)"),29.0)</f>
        <v>29</v>
      </c>
      <c r="O62" s="128">
        <f>IFERROR(__xludf.DUMMYFUNCTION("IFERROR(rows(filter('all apps deprecated'!$I$2:$N$140, search(""type: Improvement"", 'all apps deprecated'!$L$2:$L$140), search(""N"", LEFT('all apps deprecated'!$N$2:$N$140)), search(""Yes"", LEFT('all apps deprecated'!$M$2:$M$140, 3)))), 0)"),16.0)</f>
        <v>16</v>
      </c>
      <c r="S62" s="43" t="s">
        <v>739</v>
      </c>
      <c r="T62" s="129">
        <f>IFERROR(__xludf.DUMMYFUNCTION("IFERROR(rows(filter('all apps deprecated'!$I$2:$N$140, search(""type: Improvement"", 'all apps deprecated'!$L$2:$L$140), search(""N"", LEFT('all apps deprecated'!$N$2:$N$140)), search(""Yes"", LEFT('all apps deprecated'!$M$2:$M$140, 3)))), 0)"),16.0)</f>
        <v>16</v>
      </c>
    </row>
    <row r="63">
      <c r="L63" s="127" t="s">
        <v>740</v>
      </c>
      <c r="M63" s="49">
        <f>IFERROR(__xludf.DUMMYFUNCTION("IFERROR(rows(filter('all apps deprecated'!$I$2:$N$140, search(""type: New Feature"", 'all apps deprecated'!$L$2:$L$140))), 0)"),12.0)</f>
        <v>12</v>
      </c>
      <c r="N63" s="49">
        <f>IFERROR(__xludf.DUMMYFUNCTION("IFERROR(rows(filter('all apps deprecated'!$I$2:$N$140, search(""type: New Feature"", 'all apps deprecated'!$L$2:$L$140), search(""N"", LEFT('all apps deprecated'!$N$2:$N$140)))), 0)"),11.0)</f>
        <v>11</v>
      </c>
      <c r="O63" s="128">
        <f>IFERROR(__xludf.DUMMYFUNCTION("IFERROR(rows(filter('all apps deprecated'!$I$2:$N$140, search(""type: New Feature"", 'all apps deprecated'!$L$2:$L$140), search(""N"", LEFT('all apps deprecated'!$N$2:$N$140)), search(""Yes"", LEFT('all apps deprecated'!$M$2:$M$140, 3)))), 0)"),7.0)</f>
        <v>7</v>
      </c>
      <c r="S63" s="43" t="s">
        <v>740</v>
      </c>
      <c r="T63" s="129">
        <f>IFERROR(__xludf.DUMMYFUNCTION("IFERROR(rows(filter('all apps deprecated'!$I$2:$N$140, search(""type: New Feature"", 'all apps deprecated'!$L$2:$L$140), search(""N"", LEFT('all apps deprecated'!$N$2:$N$140)), search(""Yes"", LEFT('all apps deprecated'!$M$2:$M$140, 3)))), 0)"),7.0)</f>
        <v>7</v>
      </c>
    </row>
    <row r="64">
      <c r="L64" s="127" t="s">
        <v>741</v>
      </c>
      <c r="M64" s="49">
        <f>IFERROR(__xludf.DUMMYFUNCTION("IFERROR(rows(filter('all apps deprecated'!$I$2:$N$140, search(""type: Wish"", 'all apps deprecated'!$L$2:$L$140))), 0)"),2.0)</f>
        <v>2</v>
      </c>
      <c r="N64" s="49">
        <f>IFERROR(__xludf.DUMMYFUNCTION("IFERROR(rows(filter('all apps deprecated'!$I$2:$N$140, search(""type: Wish"", 'all apps deprecated'!$L$2:$L$140), search(""N"", LEFT('all apps deprecated'!$N$2:$N$140)))), 0)"),1.0)</f>
        <v>1</v>
      </c>
      <c r="O64" s="128">
        <f>IFERROR(__xludf.DUMMYFUNCTION("IFERROR(rows(filter('all apps deprecated'!$I$2:$N$140, search(""type: Wish"", 'all apps deprecated'!$L$2:$L$140), search(""N"", LEFT('all apps deprecated'!$N$2:$N$140)), search(""Yes"", LEFT('all apps deprecated'!$M$2:$M$140, 3)))), 0)"),0.0)</f>
        <v>0</v>
      </c>
      <c r="S64" s="43" t="s">
        <v>741</v>
      </c>
      <c r="T64" s="129">
        <f>IFERROR(__xludf.DUMMYFUNCTION("IFERROR(rows(filter('all apps deprecated'!$I$2:$N$140, search(""type: Wish"", 'all apps deprecated'!$L$2:$L$140), search(""N"", LEFT('all apps deprecated'!$N$2:$N$140)), search(""Yes"", LEFT('all apps deprecated'!$M$2:$M$140, 3)))), 0)"),0.0)</f>
        <v>0</v>
      </c>
    </row>
    <row r="65">
      <c r="L65" s="127" t="s">
        <v>742</v>
      </c>
      <c r="M65" s="33">
        <f t="shared" ref="M65:O65" si="14">SUM(M62:M64)</f>
        <v>46</v>
      </c>
      <c r="N65" s="33">
        <f t="shared" si="14"/>
        <v>41</v>
      </c>
      <c r="O65" s="93">
        <f t="shared" si="14"/>
        <v>23</v>
      </c>
      <c r="S65" s="130" t="s">
        <v>743</v>
      </c>
      <c r="T65" s="44">
        <f>SUM(T62:T64)</f>
        <v>23</v>
      </c>
    </row>
    <row r="66">
      <c r="L66" s="127" t="s">
        <v>744</v>
      </c>
      <c r="M66" s="49">
        <f>IFERROR(__xludf.DUMMYFUNCTION("IFERROR(rows(filter('all apps deprecated'!$I$2:$N$140, search(""label: enhancement"", 'all apps deprecated'!$L$2:$L$140))), 0)"),30.0)</f>
        <v>30</v>
      </c>
      <c r="N66" s="49">
        <f>IFERROR(__xludf.DUMMYFUNCTION("IFERROR(rows(filter('all apps deprecated'!$I$2:$N$140, search(""label: enhancement"", 'all apps deprecated'!$L$2:$L$140), search(""N"", LEFT('all apps deprecated'!$N$2:$N$140)))), 0)"),29.0)</f>
        <v>29</v>
      </c>
      <c r="O66" s="128">
        <f>IFERROR(__xludf.DUMMYFUNCTION("IFERROR(rows(filter('all apps deprecated'!$I$2:$N$140, search(""label: enhancement"", 'all apps deprecated'!$L$2:$L$140), search(""N"", LEFT('all apps deprecated'!$N$2:$N$140)), search(""Yes"", LEFT('all apps deprecated'!$M$2:$M$140, 3)))), 0)"),21.0)</f>
        <v>21</v>
      </c>
      <c r="S66" s="43" t="s">
        <v>744</v>
      </c>
      <c r="T66" s="129">
        <f>IFERROR(__xludf.DUMMYFUNCTION("IFERROR(rows(filter('all apps deprecated'!$I$2:$N$140, search(""label: enhancement"", 'all apps deprecated'!$L$2:$L$140), search(""N"", LEFT('all apps deprecated'!$N$2:$N$140)), search(""Yes"", LEFT('all apps deprecated'!$M$2:$M$140, 3)))), 0)"),21.0)</f>
        <v>21</v>
      </c>
    </row>
    <row r="67">
      <c r="L67" s="127" t="s">
        <v>745</v>
      </c>
      <c r="M67" s="49">
        <f>IFERROR(__xludf.DUMMYFUNCTION("IFERROR(rows(filter('all apps deprecated'!$I$2:$N$140, search(""label: Concept-Continuous Improvement"", 'all apps deprecated'!$L$2:$L$140))), 0)"),3.0)</f>
        <v>3</v>
      </c>
      <c r="N67" s="49">
        <f>IFERROR(__xludf.DUMMYFUNCTION("IFERROR(rows(filter('all apps deprecated'!$I$2:$N$140, search(""label: Concept-Continuous Improvement"", 'all apps deprecated'!$L$2:$L$140), search(""N"", LEFT('all apps deprecated'!$N$2:$N$140)))), 0)"),3.0)</f>
        <v>3</v>
      </c>
      <c r="O67" s="128">
        <f>IFERROR(__xludf.DUMMYFUNCTION("IFERROR(rows(filter('all apps deprecated'!$I$2:$N$140, search(""label: Concept-Continuous Improvement"", 'all apps deprecated'!$L$2:$L$140), search(""N"", LEFT('all apps deprecated'!$N$2:$N$140)), search(""Yes"", LEFT('all apps deprecated'!$M$2:$M$140, 3)"&amp;"))), 0)"),2.0)</f>
        <v>2</v>
      </c>
      <c r="S67" s="43" t="s">
        <v>745</v>
      </c>
      <c r="T67" s="129">
        <f>IFERROR(__xludf.DUMMYFUNCTION("IFERROR(rows(filter('all apps deprecated'!$I$2:$N$140, search(""label: Concept-Continuous Improvement"", 'all apps deprecated'!$L$2:$L$140), search(""N"", LEFT('all apps deprecated'!$N$2:$N$140)), search(""Yes"", LEFT('all apps deprecated'!$M$2:$M$140, 3)"&amp;"))), 0)"),2.0)</f>
        <v>2</v>
      </c>
    </row>
    <row r="68">
      <c r="L68" s="127" t="s">
        <v>746</v>
      </c>
      <c r="M68" s="49">
        <f>IFERROR(__xludf.DUMMYFUNCTION("IFERROR(rows(filter('all apps deprecated'!$I$2:$N$140, search(""label: Feature"", 'all apps deprecated'!$L$2:$L$140))), 0)"),4.0)</f>
        <v>4</v>
      </c>
      <c r="N68" s="49">
        <f>IFERROR(__xludf.DUMMYFUNCTION("IFERROR(rows(filter('all apps deprecated'!$I$2:$N$140, search(""label: Feature"", 'all apps deprecated'!$L$2:$L$140), search(""N"", LEFT('all apps deprecated'!$N$2:$N$140)))), 0)"),3.0)</f>
        <v>3</v>
      </c>
      <c r="O68" s="128">
        <f>IFERROR(__xludf.DUMMYFUNCTION("IFERROR(rows(filter('all apps deprecated'!$I$2:$N$140, search(""label: Feature"", 'all apps deprecated'!$L$2:$L$140), search(""N"", LEFT('all apps deprecated'!$N$2:$N$140)), search(""Yes"", LEFT('all apps deprecated'!$M$2:$M$140, 3)))), 0)"),1.0)</f>
        <v>1</v>
      </c>
      <c r="S68" s="43" t="s">
        <v>746</v>
      </c>
      <c r="T68" s="129">
        <f>IFERROR(__xludf.DUMMYFUNCTION("IFERROR(rows(filter('all apps deprecated'!$I$2:$N$140, search(""label: Feature"", 'all apps deprecated'!$L$2:$L$140), search(""N"", LEFT('all apps deprecated'!$N$2:$N$140)), search(""Yes"", LEFT('all apps deprecated'!$M$2:$M$140, 3)))), 0)"),1.0)</f>
        <v>1</v>
      </c>
    </row>
    <row r="69">
      <c r="L69" s="127" t="s">
        <v>747</v>
      </c>
      <c r="M69" s="49">
        <f>IFERROR(__xludf.DUMMYFUNCTION("IFERROR(rows(filter('all apps deprecated'!$I$2:$N$140, search(""not mentioned"", 'all apps deprecated'!$L$2:$L$140))), 0)"),22.0)</f>
        <v>22</v>
      </c>
      <c r="N69" s="49">
        <f>IFERROR(__xludf.DUMMYFUNCTION("IFERROR(rows(filter('all apps deprecated'!$I$2:$N$140, search(""not mentioned"", 'all apps deprecated'!$L$2:$L$140), search(""N"", LEFT('all apps deprecated'!$N$2:$N$140)))), 0)"),20.0)</f>
        <v>20</v>
      </c>
      <c r="O69" s="128">
        <f>IFERROR(__xludf.DUMMYFUNCTION("IFERROR(rows(filter('all apps deprecated'!$I$2:$N$140, search(""not mentioned"", 'all apps deprecated'!$L$2:$L$140), search(""N"", LEFT('all apps deprecated'!$N$2:$N$140)), search(""Yes"", LEFT('all apps deprecated'!$M$2:$M$140, 3)))), 0)"),15.0)</f>
        <v>15</v>
      </c>
      <c r="S69" s="43" t="s">
        <v>747</v>
      </c>
      <c r="T69" s="129">
        <f>IFERROR(__xludf.DUMMYFUNCTION("IFERROR(rows(filter('all apps deprecated'!$I$2:$N$140, search(""not mentioned"", 'all apps deprecated'!$L$2:$L$140), search(""N"", LEFT('all apps deprecated'!$N$2:$N$140)), search(""Yes"", LEFT('all apps deprecated'!$M$2:$M$140, 3)))), 0)"),15.0)</f>
        <v>15</v>
      </c>
    </row>
    <row r="70">
      <c r="L70" s="127" t="s">
        <v>748</v>
      </c>
      <c r="M70" s="33">
        <f t="shared" ref="M70:O70" si="15">SUM(M66:M69)</f>
        <v>59</v>
      </c>
      <c r="N70" s="33">
        <f t="shared" si="15"/>
        <v>55</v>
      </c>
      <c r="O70" s="93">
        <f t="shared" si="15"/>
        <v>39</v>
      </c>
      <c r="S70" s="130" t="s">
        <v>749</v>
      </c>
      <c r="T70" s="44">
        <f>SUM(T66:T69)</f>
        <v>39</v>
      </c>
    </row>
    <row r="71">
      <c r="L71" s="131" t="s">
        <v>750</v>
      </c>
      <c r="M71" s="132">
        <f t="shared" ref="M71:O71" si="16">M65+M70</f>
        <v>105</v>
      </c>
      <c r="N71" s="132">
        <f t="shared" si="16"/>
        <v>96</v>
      </c>
      <c r="O71" s="109">
        <f t="shared" si="16"/>
        <v>62</v>
      </c>
      <c r="S71" s="133" t="s">
        <v>606</v>
      </c>
      <c r="T71" s="53">
        <f>T65+T70</f>
        <v>62</v>
      </c>
    </row>
    <row r="83">
      <c r="L83" s="23" t="s">
        <v>333</v>
      </c>
      <c r="M83" s="22"/>
      <c r="N83" s="22"/>
      <c r="O83" s="22"/>
      <c r="P83" s="23" t="s">
        <v>751</v>
      </c>
      <c r="Q83" s="23" t="s">
        <v>672</v>
      </c>
      <c r="R83" s="23" t="s">
        <v>738</v>
      </c>
      <c r="T83" s="63" t="s">
        <v>333</v>
      </c>
      <c r="U83" s="64" t="s">
        <v>672</v>
      </c>
    </row>
    <row r="84">
      <c r="L84" s="2" t="s">
        <v>752</v>
      </c>
      <c r="P84" s="134">
        <f>countif('all apps deprecated'!$O$2:$O$500,"A2 -*")</f>
        <v>49</v>
      </c>
      <c r="Q84" s="135">
        <v>44.0</v>
      </c>
      <c r="R84" s="2">
        <f>SUM(R85:R89)</f>
        <v>28</v>
      </c>
      <c r="T84" s="130" t="s">
        <v>752</v>
      </c>
      <c r="U84" s="136">
        <f>SUM(U85:U89)</f>
        <v>30</v>
      </c>
    </row>
    <row r="85">
      <c r="L85" s="4" t="s">
        <v>753</v>
      </c>
      <c r="P85" s="4">
        <v>4.0</v>
      </c>
      <c r="Q85" s="4">
        <v>4.0</v>
      </c>
      <c r="R85" s="4">
        <v>4.0</v>
      </c>
      <c r="T85" s="43" t="s">
        <v>753</v>
      </c>
      <c r="U85" s="136">
        <v>5.0</v>
      </c>
    </row>
    <row r="86">
      <c r="L86" s="4" t="s">
        <v>754</v>
      </c>
      <c r="P86" s="2">
        <v>7.0</v>
      </c>
      <c r="Q86" s="2">
        <v>6.0</v>
      </c>
      <c r="R86" s="2">
        <v>2.0</v>
      </c>
      <c r="T86" s="43" t="s">
        <v>755</v>
      </c>
      <c r="U86" s="136">
        <v>19.0</v>
      </c>
    </row>
    <row r="87">
      <c r="L87" s="4" t="s">
        <v>756</v>
      </c>
      <c r="P87" s="4">
        <v>12.0</v>
      </c>
      <c r="Q87" s="4">
        <v>10.0</v>
      </c>
      <c r="R87" s="4">
        <v>7.0</v>
      </c>
      <c r="T87" s="43"/>
      <c r="U87" s="136"/>
    </row>
    <row r="88">
      <c r="L88" s="4" t="s">
        <v>757</v>
      </c>
      <c r="P88" s="4">
        <v>7.0</v>
      </c>
      <c r="Q88" s="4">
        <v>7.0</v>
      </c>
      <c r="R88" s="4">
        <v>5.0</v>
      </c>
      <c r="T88" s="43" t="s">
        <v>757</v>
      </c>
      <c r="U88" s="136">
        <v>6.0</v>
      </c>
    </row>
    <row r="89">
      <c r="L89" s="4" t="s">
        <v>758</v>
      </c>
      <c r="P89" s="33">
        <f>P84-sum(P85:P88)</f>
        <v>19</v>
      </c>
      <c r="Q89" s="4">
        <v>17.0</v>
      </c>
      <c r="R89" s="4">
        <v>10.0</v>
      </c>
      <c r="T89" s="43"/>
      <c r="U89" s="136"/>
    </row>
    <row r="90">
      <c r="L90" s="2" t="s">
        <v>759</v>
      </c>
      <c r="P90" s="134">
        <f>countif('all apps deprecated'!$O$2:$O$500,"A1 -*")</f>
        <v>39</v>
      </c>
      <c r="Q90" s="2">
        <v>37.0</v>
      </c>
      <c r="R90" s="2">
        <v>26.0</v>
      </c>
      <c r="T90" s="130" t="s">
        <v>759</v>
      </c>
      <c r="U90" s="136">
        <f>sum(U91:U93)</f>
        <v>28</v>
      </c>
    </row>
    <row r="91">
      <c r="L91" s="4" t="s">
        <v>760</v>
      </c>
      <c r="P91" s="4">
        <v>22.0</v>
      </c>
      <c r="Q91" s="4">
        <v>22.0</v>
      </c>
      <c r="R91" s="4">
        <v>18.0</v>
      </c>
      <c r="T91" s="43" t="s">
        <v>760</v>
      </c>
      <c r="U91" s="136">
        <v>20.0</v>
      </c>
    </row>
    <row r="92">
      <c r="L92" s="4" t="s">
        <v>761</v>
      </c>
      <c r="P92" s="4">
        <v>14.0</v>
      </c>
      <c r="Q92" s="4">
        <v>12.0</v>
      </c>
      <c r="R92" s="4">
        <v>7.0</v>
      </c>
      <c r="T92" s="43" t="s">
        <v>761</v>
      </c>
      <c r="U92" s="136">
        <v>7.0</v>
      </c>
    </row>
    <row r="93">
      <c r="L93" s="4" t="s">
        <v>762</v>
      </c>
      <c r="P93" s="4">
        <v>3.0</v>
      </c>
      <c r="Q93" s="4">
        <v>3.0</v>
      </c>
      <c r="R93" s="4">
        <v>1.0</v>
      </c>
      <c r="T93" s="43" t="s">
        <v>762</v>
      </c>
      <c r="U93" s="136">
        <v>1.0</v>
      </c>
    </row>
    <row r="94">
      <c r="L94" s="2" t="s">
        <v>763</v>
      </c>
      <c r="P94" s="44">
        <f>countif('all apps deprecated'!$O$2:$O$500,"A4 -*")</f>
        <v>10</v>
      </c>
      <c r="Q94" s="4">
        <v>9.0</v>
      </c>
      <c r="R94" s="4">
        <v>2.0</v>
      </c>
      <c r="T94" s="130"/>
      <c r="U94" s="136"/>
    </row>
    <row r="95">
      <c r="L95" s="2" t="s">
        <v>764</v>
      </c>
      <c r="P95" s="44">
        <f>countif('all apps deprecated'!$O$2:$O$500,"A3 -*")</f>
        <v>7</v>
      </c>
      <c r="Q95" s="4">
        <v>6.0</v>
      </c>
      <c r="R95" s="4">
        <v>6.0</v>
      </c>
      <c r="T95" s="130" t="s">
        <v>764</v>
      </c>
      <c r="U95" s="136">
        <v>4.0</v>
      </c>
    </row>
    <row r="96">
      <c r="L96" s="2" t="s">
        <v>765</v>
      </c>
      <c r="P96" s="44">
        <f>countif('all apps deprecated'!$O$2:$O$500,"not discussed*")</f>
        <v>0</v>
      </c>
      <c r="Q96" s="4">
        <v>9.0</v>
      </c>
      <c r="R96" s="4">
        <v>6.0</v>
      </c>
      <c r="T96" s="137" t="s">
        <v>606</v>
      </c>
      <c r="U96" s="53">
        <f>U84+U90+U94+U95</f>
        <v>62</v>
      </c>
    </row>
    <row r="97">
      <c r="L97" s="2" t="s">
        <v>606</v>
      </c>
      <c r="P97" s="33">
        <f t="shared" ref="P97:R97" si="17">P84+P90+P94+P95+P96</f>
        <v>105</v>
      </c>
      <c r="Q97" s="33">
        <f t="shared" si="17"/>
        <v>105</v>
      </c>
      <c r="R97" s="33">
        <f t="shared" si="17"/>
        <v>68</v>
      </c>
    </row>
    <row r="107">
      <c r="I107" s="46"/>
      <c r="J107" s="46"/>
      <c r="K107" s="46"/>
    </row>
    <row r="108">
      <c r="I108" s="46"/>
      <c r="J108" s="46"/>
      <c r="K108" s="46"/>
    </row>
    <row r="109">
      <c r="I109" s="46"/>
      <c r="J109" s="46"/>
      <c r="K109" s="46"/>
    </row>
    <row r="110">
      <c r="I110" s="46"/>
      <c r="J110" s="46"/>
      <c r="K110" s="46"/>
    </row>
    <row r="111">
      <c r="I111" s="46"/>
      <c r="J111" s="46"/>
      <c r="K111" s="46"/>
    </row>
    <row r="112">
      <c r="I112" s="46"/>
      <c r="J112" s="46"/>
      <c r="K112" s="46"/>
    </row>
    <row r="113">
      <c r="I113" s="46"/>
      <c r="J113" s="46"/>
      <c r="K113" s="46"/>
    </row>
    <row r="114">
      <c r="I114" s="46"/>
      <c r="J114" s="46"/>
      <c r="K114" s="46"/>
    </row>
    <row r="115">
      <c r="I115" s="46"/>
      <c r="J115" s="46"/>
      <c r="K115" s="46"/>
    </row>
    <row r="116">
      <c r="I116" s="46"/>
      <c r="J116" s="46"/>
      <c r="K116" s="46"/>
    </row>
    <row r="117">
      <c r="I117" s="46"/>
      <c r="J117" s="46"/>
      <c r="K117" s="46"/>
    </row>
    <row r="118">
      <c r="I118" s="46"/>
      <c r="J118" s="46"/>
      <c r="K118" s="46"/>
    </row>
    <row r="119">
      <c r="I119" s="46"/>
      <c r="J119" s="46"/>
      <c r="K119" s="46"/>
    </row>
    <row r="120">
      <c r="I120" s="46"/>
      <c r="J120" s="46"/>
      <c r="K120" s="46"/>
    </row>
    <row r="121">
      <c r="I121" s="46"/>
      <c r="J121" s="46"/>
      <c r="K121" s="46"/>
    </row>
    <row r="122">
      <c r="I122" s="46"/>
      <c r="J122" s="46"/>
      <c r="K122" s="46"/>
    </row>
    <row r="123">
      <c r="I123" s="46"/>
      <c r="J123" s="46"/>
      <c r="K123" s="46"/>
    </row>
    <row r="124">
      <c r="I124" s="46"/>
      <c r="J124" s="46"/>
      <c r="K124" s="46"/>
    </row>
    <row r="125">
      <c r="I125" s="46"/>
      <c r="J125" s="46"/>
      <c r="K125" s="46"/>
    </row>
    <row r="126">
      <c r="I126" s="46"/>
      <c r="J126" s="46"/>
      <c r="K126" s="46"/>
    </row>
    <row r="127">
      <c r="I127" s="46"/>
      <c r="J127" s="46"/>
      <c r="K127" s="46"/>
    </row>
    <row r="128">
      <c r="I128" s="46"/>
      <c r="J128" s="46"/>
      <c r="K128" s="46"/>
    </row>
    <row r="129">
      <c r="I129" s="46"/>
      <c r="J129" s="46"/>
      <c r="K129" s="46"/>
    </row>
    <row r="130">
      <c r="I130" s="46"/>
      <c r="J130" s="46"/>
      <c r="K130" s="46"/>
    </row>
    <row r="131">
      <c r="I131" s="46"/>
      <c r="J131" s="46"/>
      <c r="K131" s="46"/>
    </row>
    <row r="132">
      <c r="I132" s="46"/>
      <c r="J132" s="46"/>
      <c r="K132" s="46"/>
    </row>
    <row r="133">
      <c r="I133" s="46"/>
      <c r="J133" s="46"/>
      <c r="K133" s="46"/>
    </row>
    <row r="134">
      <c r="I134" s="46"/>
      <c r="J134" s="46"/>
      <c r="K134" s="46"/>
    </row>
    <row r="135">
      <c r="I135" s="46"/>
      <c r="J135" s="46"/>
      <c r="K135" s="46"/>
    </row>
    <row r="136">
      <c r="I136" s="46"/>
      <c r="J136" s="46"/>
      <c r="K136" s="46"/>
    </row>
    <row r="137">
      <c r="I137" s="46"/>
      <c r="J137" s="46"/>
      <c r="K137" s="46"/>
    </row>
    <row r="138">
      <c r="I138" s="46"/>
      <c r="J138" s="46"/>
      <c r="K138" s="46"/>
    </row>
    <row r="139">
      <c r="I139" s="46"/>
      <c r="J139" s="46"/>
      <c r="K139" s="46"/>
    </row>
    <row r="140">
      <c r="I140" s="46"/>
      <c r="J140" s="46"/>
      <c r="K140" s="46"/>
    </row>
    <row r="141">
      <c r="I141" s="46"/>
      <c r="J141" s="46"/>
      <c r="K141" s="46"/>
    </row>
    <row r="142">
      <c r="I142" s="46"/>
      <c r="J142" s="46"/>
      <c r="K142" s="46"/>
    </row>
    <row r="143">
      <c r="I143" s="46"/>
      <c r="J143" s="46"/>
      <c r="K143" s="46"/>
    </row>
    <row r="144">
      <c r="I144" s="46"/>
      <c r="J144" s="46"/>
      <c r="K144" s="46"/>
    </row>
    <row r="145">
      <c r="I145" s="46"/>
      <c r="J145" s="46"/>
      <c r="K145" s="46"/>
    </row>
    <row r="146">
      <c r="I146" s="46"/>
      <c r="J146" s="46"/>
      <c r="K146" s="46"/>
    </row>
    <row r="147">
      <c r="I147" s="46"/>
      <c r="J147" s="46"/>
      <c r="K147" s="46"/>
    </row>
    <row r="148">
      <c r="I148" s="46"/>
      <c r="J148" s="46"/>
      <c r="K148" s="46"/>
    </row>
    <row r="149">
      <c r="I149" s="46"/>
      <c r="J149" s="46"/>
      <c r="K149" s="46"/>
    </row>
    <row r="150">
      <c r="I150" s="46"/>
      <c r="J150" s="46"/>
      <c r="K150" s="46"/>
    </row>
    <row r="151">
      <c r="I151" s="46"/>
      <c r="J151" s="46"/>
      <c r="K151" s="46"/>
    </row>
    <row r="152">
      <c r="I152" s="46"/>
      <c r="J152" s="46"/>
      <c r="K152" s="46"/>
    </row>
    <row r="153">
      <c r="I153" s="46"/>
      <c r="J153" s="46"/>
      <c r="K153" s="46"/>
    </row>
    <row r="154">
      <c r="I154" s="46"/>
      <c r="J154" s="46"/>
      <c r="K154" s="46"/>
    </row>
    <row r="155">
      <c r="I155" s="46"/>
      <c r="J155" s="46"/>
      <c r="K155" s="46"/>
    </row>
    <row r="156">
      <c r="I156" s="46"/>
      <c r="J156" s="46"/>
      <c r="K156" s="46"/>
    </row>
    <row r="157">
      <c r="I157" s="46"/>
      <c r="J157" s="46"/>
      <c r="K157" s="46"/>
    </row>
    <row r="158">
      <c r="I158" s="46"/>
      <c r="J158" s="46"/>
      <c r="K158" s="46"/>
    </row>
    <row r="159">
      <c r="I159" s="46"/>
      <c r="J159" s="46"/>
      <c r="K159" s="46"/>
    </row>
    <row r="160">
      <c r="I160" s="46"/>
      <c r="J160" s="46"/>
      <c r="K160" s="46"/>
    </row>
    <row r="161">
      <c r="I161" s="46"/>
      <c r="J161" s="46"/>
      <c r="K161" s="46"/>
    </row>
    <row r="162">
      <c r="I162" s="46"/>
      <c r="J162" s="46"/>
      <c r="K162" s="46"/>
    </row>
    <row r="163">
      <c r="I163" s="46"/>
      <c r="J163" s="46"/>
      <c r="K163" s="46"/>
    </row>
    <row r="164">
      <c r="I164" s="46"/>
      <c r="J164" s="46"/>
      <c r="K164" s="46"/>
    </row>
    <row r="165">
      <c r="I165" s="46"/>
      <c r="J165" s="46"/>
      <c r="K165" s="46"/>
    </row>
    <row r="166">
      <c r="I166" s="46"/>
      <c r="J166" s="46"/>
      <c r="K166" s="46"/>
    </row>
    <row r="167">
      <c r="I167" s="46"/>
      <c r="J167" s="46"/>
      <c r="K167" s="46"/>
    </row>
    <row r="168">
      <c r="I168" s="46"/>
      <c r="J168" s="46"/>
      <c r="K168" s="46"/>
    </row>
    <row r="169">
      <c r="I169" s="46"/>
      <c r="J169" s="46"/>
      <c r="K169" s="46"/>
    </row>
    <row r="170">
      <c r="I170" s="46"/>
      <c r="J170" s="46"/>
      <c r="K170" s="46"/>
    </row>
    <row r="171">
      <c r="I171" s="46"/>
      <c r="J171" s="46"/>
      <c r="K171" s="46"/>
    </row>
    <row r="172">
      <c r="I172" s="46"/>
      <c r="J172" s="46"/>
      <c r="K172" s="46"/>
    </row>
    <row r="173">
      <c r="I173" s="46"/>
      <c r="J173" s="46"/>
      <c r="K173" s="46"/>
    </row>
    <row r="174">
      <c r="I174" s="46"/>
      <c r="J174" s="46"/>
      <c r="K174" s="46"/>
    </row>
    <row r="175">
      <c r="I175" s="46"/>
      <c r="J175" s="46"/>
      <c r="K175" s="46"/>
    </row>
    <row r="176">
      <c r="I176" s="46"/>
      <c r="J176" s="46"/>
      <c r="K176" s="46"/>
    </row>
    <row r="177">
      <c r="I177" s="46"/>
      <c r="J177" s="46"/>
      <c r="K177" s="46"/>
    </row>
    <row r="178">
      <c r="I178" s="46"/>
      <c r="J178" s="46"/>
      <c r="K178" s="46"/>
    </row>
    <row r="179">
      <c r="I179" s="46"/>
      <c r="J179" s="46"/>
      <c r="K179" s="46"/>
    </row>
    <row r="180">
      <c r="I180" s="46"/>
      <c r="J180" s="46"/>
      <c r="K180" s="46"/>
    </row>
    <row r="181">
      <c r="I181" s="46"/>
      <c r="J181" s="46"/>
      <c r="K181" s="46"/>
    </row>
    <row r="182">
      <c r="I182" s="46"/>
      <c r="J182" s="46"/>
      <c r="K182" s="46"/>
    </row>
    <row r="183">
      <c r="I183" s="46"/>
      <c r="J183" s="46"/>
      <c r="K183" s="46"/>
    </row>
    <row r="184">
      <c r="I184" s="46"/>
      <c r="J184" s="46"/>
      <c r="K184" s="46"/>
    </row>
    <row r="185">
      <c r="I185" s="46"/>
      <c r="J185" s="46"/>
      <c r="K185" s="46"/>
    </row>
    <row r="186">
      <c r="I186" s="46"/>
      <c r="J186" s="46"/>
      <c r="K186" s="46"/>
    </row>
    <row r="187">
      <c r="I187" s="46"/>
      <c r="J187" s="46"/>
      <c r="K187" s="46"/>
    </row>
    <row r="188">
      <c r="I188" s="46"/>
      <c r="J188" s="46"/>
      <c r="K188" s="46"/>
    </row>
    <row r="189">
      <c r="I189" s="46"/>
      <c r="J189" s="46"/>
      <c r="K189" s="46"/>
    </row>
    <row r="190">
      <c r="I190" s="46"/>
      <c r="J190" s="46"/>
      <c r="K190" s="46"/>
    </row>
    <row r="191">
      <c r="I191" s="46"/>
      <c r="J191" s="46"/>
      <c r="K191" s="46"/>
    </row>
    <row r="192">
      <c r="I192" s="46"/>
      <c r="J192" s="46"/>
      <c r="K192" s="46"/>
    </row>
    <row r="193">
      <c r="I193" s="46"/>
      <c r="J193" s="46"/>
      <c r="K193" s="46"/>
    </row>
    <row r="194">
      <c r="I194" s="46"/>
      <c r="J194" s="46"/>
      <c r="K194" s="46"/>
    </row>
    <row r="195">
      <c r="I195" s="46"/>
      <c r="J195" s="46"/>
      <c r="K195" s="46"/>
    </row>
    <row r="196">
      <c r="I196" s="46"/>
      <c r="J196" s="46"/>
      <c r="K196" s="46"/>
    </row>
    <row r="197">
      <c r="I197" s="46"/>
      <c r="J197" s="46"/>
      <c r="K197" s="46"/>
    </row>
    <row r="198">
      <c r="I198" s="46"/>
      <c r="J198" s="46"/>
      <c r="K198" s="46"/>
    </row>
    <row r="199">
      <c r="I199" s="46"/>
      <c r="J199" s="46"/>
      <c r="K199" s="46"/>
    </row>
    <row r="200">
      <c r="I200" s="46"/>
      <c r="J200" s="46"/>
      <c r="K200" s="46"/>
    </row>
    <row r="201">
      <c r="I201" s="46"/>
      <c r="J201" s="46"/>
      <c r="K201" s="46"/>
    </row>
    <row r="202">
      <c r="I202" s="46"/>
      <c r="J202" s="46"/>
      <c r="K202" s="46"/>
    </row>
    <row r="203">
      <c r="I203" s="46"/>
      <c r="J203" s="46"/>
      <c r="K203" s="46"/>
    </row>
    <row r="204">
      <c r="I204" s="46"/>
      <c r="J204" s="46"/>
      <c r="K204" s="46"/>
    </row>
    <row r="205">
      <c r="I205" s="46"/>
      <c r="J205" s="46"/>
      <c r="K205" s="46"/>
    </row>
    <row r="206">
      <c r="I206" s="46"/>
      <c r="J206" s="46"/>
      <c r="K206" s="46"/>
    </row>
    <row r="207">
      <c r="I207" s="46"/>
      <c r="J207" s="46"/>
      <c r="K207" s="46"/>
    </row>
    <row r="208">
      <c r="I208" s="46"/>
      <c r="J208" s="46"/>
      <c r="K208" s="46"/>
    </row>
    <row r="209">
      <c r="I209" s="46"/>
      <c r="J209" s="46"/>
      <c r="K209" s="46"/>
    </row>
    <row r="210">
      <c r="I210" s="46"/>
      <c r="J210" s="46"/>
      <c r="K210" s="46"/>
    </row>
    <row r="211">
      <c r="I211" s="46"/>
      <c r="J211" s="46"/>
      <c r="K211" s="46"/>
    </row>
    <row r="212">
      <c r="I212" s="46"/>
      <c r="J212" s="46"/>
      <c r="K212" s="46"/>
    </row>
    <row r="213">
      <c r="I213" s="46"/>
      <c r="J213" s="46"/>
      <c r="K213" s="46"/>
    </row>
    <row r="214">
      <c r="I214" s="46"/>
      <c r="J214" s="46"/>
      <c r="K214" s="46"/>
    </row>
    <row r="215">
      <c r="I215" s="46"/>
      <c r="J215" s="46"/>
      <c r="K215" s="46"/>
    </row>
    <row r="216">
      <c r="I216" s="46"/>
      <c r="J216" s="46"/>
      <c r="K216" s="46"/>
    </row>
    <row r="217">
      <c r="I217" s="46"/>
      <c r="J217" s="46"/>
      <c r="K217" s="46"/>
    </row>
    <row r="218">
      <c r="I218" s="46"/>
      <c r="J218" s="46"/>
      <c r="K218" s="46"/>
    </row>
    <row r="219">
      <c r="I219" s="46"/>
      <c r="J219" s="46"/>
      <c r="K219" s="46"/>
    </row>
    <row r="220">
      <c r="I220" s="46"/>
      <c r="J220" s="46"/>
      <c r="K220" s="46"/>
    </row>
    <row r="221">
      <c r="I221" s="46"/>
      <c r="J221" s="46"/>
      <c r="K221" s="46"/>
    </row>
    <row r="222">
      <c r="I222" s="46"/>
      <c r="J222" s="46"/>
      <c r="K222" s="46"/>
    </row>
    <row r="223">
      <c r="I223" s="46"/>
      <c r="J223" s="46"/>
      <c r="K223" s="46"/>
    </row>
    <row r="224">
      <c r="I224" s="46"/>
      <c r="J224" s="46"/>
      <c r="K224" s="46"/>
    </row>
    <row r="225">
      <c r="I225" s="46"/>
      <c r="J225" s="46"/>
      <c r="K225" s="46"/>
    </row>
    <row r="226">
      <c r="I226" s="46"/>
      <c r="J226" s="46"/>
      <c r="K226" s="46"/>
    </row>
    <row r="227">
      <c r="I227" s="46"/>
      <c r="J227" s="46"/>
      <c r="K227" s="46"/>
    </row>
    <row r="228">
      <c r="I228" s="46"/>
      <c r="J228" s="46"/>
      <c r="K228" s="46"/>
    </row>
    <row r="229">
      <c r="I229" s="46"/>
      <c r="J229" s="46"/>
      <c r="K229" s="46"/>
    </row>
    <row r="230">
      <c r="I230" s="46"/>
      <c r="J230" s="46"/>
      <c r="K230" s="46"/>
    </row>
    <row r="231">
      <c r="I231" s="46"/>
      <c r="J231" s="46"/>
      <c r="K231" s="46"/>
    </row>
    <row r="232">
      <c r="I232" s="46"/>
      <c r="J232" s="46"/>
      <c r="K232" s="46"/>
    </row>
    <row r="233">
      <c r="I233" s="46"/>
      <c r="J233" s="46"/>
      <c r="K233" s="46"/>
    </row>
    <row r="234">
      <c r="I234" s="46"/>
      <c r="J234" s="46"/>
      <c r="K234" s="46"/>
    </row>
    <row r="235">
      <c r="I235" s="46"/>
      <c r="J235" s="46"/>
      <c r="K235" s="46"/>
    </row>
    <row r="236">
      <c r="I236" s="46"/>
      <c r="J236" s="46"/>
      <c r="K236" s="46"/>
    </row>
    <row r="237">
      <c r="I237" s="46"/>
      <c r="J237" s="46"/>
      <c r="K237" s="46"/>
    </row>
    <row r="238">
      <c r="I238" s="46"/>
      <c r="J238" s="46"/>
      <c r="K238" s="46"/>
    </row>
    <row r="239">
      <c r="I239" s="46"/>
      <c r="J239" s="46"/>
      <c r="K239" s="46"/>
    </row>
    <row r="240">
      <c r="I240" s="46"/>
      <c r="J240" s="46"/>
      <c r="K240" s="46"/>
    </row>
    <row r="241">
      <c r="I241" s="46"/>
      <c r="J241" s="46"/>
      <c r="K241" s="46"/>
    </row>
    <row r="242">
      <c r="I242" s="46"/>
      <c r="J242" s="46"/>
      <c r="K242" s="46"/>
    </row>
    <row r="243">
      <c r="I243" s="46"/>
      <c r="J243" s="46"/>
      <c r="K243" s="46"/>
    </row>
    <row r="244">
      <c r="I244" s="46"/>
      <c r="J244" s="46"/>
      <c r="K244" s="46"/>
    </row>
    <row r="245">
      <c r="I245" s="46"/>
      <c r="J245" s="46"/>
      <c r="K245" s="46"/>
    </row>
    <row r="246">
      <c r="I246" s="46"/>
      <c r="J246" s="46"/>
      <c r="K246" s="46"/>
    </row>
    <row r="247">
      <c r="I247" s="46"/>
      <c r="J247" s="46"/>
      <c r="K247" s="46"/>
    </row>
    <row r="248">
      <c r="I248" s="46"/>
      <c r="J248" s="46"/>
      <c r="K248" s="46"/>
    </row>
    <row r="249">
      <c r="I249" s="46"/>
      <c r="J249" s="46"/>
      <c r="K249" s="46"/>
    </row>
    <row r="250">
      <c r="I250" s="46"/>
      <c r="J250" s="46"/>
      <c r="K250" s="46"/>
    </row>
    <row r="251">
      <c r="I251" s="46"/>
      <c r="J251" s="46"/>
      <c r="K251" s="46"/>
    </row>
    <row r="252">
      <c r="I252" s="46"/>
      <c r="J252" s="46"/>
      <c r="K252" s="46"/>
    </row>
    <row r="253">
      <c r="I253" s="46"/>
      <c r="J253" s="46"/>
      <c r="K253" s="46"/>
    </row>
    <row r="254">
      <c r="I254" s="46"/>
      <c r="J254" s="46"/>
      <c r="K254" s="46"/>
    </row>
    <row r="255">
      <c r="I255" s="46"/>
      <c r="J255" s="46"/>
      <c r="K255" s="46"/>
    </row>
    <row r="256">
      <c r="I256" s="46"/>
      <c r="J256" s="46"/>
      <c r="K256" s="46"/>
    </row>
    <row r="257">
      <c r="I257" s="46"/>
      <c r="J257" s="46"/>
      <c r="K257" s="46"/>
    </row>
    <row r="258">
      <c r="I258" s="46"/>
      <c r="J258" s="46"/>
      <c r="K258" s="46"/>
    </row>
    <row r="259">
      <c r="I259" s="46"/>
      <c r="J259" s="46"/>
      <c r="K259" s="46"/>
    </row>
    <row r="260">
      <c r="I260" s="46"/>
      <c r="J260" s="46"/>
      <c r="K260" s="46"/>
    </row>
    <row r="261">
      <c r="I261" s="46"/>
      <c r="J261" s="46"/>
      <c r="K261" s="46"/>
    </row>
    <row r="262">
      <c r="I262" s="46"/>
      <c r="J262" s="46"/>
      <c r="K262" s="46"/>
    </row>
    <row r="263">
      <c r="I263" s="46"/>
      <c r="J263" s="46"/>
      <c r="K263" s="46"/>
    </row>
    <row r="264">
      <c r="I264" s="46"/>
      <c r="J264" s="46"/>
      <c r="K264" s="46"/>
    </row>
    <row r="265">
      <c r="I265" s="46"/>
      <c r="J265" s="46"/>
      <c r="K265" s="46"/>
    </row>
    <row r="266">
      <c r="I266" s="46"/>
      <c r="J266" s="46"/>
      <c r="K266" s="46"/>
    </row>
    <row r="267">
      <c r="I267" s="46"/>
      <c r="J267" s="46"/>
      <c r="K267" s="46"/>
    </row>
    <row r="268">
      <c r="I268" s="46"/>
      <c r="J268" s="46"/>
      <c r="K268" s="46"/>
    </row>
    <row r="269">
      <c r="I269" s="46"/>
      <c r="J269" s="46"/>
      <c r="K269" s="46"/>
    </row>
    <row r="270">
      <c r="I270" s="46"/>
      <c r="J270" s="46"/>
      <c r="K270" s="46"/>
    </row>
    <row r="271">
      <c r="I271" s="46"/>
      <c r="J271" s="46"/>
      <c r="K271" s="46"/>
    </row>
    <row r="272">
      <c r="I272" s="46"/>
      <c r="J272" s="46"/>
      <c r="K272" s="46"/>
    </row>
    <row r="273">
      <c r="I273" s="46"/>
      <c r="J273" s="46"/>
      <c r="K273" s="46"/>
    </row>
    <row r="274">
      <c r="I274" s="46"/>
      <c r="J274" s="46"/>
      <c r="K274" s="46"/>
    </row>
    <row r="275">
      <c r="I275" s="46"/>
      <c r="J275" s="46"/>
      <c r="K275" s="46"/>
    </row>
    <row r="276">
      <c r="I276" s="46"/>
      <c r="J276" s="46"/>
      <c r="K276" s="46"/>
    </row>
    <row r="277">
      <c r="I277" s="46"/>
      <c r="J277" s="46"/>
      <c r="K277" s="46"/>
    </row>
    <row r="278">
      <c r="I278" s="46"/>
      <c r="J278" s="46"/>
      <c r="K278" s="46"/>
    </row>
    <row r="279">
      <c r="I279" s="46"/>
      <c r="J279" s="46"/>
      <c r="K279" s="46"/>
    </row>
    <row r="280">
      <c r="I280" s="46"/>
      <c r="J280" s="46"/>
      <c r="K280" s="46"/>
    </row>
    <row r="281">
      <c r="I281" s="46"/>
      <c r="J281" s="46"/>
      <c r="K281" s="46"/>
    </row>
    <row r="282">
      <c r="I282" s="46"/>
      <c r="J282" s="46"/>
      <c r="K282" s="46"/>
    </row>
    <row r="283">
      <c r="I283" s="46"/>
      <c r="J283" s="46"/>
      <c r="K283" s="46"/>
    </row>
    <row r="284">
      <c r="I284" s="46"/>
      <c r="J284" s="46"/>
      <c r="K284" s="46"/>
    </row>
    <row r="285">
      <c r="I285" s="46"/>
      <c r="J285" s="46"/>
      <c r="K285" s="46"/>
    </row>
    <row r="286">
      <c r="I286" s="46"/>
      <c r="J286" s="46"/>
      <c r="K286" s="46"/>
    </row>
    <row r="287">
      <c r="I287" s="46"/>
      <c r="J287" s="46"/>
      <c r="K287" s="46"/>
    </row>
    <row r="288">
      <c r="I288" s="46"/>
      <c r="J288" s="46"/>
      <c r="K288" s="46"/>
    </row>
    <row r="289">
      <c r="I289" s="46"/>
      <c r="J289" s="46"/>
      <c r="K289" s="46"/>
    </row>
    <row r="290">
      <c r="I290" s="46"/>
      <c r="J290" s="46"/>
      <c r="K290" s="46"/>
    </row>
    <row r="291">
      <c r="I291" s="46"/>
      <c r="J291" s="46"/>
      <c r="K291" s="46"/>
    </row>
    <row r="292">
      <c r="I292" s="46"/>
      <c r="J292" s="46"/>
      <c r="K292" s="46"/>
    </row>
    <row r="293">
      <c r="I293" s="46"/>
      <c r="J293" s="46"/>
      <c r="K293" s="46"/>
    </row>
    <row r="294">
      <c r="I294" s="46"/>
      <c r="J294" s="46"/>
      <c r="K294" s="46"/>
    </row>
    <row r="295">
      <c r="I295" s="46"/>
      <c r="J295" s="46"/>
      <c r="K295" s="46"/>
    </row>
    <row r="296">
      <c r="I296" s="46"/>
      <c r="J296" s="46"/>
      <c r="K296" s="46"/>
    </row>
    <row r="297">
      <c r="I297" s="46"/>
      <c r="J297" s="46"/>
      <c r="K297" s="46"/>
    </row>
    <row r="298">
      <c r="I298" s="46"/>
      <c r="J298" s="46"/>
      <c r="K298" s="46"/>
    </row>
    <row r="299">
      <c r="I299" s="46"/>
      <c r="J299" s="46"/>
      <c r="K299" s="46"/>
    </row>
    <row r="300">
      <c r="I300" s="46"/>
      <c r="J300" s="46"/>
      <c r="K300" s="46"/>
    </row>
    <row r="301">
      <c r="I301" s="46"/>
      <c r="J301" s="46"/>
      <c r="K301" s="46"/>
    </row>
    <row r="302">
      <c r="I302" s="46"/>
      <c r="J302" s="46"/>
      <c r="K302" s="46"/>
    </row>
    <row r="303">
      <c r="I303" s="46"/>
      <c r="J303" s="46"/>
      <c r="K303" s="46"/>
    </row>
    <row r="304">
      <c r="I304" s="46"/>
      <c r="J304" s="46"/>
      <c r="K304" s="46"/>
    </row>
    <row r="305">
      <c r="I305" s="46"/>
      <c r="J305" s="46"/>
      <c r="K305" s="46"/>
    </row>
    <row r="306">
      <c r="I306" s="46"/>
      <c r="J306" s="46"/>
      <c r="K306" s="46"/>
    </row>
    <row r="307">
      <c r="I307" s="46"/>
      <c r="J307" s="46"/>
      <c r="K307" s="46"/>
    </row>
    <row r="308">
      <c r="I308" s="46"/>
      <c r="J308" s="46"/>
      <c r="K308" s="46"/>
    </row>
    <row r="309">
      <c r="I309" s="46"/>
      <c r="J309" s="46"/>
      <c r="K309" s="46"/>
    </row>
    <row r="310">
      <c r="I310" s="46"/>
      <c r="J310" s="46"/>
      <c r="K310" s="46"/>
    </row>
    <row r="311">
      <c r="I311" s="46"/>
      <c r="J311" s="46"/>
      <c r="K311" s="46"/>
    </row>
    <row r="312">
      <c r="I312" s="46"/>
      <c r="J312" s="46"/>
      <c r="K312" s="46"/>
    </row>
    <row r="313">
      <c r="I313" s="46"/>
      <c r="J313" s="46"/>
      <c r="K313" s="46"/>
    </row>
    <row r="314">
      <c r="I314" s="46"/>
      <c r="J314" s="46"/>
      <c r="K314" s="46"/>
    </row>
    <row r="315">
      <c r="I315" s="46"/>
      <c r="J315" s="46"/>
      <c r="K315" s="46"/>
    </row>
    <row r="316">
      <c r="I316" s="46"/>
      <c r="J316" s="46"/>
      <c r="K316" s="46"/>
    </row>
    <row r="317">
      <c r="I317" s="46"/>
      <c r="J317" s="46"/>
      <c r="K317" s="46"/>
    </row>
    <row r="318">
      <c r="I318" s="46"/>
      <c r="J318" s="46"/>
      <c r="K318" s="46"/>
    </row>
    <row r="319">
      <c r="I319" s="46"/>
      <c r="J319" s="46"/>
      <c r="K319" s="46"/>
    </row>
    <row r="320">
      <c r="I320" s="46"/>
      <c r="J320" s="46"/>
      <c r="K320" s="46"/>
    </row>
    <row r="321">
      <c r="I321" s="46"/>
      <c r="J321" s="46"/>
      <c r="K321" s="46"/>
    </row>
    <row r="322">
      <c r="I322" s="46"/>
      <c r="J322" s="46"/>
      <c r="K322" s="46"/>
    </row>
    <row r="323">
      <c r="I323" s="46"/>
      <c r="J323" s="46"/>
      <c r="K323" s="46"/>
    </row>
    <row r="324">
      <c r="I324" s="46"/>
      <c r="J324" s="46"/>
      <c r="K324" s="46"/>
    </row>
    <row r="325">
      <c r="I325" s="46"/>
      <c r="J325" s="46"/>
      <c r="K325" s="46"/>
    </row>
    <row r="326">
      <c r="I326" s="46"/>
      <c r="J326" s="46"/>
      <c r="K326" s="46"/>
    </row>
    <row r="327">
      <c r="I327" s="46"/>
      <c r="J327" s="46"/>
      <c r="K327" s="46"/>
    </row>
    <row r="328">
      <c r="I328" s="46"/>
      <c r="J328" s="46"/>
      <c r="K328" s="46"/>
    </row>
    <row r="329">
      <c r="I329" s="46"/>
      <c r="J329" s="46"/>
      <c r="K329" s="46"/>
    </row>
    <row r="330">
      <c r="I330" s="46"/>
      <c r="J330" s="46"/>
      <c r="K330" s="46"/>
    </row>
    <row r="331">
      <c r="I331" s="46"/>
      <c r="J331" s="46"/>
      <c r="K331" s="46"/>
    </row>
    <row r="332">
      <c r="I332" s="46"/>
      <c r="J332" s="46"/>
      <c r="K332" s="46"/>
    </row>
    <row r="333">
      <c r="I333" s="46"/>
      <c r="J333" s="46"/>
      <c r="K333" s="46"/>
    </row>
    <row r="334">
      <c r="I334" s="46"/>
      <c r="J334" s="46"/>
      <c r="K334" s="46"/>
    </row>
    <row r="335">
      <c r="I335" s="46"/>
      <c r="J335" s="46"/>
      <c r="K335" s="46"/>
    </row>
    <row r="336">
      <c r="I336" s="46"/>
      <c r="J336" s="46"/>
      <c r="K336" s="46"/>
    </row>
    <row r="337">
      <c r="I337" s="46"/>
      <c r="J337" s="46"/>
      <c r="K337" s="46"/>
    </row>
    <row r="338">
      <c r="I338" s="46"/>
      <c r="J338" s="46"/>
      <c r="K338" s="46"/>
    </row>
    <row r="339">
      <c r="I339" s="46"/>
      <c r="J339" s="46"/>
      <c r="K339" s="46"/>
    </row>
    <row r="340">
      <c r="I340" s="46"/>
      <c r="J340" s="46"/>
      <c r="K340" s="46"/>
    </row>
    <row r="341">
      <c r="I341" s="46"/>
      <c r="J341" s="46"/>
      <c r="K341" s="46"/>
    </row>
    <row r="342">
      <c r="I342" s="46"/>
      <c r="J342" s="46"/>
      <c r="K342" s="46"/>
    </row>
    <row r="343">
      <c r="I343" s="46"/>
      <c r="J343" s="46"/>
      <c r="K343" s="46"/>
    </row>
    <row r="344">
      <c r="I344" s="46"/>
      <c r="J344" s="46"/>
      <c r="K344" s="46"/>
    </row>
    <row r="345">
      <c r="I345" s="46"/>
      <c r="J345" s="46"/>
      <c r="K345" s="46"/>
    </row>
    <row r="346">
      <c r="I346" s="46"/>
      <c r="J346" s="46"/>
      <c r="K346" s="46"/>
    </row>
    <row r="347">
      <c r="I347" s="46"/>
      <c r="J347" s="46"/>
      <c r="K347" s="46"/>
    </row>
    <row r="348">
      <c r="I348" s="46"/>
      <c r="J348" s="46"/>
      <c r="K348" s="46"/>
    </row>
    <row r="349">
      <c r="I349" s="46"/>
      <c r="J349" s="46"/>
      <c r="K349" s="46"/>
    </row>
    <row r="350">
      <c r="I350" s="46"/>
      <c r="J350" s="46"/>
      <c r="K350" s="46"/>
    </row>
    <row r="351">
      <c r="I351" s="46"/>
      <c r="J351" s="46"/>
      <c r="K351" s="46"/>
    </row>
    <row r="352">
      <c r="I352" s="46"/>
      <c r="J352" s="46"/>
      <c r="K352" s="46"/>
    </row>
    <row r="353">
      <c r="I353" s="46"/>
      <c r="J353" s="46"/>
      <c r="K353" s="46"/>
    </row>
    <row r="354">
      <c r="I354" s="46"/>
      <c r="J354" s="46"/>
      <c r="K354" s="46"/>
    </row>
    <row r="355">
      <c r="I355" s="46"/>
      <c r="J355" s="46"/>
      <c r="K355" s="46"/>
    </row>
    <row r="356">
      <c r="I356" s="46"/>
      <c r="J356" s="46"/>
      <c r="K356" s="46"/>
    </row>
    <row r="357">
      <c r="I357" s="46"/>
      <c r="J357" s="46"/>
      <c r="K357" s="46"/>
    </row>
    <row r="358">
      <c r="I358" s="46"/>
      <c r="J358" s="46"/>
      <c r="K358" s="46"/>
    </row>
    <row r="359">
      <c r="I359" s="46"/>
      <c r="J359" s="46"/>
      <c r="K359" s="46"/>
    </row>
    <row r="360">
      <c r="I360" s="46"/>
      <c r="J360" s="46"/>
      <c r="K360" s="46"/>
    </row>
    <row r="361">
      <c r="I361" s="46"/>
      <c r="J361" s="46"/>
      <c r="K361" s="46"/>
    </row>
    <row r="362">
      <c r="I362" s="46"/>
      <c r="J362" s="46"/>
      <c r="K362" s="46"/>
    </row>
    <row r="363">
      <c r="I363" s="46"/>
      <c r="J363" s="46"/>
      <c r="K363" s="46"/>
    </row>
    <row r="364">
      <c r="I364" s="46"/>
      <c r="J364" s="46"/>
      <c r="K364" s="46"/>
    </row>
    <row r="365">
      <c r="I365" s="46"/>
      <c r="J365" s="46"/>
      <c r="K365" s="46"/>
    </row>
    <row r="366">
      <c r="I366" s="46"/>
      <c r="J366" s="46"/>
      <c r="K366" s="46"/>
    </row>
    <row r="367">
      <c r="I367" s="46"/>
      <c r="J367" s="46"/>
      <c r="K367" s="46"/>
    </row>
    <row r="368">
      <c r="I368" s="46"/>
      <c r="J368" s="46"/>
      <c r="K368" s="46"/>
    </row>
    <row r="369">
      <c r="I369" s="46"/>
      <c r="J369" s="46"/>
      <c r="K369" s="46"/>
    </row>
    <row r="370">
      <c r="I370" s="46"/>
      <c r="J370" s="46"/>
      <c r="K370" s="46"/>
    </row>
    <row r="371">
      <c r="I371" s="46"/>
      <c r="J371" s="46"/>
      <c r="K371" s="46"/>
    </row>
    <row r="372">
      <c r="I372" s="46"/>
      <c r="J372" s="46"/>
      <c r="K372" s="46"/>
    </row>
    <row r="373">
      <c r="I373" s="46"/>
      <c r="J373" s="46"/>
      <c r="K373" s="46"/>
    </row>
    <row r="374">
      <c r="I374" s="46"/>
      <c r="J374" s="46"/>
      <c r="K374" s="46"/>
    </row>
    <row r="375">
      <c r="I375" s="46"/>
      <c r="J375" s="46"/>
      <c r="K375" s="46"/>
    </row>
    <row r="376">
      <c r="I376" s="46"/>
      <c r="J376" s="46"/>
      <c r="K376" s="46"/>
    </row>
    <row r="377">
      <c r="I377" s="46"/>
      <c r="J377" s="46"/>
      <c r="K377" s="46"/>
    </row>
    <row r="378">
      <c r="I378" s="46"/>
      <c r="J378" s="46"/>
      <c r="K378" s="46"/>
    </row>
    <row r="379">
      <c r="I379" s="46"/>
      <c r="J379" s="46"/>
      <c r="K379" s="46"/>
    </row>
    <row r="380">
      <c r="I380" s="46"/>
      <c r="J380" s="46"/>
      <c r="K380" s="46"/>
    </row>
    <row r="381">
      <c r="I381" s="46"/>
      <c r="J381" s="46"/>
      <c r="K381" s="46"/>
    </row>
    <row r="382">
      <c r="I382" s="46"/>
      <c r="J382" s="46"/>
      <c r="K382" s="46"/>
    </row>
    <row r="383">
      <c r="I383" s="46"/>
      <c r="J383" s="46"/>
      <c r="K383" s="46"/>
    </row>
    <row r="384">
      <c r="I384" s="46"/>
      <c r="J384" s="46"/>
      <c r="K384" s="46"/>
    </row>
    <row r="385">
      <c r="I385" s="46"/>
      <c r="J385" s="46"/>
      <c r="K385" s="46"/>
    </row>
    <row r="386">
      <c r="I386" s="46"/>
      <c r="J386" s="46"/>
      <c r="K386" s="46"/>
    </row>
    <row r="387">
      <c r="I387" s="46"/>
      <c r="J387" s="46"/>
      <c r="K387" s="46"/>
    </row>
    <row r="388">
      <c r="I388" s="46"/>
      <c r="J388" s="46"/>
      <c r="K388" s="46"/>
    </row>
    <row r="389">
      <c r="I389" s="46"/>
      <c r="J389" s="46"/>
      <c r="K389" s="46"/>
    </row>
    <row r="390">
      <c r="I390" s="46"/>
      <c r="J390" s="46"/>
      <c r="K390" s="46"/>
    </row>
    <row r="391">
      <c r="I391" s="46"/>
      <c r="J391" s="46"/>
      <c r="K391" s="46"/>
    </row>
    <row r="392">
      <c r="I392" s="46"/>
      <c r="J392" s="46"/>
      <c r="K392" s="46"/>
    </row>
    <row r="393">
      <c r="I393" s="46"/>
      <c r="J393" s="46"/>
      <c r="K393" s="46"/>
    </row>
    <row r="394">
      <c r="I394" s="46"/>
      <c r="J394" s="46"/>
      <c r="K394" s="46"/>
    </row>
    <row r="395">
      <c r="I395" s="46"/>
      <c r="J395" s="46"/>
      <c r="K395" s="46"/>
    </row>
    <row r="396">
      <c r="I396" s="46"/>
      <c r="J396" s="46"/>
      <c r="K396" s="46"/>
    </row>
    <row r="397">
      <c r="I397" s="46"/>
      <c r="J397" s="46"/>
      <c r="K397" s="46"/>
    </row>
    <row r="398">
      <c r="I398" s="46"/>
      <c r="J398" s="46"/>
      <c r="K398" s="46"/>
    </row>
    <row r="399">
      <c r="I399" s="46"/>
      <c r="J399" s="46"/>
      <c r="K399" s="46"/>
    </row>
    <row r="400">
      <c r="I400" s="46"/>
      <c r="J400" s="46"/>
      <c r="K400" s="46"/>
    </row>
    <row r="401">
      <c r="I401" s="46"/>
      <c r="J401" s="46"/>
      <c r="K401" s="46"/>
    </row>
    <row r="402">
      <c r="I402" s="46"/>
      <c r="J402" s="46"/>
      <c r="K402" s="46"/>
    </row>
    <row r="403">
      <c r="I403" s="46"/>
      <c r="J403" s="46"/>
      <c r="K403" s="46"/>
    </row>
    <row r="404">
      <c r="I404" s="46"/>
      <c r="J404" s="46"/>
      <c r="K404" s="46"/>
    </row>
    <row r="405">
      <c r="I405" s="46"/>
      <c r="J405" s="46"/>
      <c r="K405" s="46"/>
    </row>
    <row r="406">
      <c r="I406" s="46"/>
      <c r="J406" s="46"/>
      <c r="K406" s="46"/>
    </row>
    <row r="407">
      <c r="I407" s="46"/>
      <c r="J407" s="46"/>
      <c r="K407" s="46"/>
    </row>
    <row r="408">
      <c r="I408" s="46"/>
      <c r="J408" s="46"/>
      <c r="K408" s="46"/>
    </row>
    <row r="409">
      <c r="I409" s="46"/>
      <c r="J409" s="46"/>
      <c r="K409" s="46"/>
    </row>
    <row r="410">
      <c r="I410" s="46"/>
      <c r="J410" s="46"/>
      <c r="K410" s="46"/>
    </row>
    <row r="411">
      <c r="I411" s="46"/>
      <c r="J411" s="46"/>
      <c r="K411" s="46"/>
    </row>
    <row r="412">
      <c r="I412" s="46"/>
      <c r="J412" s="46"/>
      <c r="K412" s="46"/>
    </row>
    <row r="413">
      <c r="I413" s="46"/>
      <c r="J413" s="46"/>
      <c r="K413" s="46"/>
    </row>
    <row r="414">
      <c r="I414" s="46"/>
      <c r="J414" s="46"/>
      <c r="K414" s="46"/>
    </row>
    <row r="415">
      <c r="I415" s="46"/>
      <c r="J415" s="46"/>
      <c r="K415" s="46"/>
    </row>
    <row r="416">
      <c r="I416" s="46"/>
      <c r="J416" s="46"/>
      <c r="K416" s="46"/>
    </row>
    <row r="417">
      <c r="I417" s="46"/>
      <c r="J417" s="46"/>
      <c r="K417" s="46"/>
    </row>
    <row r="418">
      <c r="I418" s="46"/>
      <c r="J418" s="46"/>
      <c r="K418" s="46"/>
    </row>
    <row r="419">
      <c r="I419" s="46"/>
      <c r="J419" s="46"/>
      <c r="K419" s="46"/>
    </row>
    <row r="420">
      <c r="I420" s="46"/>
      <c r="J420" s="46"/>
      <c r="K420" s="46"/>
    </row>
    <row r="421">
      <c r="I421" s="46"/>
      <c r="J421" s="46"/>
      <c r="K421" s="46"/>
    </row>
    <row r="422">
      <c r="I422" s="46"/>
      <c r="J422" s="46"/>
      <c r="K422" s="46"/>
    </row>
    <row r="423">
      <c r="I423" s="46"/>
      <c r="J423" s="46"/>
      <c r="K423" s="46"/>
    </row>
    <row r="424">
      <c r="I424" s="46"/>
      <c r="J424" s="46"/>
      <c r="K424" s="46"/>
    </row>
    <row r="425">
      <c r="I425" s="46"/>
      <c r="J425" s="46"/>
      <c r="K425" s="46"/>
    </row>
    <row r="426">
      <c r="I426" s="46"/>
      <c r="J426" s="46"/>
      <c r="K426" s="46"/>
    </row>
    <row r="427">
      <c r="I427" s="46"/>
      <c r="J427" s="46"/>
      <c r="K427" s="46"/>
    </row>
    <row r="428">
      <c r="I428" s="46"/>
      <c r="J428" s="46"/>
      <c r="K428" s="46"/>
    </row>
    <row r="429">
      <c r="I429" s="46"/>
      <c r="J429" s="46"/>
      <c r="K429" s="46"/>
    </row>
    <row r="430">
      <c r="I430" s="46"/>
      <c r="J430" s="46"/>
      <c r="K430" s="46"/>
    </row>
    <row r="431">
      <c r="I431" s="46"/>
      <c r="J431" s="46"/>
      <c r="K431" s="46"/>
    </row>
    <row r="432">
      <c r="I432" s="46"/>
      <c r="J432" s="46"/>
      <c r="K432" s="46"/>
    </row>
    <row r="433">
      <c r="I433" s="46"/>
      <c r="J433" s="46"/>
      <c r="K433" s="46"/>
    </row>
    <row r="434">
      <c r="I434" s="46"/>
      <c r="J434" s="46"/>
      <c r="K434" s="46"/>
    </row>
    <row r="435">
      <c r="I435" s="46"/>
      <c r="J435" s="46"/>
      <c r="K435" s="46"/>
    </row>
    <row r="436">
      <c r="I436" s="46"/>
      <c r="J436" s="46"/>
      <c r="K436" s="46"/>
    </row>
    <row r="437">
      <c r="I437" s="46"/>
      <c r="J437" s="46"/>
      <c r="K437" s="46"/>
    </row>
    <row r="438">
      <c r="I438" s="46"/>
      <c r="J438" s="46"/>
      <c r="K438" s="46"/>
    </row>
    <row r="439">
      <c r="I439" s="46"/>
      <c r="J439" s="46"/>
      <c r="K439" s="46"/>
    </row>
    <row r="440">
      <c r="I440" s="46"/>
      <c r="J440" s="46"/>
      <c r="K440" s="46"/>
    </row>
    <row r="441">
      <c r="I441" s="46"/>
      <c r="J441" s="46"/>
      <c r="K441" s="46"/>
    </row>
    <row r="442">
      <c r="I442" s="46"/>
      <c r="J442" s="46"/>
      <c r="K442" s="46"/>
    </row>
    <row r="443">
      <c r="I443" s="46"/>
      <c r="J443" s="46"/>
      <c r="K443" s="46"/>
    </row>
    <row r="444">
      <c r="I444" s="46"/>
      <c r="J444" s="46"/>
      <c r="K444" s="46"/>
    </row>
    <row r="445">
      <c r="I445" s="46"/>
      <c r="J445" s="46"/>
      <c r="K445" s="46"/>
    </row>
    <row r="446">
      <c r="I446" s="46"/>
      <c r="J446" s="46"/>
      <c r="K446" s="46"/>
    </row>
    <row r="447">
      <c r="I447" s="46"/>
      <c r="J447" s="46"/>
      <c r="K447" s="46"/>
    </row>
    <row r="448">
      <c r="I448" s="46"/>
      <c r="J448" s="46"/>
      <c r="K448" s="46"/>
    </row>
    <row r="449">
      <c r="I449" s="46"/>
      <c r="J449" s="46"/>
      <c r="K449" s="46"/>
    </row>
    <row r="450">
      <c r="I450" s="46"/>
      <c r="J450" s="46"/>
      <c r="K450" s="46"/>
    </row>
    <row r="451">
      <c r="I451" s="46"/>
      <c r="J451" s="46"/>
      <c r="K451" s="46"/>
    </row>
    <row r="452">
      <c r="I452" s="46"/>
      <c r="J452" s="46"/>
      <c r="K452" s="46"/>
    </row>
    <row r="453">
      <c r="I453" s="46"/>
      <c r="J453" s="46"/>
      <c r="K453" s="46"/>
    </row>
    <row r="454">
      <c r="I454" s="46"/>
      <c r="J454" s="46"/>
      <c r="K454" s="46"/>
    </row>
    <row r="455">
      <c r="I455" s="46"/>
      <c r="J455" s="46"/>
      <c r="K455" s="46"/>
    </row>
    <row r="456">
      <c r="I456" s="46"/>
      <c r="J456" s="46"/>
      <c r="K456" s="46"/>
    </row>
    <row r="457">
      <c r="I457" s="46"/>
      <c r="J457" s="46"/>
      <c r="K457" s="46"/>
    </row>
    <row r="458">
      <c r="I458" s="46"/>
      <c r="J458" s="46"/>
      <c r="K458" s="46"/>
    </row>
    <row r="459">
      <c r="I459" s="46"/>
      <c r="J459" s="46"/>
      <c r="K459" s="46"/>
    </row>
    <row r="460">
      <c r="I460" s="46"/>
      <c r="J460" s="46"/>
      <c r="K460" s="46"/>
    </row>
    <row r="461">
      <c r="I461" s="46"/>
      <c r="J461" s="46"/>
      <c r="K461" s="46"/>
    </row>
    <row r="462">
      <c r="I462" s="46"/>
      <c r="J462" s="46"/>
      <c r="K462" s="46"/>
    </row>
    <row r="463">
      <c r="I463" s="46"/>
      <c r="J463" s="46"/>
      <c r="K463" s="46"/>
    </row>
    <row r="464">
      <c r="I464" s="46"/>
      <c r="J464" s="46"/>
      <c r="K464" s="46"/>
    </row>
    <row r="465">
      <c r="I465" s="46"/>
      <c r="J465" s="46"/>
      <c r="K465" s="46"/>
    </row>
    <row r="466">
      <c r="I466" s="46"/>
      <c r="J466" s="46"/>
      <c r="K466" s="46"/>
    </row>
    <row r="467">
      <c r="I467" s="46"/>
      <c r="J467" s="46"/>
      <c r="K467" s="46"/>
    </row>
    <row r="468">
      <c r="I468" s="46"/>
      <c r="J468" s="46"/>
      <c r="K468" s="46"/>
    </row>
    <row r="469">
      <c r="I469" s="46"/>
      <c r="J469" s="46"/>
      <c r="K469" s="46"/>
    </row>
    <row r="470">
      <c r="I470" s="46"/>
      <c r="J470" s="46"/>
      <c r="K470" s="46"/>
    </row>
    <row r="471">
      <c r="I471" s="46"/>
      <c r="J471" s="46"/>
      <c r="K471" s="46"/>
    </row>
    <row r="472">
      <c r="I472" s="46"/>
      <c r="J472" s="46"/>
      <c r="K472" s="46"/>
    </row>
    <row r="473">
      <c r="I473" s="46"/>
      <c r="J473" s="46"/>
      <c r="K473" s="46"/>
    </row>
    <row r="474">
      <c r="I474" s="46"/>
      <c r="J474" s="46"/>
      <c r="K474" s="46"/>
    </row>
    <row r="475">
      <c r="I475" s="46"/>
      <c r="J475" s="46"/>
      <c r="K475" s="46"/>
    </row>
    <row r="476">
      <c r="I476" s="46"/>
      <c r="J476" s="46"/>
      <c r="K476" s="46"/>
    </row>
    <row r="477">
      <c r="I477" s="46"/>
      <c r="J477" s="46"/>
      <c r="K477" s="46"/>
    </row>
    <row r="478">
      <c r="I478" s="46"/>
      <c r="J478" s="46"/>
      <c r="K478" s="46"/>
    </row>
    <row r="479">
      <c r="I479" s="46"/>
      <c r="J479" s="46"/>
      <c r="K479" s="46"/>
    </row>
    <row r="480">
      <c r="I480" s="46"/>
      <c r="J480" s="46"/>
      <c r="K480" s="46"/>
    </row>
    <row r="481">
      <c r="I481" s="46"/>
      <c r="J481" s="46"/>
      <c r="K481" s="46"/>
    </row>
    <row r="482">
      <c r="I482" s="46"/>
      <c r="J482" s="46"/>
      <c r="K482" s="46"/>
    </row>
    <row r="483">
      <c r="I483" s="46"/>
      <c r="J483" s="46"/>
      <c r="K483" s="46"/>
    </row>
    <row r="484">
      <c r="I484" s="46"/>
      <c r="J484" s="46"/>
      <c r="K484" s="46"/>
    </row>
    <row r="485">
      <c r="I485" s="46"/>
      <c r="J485" s="46"/>
      <c r="K485" s="46"/>
    </row>
    <row r="486">
      <c r="I486" s="46"/>
      <c r="J486" s="46"/>
      <c r="K486" s="46"/>
    </row>
    <row r="487">
      <c r="I487" s="46"/>
      <c r="J487" s="46"/>
      <c r="K487" s="46"/>
    </row>
    <row r="488">
      <c r="I488" s="46"/>
      <c r="J488" s="46"/>
      <c r="K488" s="46"/>
    </row>
    <row r="489">
      <c r="I489" s="46"/>
      <c r="J489" s="46"/>
      <c r="K489" s="46"/>
    </row>
    <row r="490">
      <c r="I490" s="46"/>
      <c r="J490" s="46"/>
      <c r="K490" s="46"/>
    </row>
    <row r="491">
      <c r="I491" s="46"/>
      <c r="J491" s="46"/>
      <c r="K491" s="46"/>
    </row>
    <row r="492">
      <c r="I492" s="46"/>
      <c r="J492" s="46"/>
      <c r="K492" s="46"/>
    </row>
    <row r="493">
      <c r="I493" s="46"/>
      <c r="J493" s="46"/>
      <c r="K493" s="46"/>
    </row>
    <row r="494">
      <c r="I494" s="46"/>
      <c r="J494" s="46"/>
      <c r="K494" s="46"/>
    </row>
    <row r="495">
      <c r="I495" s="46"/>
      <c r="J495" s="46"/>
      <c r="K495" s="46"/>
    </row>
    <row r="496">
      <c r="I496" s="46"/>
      <c r="J496" s="46"/>
      <c r="K496" s="46"/>
    </row>
    <row r="497">
      <c r="I497" s="46"/>
      <c r="J497" s="46"/>
      <c r="K497" s="46"/>
    </row>
    <row r="498">
      <c r="I498" s="46"/>
      <c r="J498" s="46"/>
      <c r="K498" s="46"/>
    </row>
    <row r="499">
      <c r="I499" s="46"/>
      <c r="J499" s="46"/>
      <c r="K499" s="46"/>
    </row>
    <row r="500">
      <c r="I500" s="46"/>
      <c r="J500" s="46"/>
      <c r="K500" s="46"/>
    </row>
    <row r="501">
      <c r="I501" s="46"/>
      <c r="J501" s="46"/>
      <c r="K501" s="46"/>
    </row>
    <row r="502">
      <c r="I502" s="46"/>
      <c r="J502" s="46"/>
      <c r="K502" s="46"/>
    </row>
    <row r="503">
      <c r="I503" s="46"/>
      <c r="J503" s="46"/>
      <c r="K503" s="46"/>
    </row>
    <row r="504">
      <c r="I504" s="46"/>
      <c r="J504" s="46"/>
      <c r="K504" s="46"/>
    </row>
    <row r="505">
      <c r="I505" s="46"/>
      <c r="J505" s="46"/>
      <c r="K505" s="46"/>
    </row>
    <row r="506">
      <c r="I506" s="46"/>
      <c r="J506" s="46"/>
      <c r="K506" s="46"/>
    </row>
    <row r="507">
      <c r="I507" s="46"/>
      <c r="J507" s="46"/>
      <c r="K507" s="46"/>
    </row>
    <row r="508">
      <c r="I508" s="46"/>
      <c r="J508" s="46"/>
      <c r="K508" s="46"/>
    </row>
    <row r="509">
      <c r="I509" s="46"/>
      <c r="J509" s="46"/>
      <c r="K509" s="46"/>
    </row>
    <row r="510">
      <c r="I510" s="46"/>
      <c r="J510" s="46"/>
      <c r="K510" s="46"/>
    </row>
    <row r="511">
      <c r="I511" s="46"/>
      <c r="J511" s="46"/>
      <c r="K511" s="46"/>
    </row>
    <row r="512">
      <c r="I512" s="46"/>
      <c r="J512" s="46"/>
      <c r="K512" s="46"/>
    </row>
    <row r="513">
      <c r="I513" s="46"/>
      <c r="J513" s="46"/>
      <c r="K513" s="46"/>
    </row>
    <row r="514">
      <c r="I514" s="46"/>
      <c r="J514" s="46"/>
      <c r="K514" s="46"/>
    </row>
    <row r="515">
      <c r="I515" s="46"/>
      <c r="J515" s="46"/>
      <c r="K515" s="46"/>
    </row>
    <row r="516">
      <c r="I516" s="46"/>
      <c r="J516" s="46"/>
      <c r="K516" s="46"/>
    </row>
    <row r="517">
      <c r="I517" s="46"/>
      <c r="J517" s="46"/>
      <c r="K517" s="46"/>
    </row>
    <row r="518">
      <c r="I518" s="46"/>
      <c r="J518" s="46"/>
      <c r="K518" s="46"/>
    </row>
    <row r="519">
      <c r="I519" s="46"/>
      <c r="J519" s="46"/>
      <c r="K519" s="46"/>
    </row>
    <row r="520">
      <c r="I520" s="46"/>
      <c r="J520" s="46"/>
      <c r="K520" s="46"/>
    </row>
    <row r="521">
      <c r="I521" s="46"/>
      <c r="J521" s="46"/>
      <c r="K521" s="46"/>
    </row>
    <row r="522">
      <c r="I522" s="46"/>
      <c r="J522" s="46"/>
      <c r="K522" s="46"/>
    </row>
    <row r="523">
      <c r="I523" s="46"/>
      <c r="J523" s="46"/>
      <c r="K523" s="46"/>
    </row>
    <row r="524">
      <c r="I524" s="46"/>
      <c r="J524" s="46"/>
      <c r="K524" s="46"/>
    </row>
    <row r="525">
      <c r="I525" s="46"/>
      <c r="J525" s="46"/>
      <c r="K525" s="46"/>
    </row>
    <row r="526">
      <c r="I526" s="46"/>
      <c r="J526" s="46"/>
      <c r="K526" s="46"/>
    </row>
    <row r="527">
      <c r="I527" s="46"/>
      <c r="J527" s="46"/>
      <c r="K527" s="46"/>
    </row>
    <row r="528">
      <c r="I528" s="46"/>
      <c r="J528" s="46"/>
      <c r="K528" s="46"/>
    </row>
    <row r="529">
      <c r="I529" s="46"/>
      <c r="J529" s="46"/>
      <c r="K529" s="46"/>
    </row>
    <row r="530">
      <c r="I530" s="46"/>
      <c r="J530" s="46"/>
      <c r="K530" s="46"/>
    </row>
    <row r="531">
      <c r="I531" s="46"/>
      <c r="J531" s="46"/>
      <c r="K531" s="46"/>
    </row>
    <row r="532">
      <c r="I532" s="46"/>
      <c r="J532" s="46"/>
      <c r="K532" s="46"/>
    </row>
    <row r="533">
      <c r="I533" s="46"/>
      <c r="J533" s="46"/>
      <c r="K533" s="46"/>
    </row>
    <row r="534">
      <c r="I534" s="46"/>
      <c r="J534" s="46"/>
      <c r="K534" s="46"/>
    </row>
    <row r="535">
      <c r="I535" s="46"/>
      <c r="J535" s="46"/>
      <c r="K535" s="46"/>
    </row>
    <row r="536">
      <c r="I536" s="46"/>
      <c r="J536" s="46"/>
      <c r="K536" s="46"/>
    </row>
    <row r="537">
      <c r="I537" s="46"/>
      <c r="J537" s="46"/>
      <c r="K537" s="46"/>
    </row>
    <row r="538">
      <c r="I538" s="46"/>
      <c r="J538" s="46"/>
      <c r="K538" s="46"/>
    </row>
    <row r="539">
      <c r="I539" s="46"/>
      <c r="J539" s="46"/>
      <c r="K539" s="46"/>
    </row>
    <row r="540">
      <c r="I540" s="46"/>
      <c r="J540" s="46"/>
      <c r="K540" s="46"/>
    </row>
    <row r="541">
      <c r="I541" s="46"/>
      <c r="J541" s="46"/>
      <c r="K541" s="46"/>
    </row>
    <row r="542">
      <c r="I542" s="46"/>
      <c r="J542" s="46"/>
      <c r="K542" s="46"/>
    </row>
    <row r="543">
      <c r="I543" s="46"/>
      <c r="J543" s="46"/>
      <c r="K543" s="46"/>
    </row>
    <row r="544">
      <c r="I544" s="46"/>
      <c r="J544" s="46"/>
      <c r="K544" s="46"/>
    </row>
    <row r="545">
      <c r="I545" s="46"/>
      <c r="J545" s="46"/>
      <c r="K545" s="46"/>
    </row>
    <row r="546">
      <c r="I546" s="46"/>
      <c r="J546" s="46"/>
      <c r="K546" s="46"/>
    </row>
    <row r="547">
      <c r="I547" s="46"/>
      <c r="J547" s="46"/>
      <c r="K547" s="46"/>
    </row>
    <row r="548">
      <c r="I548" s="46"/>
      <c r="J548" s="46"/>
      <c r="K548" s="46"/>
    </row>
    <row r="549">
      <c r="I549" s="46"/>
      <c r="J549" s="46"/>
      <c r="K549" s="46"/>
    </row>
    <row r="550">
      <c r="I550" s="46"/>
      <c r="J550" s="46"/>
      <c r="K550" s="46"/>
    </row>
    <row r="551">
      <c r="I551" s="46"/>
      <c r="J551" s="46"/>
      <c r="K551" s="46"/>
    </row>
    <row r="552">
      <c r="I552" s="46"/>
      <c r="J552" s="46"/>
      <c r="K552" s="46"/>
    </row>
    <row r="553">
      <c r="I553" s="46"/>
      <c r="J553" s="46"/>
      <c r="K553" s="46"/>
    </row>
    <row r="554">
      <c r="I554" s="46"/>
      <c r="J554" s="46"/>
      <c r="K554" s="46"/>
    </row>
    <row r="555">
      <c r="I555" s="46"/>
      <c r="J555" s="46"/>
      <c r="K555" s="46"/>
    </row>
    <row r="556">
      <c r="I556" s="46"/>
      <c r="J556" s="46"/>
      <c r="K556" s="46"/>
    </row>
    <row r="557">
      <c r="I557" s="46"/>
      <c r="J557" s="46"/>
      <c r="K557" s="46"/>
    </row>
    <row r="558">
      <c r="I558" s="46"/>
      <c r="J558" s="46"/>
      <c r="K558" s="46"/>
    </row>
    <row r="559">
      <c r="I559" s="46"/>
      <c r="J559" s="46"/>
      <c r="K559" s="46"/>
    </row>
    <row r="560">
      <c r="I560" s="46"/>
      <c r="J560" s="46"/>
      <c r="K560" s="46"/>
    </row>
    <row r="561">
      <c r="I561" s="46"/>
      <c r="J561" s="46"/>
      <c r="K561" s="46"/>
    </row>
    <row r="562">
      <c r="I562" s="46"/>
      <c r="J562" s="46"/>
      <c r="K562" s="46"/>
    </row>
    <row r="563">
      <c r="I563" s="46"/>
      <c r="J563" s="46"/>
      <c r="K563" s="46"/>
    </row>
    <row r="564">
      <c r="I564" s="46"/>
      <c r="J564" s="46"/>
      <c r="K564" s="46"/>
    </row>
    <row r="565">
      <c r="I565" s="46"/>
      <c r="J565" s="46"/>
      <c r="K565" s="46"/>
    </row>
    <row r="566">
      <c r="I566" s="46"/>
      <c r="J566" s="46"/>
      <c r="K566" s="46"/>
    </row>
    <row r="567">
      <c r="I567" s="46"/>
      <c r="J567" s="46"/>
      <c r="K567" s="46"/>
    </row>
    <row r="568">
      <c r="I568" s="46"/>
      <c r="J568" s="46"/>
      <c r="K568" s="46"/>
    </row>
    <row r="569">
      <c r="I569" s="46"/>
      <c r="J569" s="46"/>
      <c r="K569" s="46"/>
    </row>
    <row r="570">
      <c r="I570" s="46"/>
      <c r="J570" s="46"/>
      <c r="K570" s="46"/>
    </row>
    <row r="571">
      <c r="I571" s="46"/>
      <c r="J571" s="46"/>
      <c r="K571" s="46"/>
    </row>
    <row r="572">
      <c r="I572" s="46"/>
      <c r="J572" s="46"/>
      <c r="K572" s="46"/>
    </row>
    <row r="573">
      <c r="I573" s="46"/>
      <c r="J573" s="46"/>
      <c r="K573" s="46"/>
    </row>
    <row r="574">
      <c r="I574" s="46"/>
      <c r="J574" s="46"/>
      <c r="K574" s="46"/>
    </row>
    <row r="575">
      <c r="I575" s="46"/>
      <c r="J575" s="46"/>
      <c r="K575" s="46"/>
    </row>
    <row r="576">
      <c r="I576" s="46"/>
      <c r="J576" s="46"/>
      <c r="K576" s="46"/>
    </row>
    <row r="577">
      <c r="I577" s="46"/>
      <c r="J577" s="46"/>
      <c r="K577" s="46"/>
    </row>
    <row r="578">
      <c r="I578" s="46"/>
      <c r="J578" s="46"/>
      <c r="K578" s="46"/>
    </row>
    <row r="579">
      <c r="I579" s="46"/>
      <c r="J579" s="46"/>
      <c r="K579" s="46"/>
    </row>
    <row r="580">
      <c r="I580" s="46"/>
      <c r="J580" s="46"/>
      <c r="K580" s="46"/>
    </row>
    <row r="581">
      <c r="I581" s="46"/>
      <c r="J581" s="46"/>
      <c r="K581" s="46"/>
    </row>
    <row r="582">
      <c r="I582" s="46"/>
      <c r="J582" s="46"/>
      <c r="K582" s="46"/>
    </row>
    <row r="583">
      <c r="I583" s="46"/>
      <c r="J583" s="46"/>
      <c r="K583" s="46"/>
    </row>
    <row r="584">
      <c r="I584" s="46"/>
      <c r="J584" s="46"/>
      <c r="K584" s="46"/>
    </row>
    <row r="585">
      <c r="I585" s="46"/>
      <c r="J585" s="46"/>
      <c r="K585" s="46"/>
    </row>
    <row r="586">
      <c r="I586" s="46"/>
      <c r="J586" s="46"/>
      <c r="K586" s="46"/>
    </row>
    <row r="587">
      <c r="I587" s="46"/>
      <c r="J587" s="46"/>
      <c r="K587" s="46"/>
    </row>
    <row r="588">
      <c r="I588" s="46"/>
      <c r="J588" s="46"/>
      <c r="K588" s="46"/>
    </row>
    <row r="589">
      <c r="I589" s="46"/>
      <c r="J589" s="46"/>
      <c r="K589" s="46"/>
    </row>
    <row r="590">
      <c r="I590" s="46"/>
      <c r="J590" s="46"/>
      <c r="K590" s="46"/>
    </row>
    <row r="591">
      <c r="I591" s="46"/>
      <c r="J591" s="46"/>
      <c r="K591" s="46"/>
    </row>
    <row r="592">
      <c r="I592" s="46"/>
      <c r="J592" s="46"/>
      <c r="K592" s="46"/>
    </row>
    <row r="593">
      <c r="I593" s="46"/>
      <c r="J593" s="46"/>
      <c r="K593" s="46"/>
    </row>
    <row r="594">
      <c r="I594" s="46"/>
      <c r="J594" s="46"/>
      <c r="K594" s="46"/>
    </row>
    <row r="595">
      <c r="I595" s="46"/>
      <c r="J595" s="46"/>
      <c r="K595" s="46"/>
    </row>
    <row r="596">
      <c r="I596" s="46"/>
      <c r="J596" s="46"/>
      <c r="K596" s="46"/>
    </row>
    <row r="597">
      <c r="I597" s="46"/>
      <c r="J597" s="46"/>
      <c r="K597" s="46"/>
    </row>
    <row r="598">
      <c r="I598" s="46"/>
      <c r="J598" s="46"/>
      <c r="K598" s="46"/>
    </row>
    <row r="599">
      <c r="I599" s="46"/>
      <c r="J599" s="46"/>
      <c r="K599" s="46"/>
    </row>
    <row r="600">
      <c r="I600" s="46"/>
      <c r="J600" s="46"/>
      <c r="K600" s="46"/>
    </row>
    <row r="601">
      <c r="I601" s="46"/>
      <c r="J601" s="46"/>
      <c r="K601" s="46"/>
    </row>
    <row r="602">
      <c r="I602" s="46"/>
      <c r="J602" s="46"/>
      <c r="K602" s="46"/>
    </row>
    <row r="603">
      <c r="I603" s="46"/>
      <c r="J603" s="46"/>
      <c r="K603" s="46"/>
    </row>
    <row r="604">
      <c r="I604" s="46"/>
      <c r="J604" s="46"/>
      <c r="K604" s="46"/>
    </row>
    <row r="605">
      <c r="I605" s="46"/>
      <c r="J605" s="46"/>
      <c r="K605" s="46"/>
    </row>
    <row r="606">
      <c r="I606" s="46"/>
      <c r="J606" s="46"/>
      <c r="K606" s="46"/>
    </row>
    <row r="607">
      <c r="I607" s="46"/>
      <c r="J607" s="46"/>
      <c r="K607" s="46"/>
    </row>
    <row r="608">
      <c r="I608" s="46"/>
      <c r="J608" s="46"/>
      <c r="K608" s="46"/>
    </row>
    <row r="609">
      <c r="I609" s="46"/>
      <c r="J609" s="46"/>
      <c r="K609" s="46"/>
    </row>
    <row r="610">
      <c r="I610" s="46"/>
      <c r="J610" s="46"/>
      <c r="K610" s="46"/>
    </row>
    <row r="611">
      <c r="I611" s="46"/>
      <c r="J611" s="46"/>
      <c r="K611" s="46"/>
    </row>
    <row r="612">
      <c r="I612" s="46"/>
      <c r="J612" s="46"/>
      <c r="K612" s="46"/>
    </row>
    <row r="613">
      <c r="I613" s="46"/>
      <c r="J613" s="46"/>
      <c r="K613" s="46"/>
    </row>
    <row r="614">
      <c r="I614" s="46"/>
      <c r="J614" s="46"/>
      <c r="K614" s="46"/>
    </row>
    <row r="615">
      <c r="I615" s="46"/>
      <c r="J615" s="46"/>
      <c r="K615" s="46"/>
    </row>
    <row r="616">
      <c r="I616" s="46"/>
      <c r="J616" s="46"/>
      <c r="K616" s="46"/>
    </row>
    <row r="617">
      <c r="I617" s="46"/>
      <c r="J617" s="46"/>
      <c r="K617" s="46"/>
    </row>
    <row r="618">
      <c r="I618" s="46"/>
      <c r="J618" s="46"/>
      <c r="K618" s="46"/>
    </row>
    <row r="619">
      <c r="I619" s="46"/>
      <c r="J619" s="46"/>
      <c r="K619" s="46"/>
    </row>
    <row r="620">
      <c r="I620" s="46"/>
      <c r="J620" s="46"/>
      <c r="K620" s="46"/>
    </row>
    <row r="621">
      <c r="I621" s="46"/>
      <c r="J621" s="46"/>
      <c r="K621" s="46"/>
    </row>
    <row r="622">
      <c r="I622" s="46"/>
      <c r="J622" s="46"/>
      <c r="K622" s="46"/>
    </row>
    <row r="623">
      <c r="I623" s="46"/>
      <c r="J623" s="46"/>
      <c r="K623" s="46"/>
    </row>
    <row r="624">
      <c r="I624" s="46"/>
      <c r="J624" s="46"/>
      <c r="K624" s="46"/>
    </row>
    <row r="625">
      <c r="I625" s="46"/>
      <c r="J625" s="46"/>
      <c r="K625" s="46"/>
    </row>
    <row r="626">
      <c r="I626" s="46"/>
      <c r="J626" s="46"/>
      <c r="K626" s="46"/>
    </row>
    <row r="627">
      <c r="I627" s="46"/>
      <c r="J627" s="46"/>
      <c r="K627" s="46"/>
    </row>
    <row r="628">
      <c r="I628" s="46"/>
      <c r="J628" s="46"/>
      <c r="K628" s="46"/>
    </row>
    <row r="629">
      <c r="I629" s="46"/>
      <c r="J629" s="46"/>
      <c r="K629" s="46"/>
    </row>
    <row r="630">
      <c r="I630" s="46"/>
      <c r="J630" s="46"/>
      <c r="K630" s="46"/>
    </row>
    <row r="631">
      <c r="I631" s="46"/>
      <c r="J631" s="46"/>
      <c r="K631" s="46"/>
    </row>
    <row r="632">
      <c r="I632" s="46"/>
      <c r="J632" s="46"/>
      <c r="K632" s="46"/>
    </row>
    <row r="633">
      <c r="I633" s="46"/>
      <c r="J633" s="46"/>
      <c r="K633" s="46"/>
    </row>
    <row r="634">
      <c r="I634" s="46"/>
      <c r="J634" s="46"/>
      <c r="K634" s="46"/>
    </row>
    <row r="635">
      <c r="I635" s="46"/>
      <c r="J635" s="46"/>
      <c r="K635" s="46"/>
    </row>
    <row r="636">
      <c r="I636" s="46"/>
      <c r="J636" s="46"/>
      <c r="K636" s="46"/>
    </row>
    <row r="637">
      <c r="I637" s="46"/>
      <c r="J637" s="46"/>
      <c r="K637" s="46"/>
    </row>
    <row r="638">
      <c r="I638" s="46"/>
      <c r="J638" s="46"/>
      <c r="K638" s="46"/>
    </row>
    <row r="639">
      <c r="I639" s="46"/>
      <c r="J639" s="46"/>
      <c r="K639" s="46"/>
    </row>
    <row r="640">
      <c r="I640" s="46"/>
      <c r="J640" s="46"/>
      <c r="K640" s="46"/>
    </row>
    <row r="641">
      <c r="I641" s="46"/>
      <c r="J641" s="46"/>
      <c r="K641" s="46"/>
    </row>
    <row r="642">
      <c r="I642" s="46"/>
      <c r="J642" s="46"/>
      <c r="K642" s="46"/>
    </row>
    <row r="643">
      <c r="I643" s="46"/>
      <c r="J643" s="46"/>
      <c r="K643" s="46"/>
    </row>
    <row r="644">
      <c r="I644" s="46"/>
      <c r="J644" s="46"/>
      <c r="K644" s="46"/>
    </row>
    <row r="645">
      <c r="I645" s="46"/>
      <c r="J645" s="46"/>
      <c r="K645" s="46"/>
    </row>
    <row r="646">
      <c r="I646" s="46"/>
      <c r="J646" s="46"/>
      <c r="K646" s="46"/>
    </row>
    <row r="647">
      <c r="I647" s="46"/>
      <c r="J647" s="46"/>
      <c r="K647" s="46"/>
    </row>
    <row r="648">
      <c r="I648" s="46"/>
      <c r="J648" s="46"/>
      <c r="K648" s="46"/>
    </row>
    <row r="649">
      <c r="I649" s="46"/>
      <c r="J649" s="46"/>
      <c r="K649" s="46"/>
    </row>
    <row r="650">
      <c r="I650" s="46"/>
      <c r="J650" s="46"/>
      <c r="K650" s="46"/>
    </row>
    <row r="651">
      <c r="I651" s="46"/>
      <c r="J651" s="46"/>
      <c r="K651" s="46"/>
    </row>
    <row r="652">
      <c r="I652" s="46"/>
      <c r="J652" s="46"/>
      <c r="K652" s="46"/>
    </row>
    <row r="653">
      <c r="I653" s="46"/>
      <c r="J653" s="46"/>
      <c r="K653" s="46"/>
    </row>
    <row r="654">
      <c r="I654" s="46"/>
      <c r="J654" s="46"/>
      <c r="K654" s="46"/>
    </row>
    <row r="655">
      <c r="I655" s="46"/>
      <c r="J655" s="46"/>
      <c r="K655" s="46"/>
    </row>
    <row r="656">
      <c r="I656" s="46"/>
      <c r="J656" s="46"/>
      <c r="K656" s="46"/>
    </row>
    <row r="657">
      <c r="I657" s="46"/>
      <c r="J657" s="46"/>
      <c r="K657" s="46"/>
    </row>
    <row r="658">
      <c r="I658" s="46"/>
      <c r="J658" s="46"/>
      <c r="K658" s="46"/>
    </row>
    <row r="659">
      <c r="I659" s="46"/>
      <c r="J659" s="46"/>
      <c r="K659" s="46"/>
    </row>
    <row r="660">
      <c r="I660" s="46"/>
      <c r="J660" s="46"/>
      <c r="K660" s="46"/>
    </row>
    <row r="661">
      <c r="I661" s="46"/>
      <c r="J661" s="46"/>
      <c r="K661" s="46"/>
    </row>
    <row r="662">
      <c r="I662" s="46"/>
      <c r="J662" s="46"/>
      <c r="K662" s="46"/>
    </row>
    <row r="663">
      <c r="I663" s="46"/>
      <c r="J663" s="46"/>
      <c r="K663" s="46"/>
    </row>
    <row r="664">
      <c r="I664" s="46"/>
      <c r="J664" s="46"/>
      <c r="K664" s="46"/>
    </row>
    <row r="665">
      <c r="I665" s="46"/>
      <c r="J665" s="46"/>
      <c r="K665" s="46"/>
    </row>
    <row r="666">
      <c r="I666" s="46"/>
      <c r="J666" s="46"/>
      <c r="K666" s="46"/>
    </row>
    <row r="667">
      <c r="I667" s="46"/>
      <c r="J667" s="46"/>
      <c r="K667" s="46"/>
    </row>
    <row r="668">
      <c r="I668" s="46"/>
      <c r="J668" s="46"/>
      <c r="K668" s="46"/>
    </row>
    <row r="669">
      <c r="I669" s="46"/>
      <c r="J669" s="46"/>
      <c r="K669" s="46"/>
    </row>
    <row r="670">
      <c r="I670" s="46"/>
      <c r="J670" s="46"/>
      <c r="K670" s="46"/>
    </row>
    <row r="671">
      <c r="I671" s="46"/>
      <c r="J671" s="46"/>
      <c r="K671" s="46"/>
    </row>
    <row r="672">
      <c r="I672" s="46"/>
      <c r="J672" s="46"/>
      <c r="K672" s="46"/>
    </row>
    <row r="673">
      <c r="I673" s="46"/>
      <c r="J673" s="46"/>
      <c r="K673" s="46"/>
    </row>
    <row r="674">
      <c r="I674" s="46"/>
      <c r="J674" s="46"/>
      <c r="K674" s="46"/>
    </row>
    <row r="675">
      <c r="I675" s="46"/>
      <c r="J675" s="46"/>
      <c r="K675" s="46"/>
    </row>
    <row r="676">
      <c r="I676" s="46"/>
      <c r="J676" s="46"/>
      <c r="K676" s="46"/>
    </row>
    <row r="677">
      <c r="I677" s="46"/>
      <c r="J677" s="46"/>
      <c r="K677" s="46"/>
    </row>
    <row r="678">
      <c r="I678" s="46"/>
      <c r="J678" s="46"/>
      <c r="K678" s="46"/>
    </row>
    <row r="679">
      <c r="I679" s="46"/>
      <c r="J679" s="46"/>
      <c r="K679" s="46"/>
    </row>
    <row r="680">
      <c r="I680" s="46"/>
      <c r="J680" s="46"/>
      <c r="K680" s="46"/>
    </row>
    <row r="681">
      <c r="I681" s="46"/>
      <c r="J681" s="46"/>
      <c r="K681" s="46"/>
    </row>
    <row r="682">
      <c r="I682" s="46"/>
      <c r="J682" s="46"/>
      <c r="K682" s="46"/>
    </row>
    <row r="683">
      <c r="I683" s="46"/>
      <c r="J683" s="46"/>
      <c r="K683" s="46"/>
    </row>
    <row r="684">
      <c r="I684" s="46"/>
      <c r="J684" s="46"/>
      <c r="K684" s="46"/>
    </row>
    <row r="685">
      <c r="I685" s="46"/>
      <c r="J685" s="46"/>
      <c r="K685" s="46"/>
    </row>
    <row r="686">
      <c r="I686" s="46"/>
      <c r="J686" s="46"/>
      <c r="K686" s="46"/>
    </row>
    <row r="687">
      <c r="I687" s="46"/>
      <c r="J687" s="46"/>
      <c r="K687" s="46"/>
    </row>
    <row r="688">
      <c r="I688" s="46"/>
      <c r="J688" s="46"/>
      <c r="K688" s="46"/>
    </row>
    <row r="689">
      <c r="I689" s="46"/>
      <c r="J689" s="46"/>
      <c r="K689" s="46"/>
    </row>
    <row r="690">
      <c r="I690" s="46"/>
      <c r="J690" s="46"/>
      <c r="K690" s="46"/>
    </row>
    <row r="691">
      <c r="I691" s="46"/>
      <c r="J691" s="46"/>
      <c r="K691" s="46"/>
    </row>
    <row r="692">
      <c r="I692" s="46"/>
      <c r="J692" s="46"/>
      <c r="K692" s="46"/>
    </row>
    <row r="693">
      <c r="I693" s="46"/>
      <c r="J693" s="46"/>
      <c r="K693" s="46"/>
    </row>
    <row r="694">
      <c r="I694" s="46"/>
      <c r="J694" s="46"/>
      <c r="K694" s="46"/>
    </row>
    <row r="695">
      <c r="I695" s="46"/>
      <c r="J695" s="46"/>
      <c r="K695" s="46"/>
    </row>
    <row r="696">
      <c r="I696" s="46"/>
      <c r="J696" s="46"/>
      <c r="K696" s="46"/>
    </row>
    <row r="697">
      <c r="I697" s="46"/>
      <c r="J697" s="46"/>
      <c r="K697" s="46"/>
    </row>
    <row r="698">
      <c r="I698" s="46"/>
      <c r="J698" s="46"/>
      <c r="K698" s="46"/>
    </row>
    <row r="699">
      <c r="I699" s="46"/>
      <c r="J699" s="46"/>
      <c r="K699" s="46"/>
    </row>
    <row r="700">
      <c r="I700" s="46"/>
      <c r="J700" s="46"/>
      <c r="K700" s="46"/>
    </row>
    <row r="701">
      <c r="I701" s="46"/>
      <c r="J701" s="46"/>
      <c r="K701" s="46"/>
    </row>
    <row r="702">
      <c r="I702" s="46"/>
      <c r="J702" s="46"/>
      <c r="K702" s="46"/>
    </row>
    <row r="703">
      <c r="I703" s="46"/>
      <c r="J703" s="46"/>
      <c r="K703" s="46"/>
    </row>
    <row r="704">
      <c r="I704" s="46"/>
      <c r="J704" s="46"/>
      <c r="K704" s="46"/>
    </row>
    <row r="705">
      <c r="I705" s="46"/>
      <c r="J705" s="46"/>
      <c r="K705" s="46"/>
    </row>
    <row r="706">
      <c r="I706" s="46"/>
      <c r="J706" s="46"/>
      <c r="K706" s="46"/>
    </row>
    <row r="707">
      <c r="I707" s="46"/>
      <c r="J707" s="46"/>
      <c r="K707" s="46"/>
    </row>
    <row r="708">
      <c r="I708" s="46"/>
      <c r="J708" s="46"/>
      <c r="K708" s="46"/>
    </row>
    <row r="709">
      <c r="I709" s="46"/>
      <c r="J709" s="46"/>
      <c r="K709" s="46"/>
    </row>
    <row r="710">
      <c r="I710" s="46"/>
      <c r="J710" s="46"/>
      <c r="K710" s="46"/>
    </row>
    <row r="711">
      <c r="I711" s="46"/>
      <c r="J711" s="46"/>
      <c r="K711" s="46"/>
    </row>
    <row r="712">
      <c r="I712" s="46"/>
      <c r="J712" s="46"/>
      <c r="K712" s="46"/>
    </row>
    <row r="713">
      <c r="I713" s="46"/>
      <c r="J713" s="46"/>
      <c r="K713" s="46"/>
    </row>
    <row r="714">
      <c r="I714" s="46"/>
      <c r="J714" s="46"/>
      <c r="K714" s="46"/>
    </row>
    <row r="715">
      <c r="I715" s="46"/>
      <c r="J715" s="46"/>
      <c r="K715" s="46"/>
    </row>
    <row r="716">
      <c r="I716" s="46"/>
      <c r="J716" s="46"/>
      <c r="K716" s="46"/>
    </row>
    <row r="717">
      <c r="I717" s="46"/>
      <c r="J717" s="46"/>
      <c r="K717" s="46"/>
    </row>
    <row r="718">
      <c r="I718" s="46"/>
      <c r="J718" s="46"/>
      <c r="K718" s="46"/>
    </row>
    <row r="719">
      <c r="I719" s="46"/>
      <c r="J719" s="46"/>
      <c r="K719" s="46"/>
    </row>
    <row r="720">
      <c r="I720" s="46"/>
      <c r="J720" s="46"/>
      <c r="K720" s="46"/>
    </row>
    <row r="721">
      <c r="I721" s="46"/>
      <c r="J721" s="46"/>
      <c r="K721" s="46"/>
    </row>
    <row r="722">
      <c r="I722" s="46"/>
      <c r="J722" s="46"/>
      <c r="K722" s="46"/>
    </row>
    <row r="723">
      <c r="I723" s="46"/>
      <c r="J723" s="46"/>
      <c r="K723" s="46"/>
    </row>
    <row r="724">
      <c r="I724" s="46"/>
      <c r="J724" s="46"/>
      <c r="K724" s="46"/>
    </row>
    <row r="725">
      <c r="I725" s="46"/>
      <c r="J725" s="46"/>
      <c r="K725" s="46"/>
    </row>
    <row r="726">
      <c r="I726" s="46"/>
      <c r="J726" s="46"/>
      <c r="K726" s="46"/>
    </row>
    <row r="727">
      <c r="I727" s="46"/>
      <c r="J727" s="46"/>
      <c r="K727" s="46"/>
    </row>
    <row r="728">
      <c r="I728" s="46"/>
      <c r="J728" s="46"/>
      <c r="K728" s="46"/>
    </row>
    <row r="729">
      <c r="I729" s="46"/>
      <c r="J729" s="46"/>
      <c r="K729" s="46"/>
    </row>
    <row r="730">
      <c r="I730" s="46"/>
      <c r="J730" s="46"/>
      <c r="K730" s="46"/>
    </row>
    <row r="731">
      <c r="I731" s="46"/>
      <c r="J731" s="46"/>
      <c r="K731" s="46"/>
    </row>
    <row r="732">
      <c r="I732" s="46"/>
      <c r="J732" s="46"/>
      <c r="K732" s="46"/>
    </row>
    <row r="733">
      <c r="I733" s="46"/>
      <c r="J733" s="46"/>
      <c r="K733" s="46"/>
    </row>
    <row r="734">
      <c r="I734" s="46"/>
      <c r="J734" s="46"/>
      <c r="K734" s="46"/>
    </row>
    <row r="735">
      <c r="I735" s="46"/>
      <c r="J735" s="46"/>
      <c r="K735" s="46"/>
    </row>
    <row r="736">
      <c r="I736" s="46"/>
      <c r="J736" s="46"/>
      <c r="K736" s="46"/>
    </row>
    <row r="737">
      <c r="I737" s="46"/>
      <c r="J737" s="46"/>
      <c r="K737" s="46"/>
    </row>
    <row r="738">
      <c r="I738" s="46"/>
      <c r="J738" s="46"/>
      <c r="K738" s="46"/>
    </row>
    <row r="739">
      <c r="I739" s="46"/>
      <c r="J739" s="46"/>
      <c r="K739" s="46"/>
    </row>
    <row r="740">
      <c r="I740" s="46"/>
      <c r="J740" s="46"/>
      <c r="K740" s="46"/>
    </row>
    <row r="741">
      <c r="I741" s="46"/>
      <c r="J741" s="46"/>
      <c r="K741" s="46"/>
    </row>
    <row r="742">
      <c r="I742" s="46"/>
      <c r="J742" s="46"/>
      <c r="K742" s="46"/>
    </row>
    <row r="743">
      <c r="I743" s="46"/>
      <c r="J743" s="46"/>
      <c r="K743" s="46"/>
    </row>
    <row r="744">
      <c r="I744" s="46"/>
      <c r="J744" s="46"/>
      <c r="K744" s="46"/>
    </row>
    <row r="745">
      <c r="I745" s="46"/>
      <c r="J745" s="46"/>
      <c r="K745" s="46"/>
    </row>
    <row r="746">
      <c r="I746" s="46"/>
      <c r="J746" s="46"/>
      <c r="K746" s="46"/>
    </row>
    <row r="747">
      <c r="I747" s="46"/>
      <c r="J747" s="46"/>
      <c r="K747" s="46"/>
    </row>
    <row r="748">
      <c r="I748" s="46"/>
      <c r="J748" s="46"/>
      <c r="K748" s="46"/>
    </row>
    <row r="749">
      <c r="I749" s="46"/>
      <c r="J749" s="46"/>
      <c r="K749" s="46"/>
    </row>
    <row r="750">
      <c r="I750" s="46"/>
      <c r="J750" s="46"/>
      <c r="K750" s="46"/>
    </row>
    <row r="751">
      <c r="I751" s="46"/>
      <c r="J751" s="46"/>
      <c r="K751" s="46"/>
    </row>
    <row r="752">
      <c r="I752" s="46"/>
      <c r="J752" s="46"/>
      <c r="K752" s="46"/>
    </row>
    <row r="753">
      <c r="I753" s="46"/>
      <c r="J753" s="46"/>
      <c r="K753" s="46"/>
    </row>
    <row r="754">
      <c r="I754" s="46"/>
      <c r="J754" s="46"/>
      <c r="K754" s="46"/>
    </row>
    <row r="755">
      <c r="I755" s="46"/>
      <c r="J755" s="46"/>
      <c r="K755" s="46"/>
    </row>
    <row r="756">
      <c r="I756" s="46"/>
      <c r="J756" s="46"/>
      <c r="K756" s="46"/>
    </row>
    <row r="757">
      <c r="I757" s="46"/>
      <c r="J757" s="46"/>
      <c r="K757" s="46"/>
    </row>
    <row r="758">
      <c r="I758" s="46"/>
      <c r="J758" s="46"/>
      <c r="K758" s="46"/>
    </row>
    <row r="759">
      <c r="I759" s="46"/>
      <c r="J759" s="46"/>
      <c r="K759" s="46"/>
    </row>
    <row r="760">
      <c r="I760" s="46"/>
      <c r="J760" s="46"/>
      <c r="K760" s="46"/>
    </row>
    <row r="761">
      <c r="I761" s="46"/>
      <c r="J761" s="46"/>
      <c r="K761" s="46"/>
    </row>
    <row r="762">
      <c r="I762" s="46"/>
      <c r="J762" s="46"/>
      <c r="K762" s="46"/>
    </row>
    <row r="763">
      <c r="I763" s="46"/>
      <c r="J763" s="46"/>
      <c r="K763" s="46"/>
    </row>
    <row r="764">
      <c r="I764" s="46"/>
      <c r="J764" s="46"/>
      <c r="K764" s="46"/>
    </row>
    <row r="765">
      <c r="I765" s="46"/>
      <c r="J765" s="46"/>
      <c r="K765" s="46"/>
    </row>
    <row r="766">
      <c r="I766" s="46"/>
      <c r="J766" s="46"/>
      <c r="K766" s="46"/>
    </row>
    <row r="767">
      <c r="I767" s="46"/>
      <c r="J767" s="46"/>
      <c r="K767" s="46"/>
    </row>
    <row r="768">
      <c r="I768" s="46"/>
      <c r="J768" s="46"/>
      <c r="K768" s="46"/>
    </row>
    <row r="769">
      <c r="I769" s="46"/>
      <c r="J769" s="46"/>
      <c r="K769" s="46"/>
    </row>
    <row r="770">
      <c r="I770" s="46"/>
      <c r="J770" s="46"/>
      <c r="K770" s="46"/>
    </row>
    <row r="771">
      <c r="I771" s="46"/>
      <c r="J771" s="46"/>
      <c r="K771" s="46"/>
    </row>
    <row r="772">
      <c r="I772" s="46"/>
      <c r="J772" s="46"/>
      <c r="K772" s="46"/>
    </row>
    <row r="773">
      <c r="I773" s="46"/>
      <c r="J773" s="46"/>
      <c r="K773" s="46"/>
    </row>
    <row r="774">
      <c r="I774" s="46"/>
      <c r="J774" s="46"/>
      <c r="K774" s="46"/>
    </row>
    <row r="775">
      <c r="I775" s="46"/>
      <c r="J775" s="46"/>
      <c r="K775" s="46"/>
    </row>
    <row r="776">
      <c r="I776" s="46"/>
      <c r="J776" s="46"/>
      <c r="K776" s="46"/>
    </row>
    <row r="777">
      <c r="I777" s="46"/>
      <c r="J777" s="46"/>
      <c r="K777" s="46"/>
    </row>
    <row r="778">
      <c r="I778" s="46"/>
      <c r="J778" s="46"/>
      <c r="K778" s="46"/>
    </row>
    <row r="779">
      <c r="I779" s="46"/>
      <c r="J779" s="46"/>
      <c r="K779" s="46"/>
    </row>
    <row r="780">
      <c r="I780" s="46"/>
      <c r="J780" s="46"/>
      <c r="K780" s="46"/>
    </row>
    <row r="781">
      <c r="I781" s="46"/>
      <c r="J781" s="46"/>
      <c r="K781" s="46"/>
    </row>
    <row r="782">
      <c r="I782" s="46"/>
      <c r="J782" s="46"/>
      <c r="K782" s="46"/>
    </row>
    <row r="783">
      <c r="I783" s="46"/>
      <c r="J783" s="46"/>
      <c r="K783" s="46"/>
    </row>
    <row r="784">
      <c r="I784" s="46"/>
      <c r="J784" s="46"/>
      <c r="K784" s="46"/>
    </row>
    <row r="785">
      <c r="I785" s="46"/>
      <c r="J785" s="46"/>
      <c r="K785" s="46"/>
    </row>
    <row r="786">
      <c r="I786" s="46"/>
      <c r="J786" s="46"/>
      <c r="K786" s="46"/>
    </row>
    <row r="787">
      <c r="I787" s="46"/>
      <c r="J787" s="46"/>
      <c r="K787" s="46"/>
    </row>
    <row r="788">
      <c r="I788" s="46"/>
      <c r="J788" s="46"/>
      <c r="K788" s="46"/>
    </row>
    <row r="789">
      <c r="I789" s="46"/>
      <c r="J789" s="46"/>
      <c r="K789" s="46"/>
    </row>
    <row r="790">
      <c r="I790" s="46"/>
      <c r="J790" s="46"/>
      <c r="K790" s="46"/>
    </row>
    <row r="791">
      <c r="I791" s="46"/>
      <c r="J791" s="46"/>
      <c r="K791" s="46"/>
    </row>
    <row r="792">
      <c r="I792" s="46"/>
      <c r="J792" s="46"/>
      <c r="K792" s="46"/>
    </row>
    <row r="793">
      <c r="I793" s="46"/>
      <c r="J793" s="46"/>
      <c r="K793" s="46"/>
    </row>
    <row r="794">
      <c r="I794" s="46"/>
      <c r="J794" s="46"/>
      <c r="K794" s="46"/>
    </row>
    <row r="795">
      <c r="I795" s="46"/>
      <c r="J795" s="46"/>
      <c r="K795" s="46"/>
    </row>
    <row r="796">
      <c r="I796" s="46"/>
      <c r="J796" s="46"/>
      <c r="K796" s="46"/>
    </row>
    <row r="797">
      <c r="I797" s="46"/>
      <c r="J797" s="46"/>
      <c r="K797" s="46"/>
    </row>
    <row r="798">
      <c r="I798" s="46"/>
      <c r="J798" s="46"/>
      <c r="K798" s="46"/>
    </row>
    <row r="799">
      <c r="I799" s="46"/>
      <c r="J799" s="46"/>
      <c r="K799" s="46"/>
    </row>
    <row r="800">
      <c r="I800" s="46"/>
      <c r="J800" s="46"/>
      <c r="K800" s="46"/>
    </row>
    <row r="801">
      <c r="I801" s="46"/>
      <c r="J801" s="46"/>
      <c r="K801" s="46"/>
    </row>
    <row r="802">
      <c r="I802" s="46"/>
      <c r="J802" s="46"/>
      <c r="K802" s="46"/>
    </row>
    <row r="803">
      <c r="I803" s="46"/>
      <c r="J803" s="46"/>
      <c r="K803" s="46"/>
    </row>
    <row r="804">
      <c r="I804" s="46"/>
      <c r="J804" s="46"/>
      <c r="K804" s="46"/>
    </row>
    <row r="805">
      <c r="I805" s="46"/>
      <c r="J805" s="46"/>
      <c r="K805" s="46"/>
    </row>
    <row r="806">
      <c r="I806" s="46"/>
      <c r="J806" s="46"/>
      <c r="K806" s="46"/>
    </row>
    <row r="807">
      <c r="I807" s="46"/>
      <c r="J807" s="46"/>
      <c r="K807" s="46"/>
    </row>
    <row r="808">
      <c r="I808" s="46"/>
      <c r="J808" s="46"/>
      <c r="K808" s="46"/>
    </row>
    <row r="809">
      <c r="I809" s="46"/>
      <c r="J809" s="46"/>
      <c r="K809" s="46"/>
    </row>
    <row r="810">
      <c r="I810" s="46"/>
      <c r="J810" s="46"/>
      <c r="K810" s="46"/>
    </row>
    <row r="811">
      <c r="I811" s="46"/>
      <c r="J811" s="46"/>
      <c r="K811" s="46"/>
    </row>
    <row r="812">
      <c r="I812" s="46"/>
      <c r="J812" s="46"/>
      <c r="K812" s="46"/>
    </row>
    <row r="813">
      <c r="I813" s="46"/>
      <c r="J813" s="46"/>
      <c r="K813" s="46"/>
    </row>
    <row r="814">
      <c r="I814" s="46"/>
      <c r="J814" s="46"/>
      <c r="K814" s="46"/>
    </row>
    <row r="815">
      <c r="I815" s="46"/>
      <c r="J815" s="46"/>
      <c r="K815" s="46"/>
    </row>
    <row r="816">
      <c r="I816" s="46"/>
      <c r="J816" s="46"/>
      <c r="K816" s="46"/>
    </row>
    <row r="817">
      <c r="I817" s="46"/>
      <c r="J817" s="46"/>
      <c r="K817" s="46"/>
    </row>
    <row r="818">
      <c r="I818" s="46"/>
      <c r="J818" s="46"/>
      <c r="K818" s="46"/>
    </row>
    <row r="819">
      <c r="I819" s="46"/>
      <c r="J819" s="46"/>
      <c r="K819" s="46"/>
    </row>
    <row r="820">
      <c r="I820" s="46"/>
      <c r="J820" s="46"/>
      <c r="K820" s="46"/>
    </row>
    <row r="821">
      <c r="I821" s="46"/>
      <c r="J821" s="46"/>
      <c r="K821" s="46"/>
    </row>
    <row r="822">
      <c r="I822" s="46"/>
      <c r="J822" s="46"/>
      <c r="K822" s="46"/>
    </row>
    <row r="823">
      <c r="I823" s="46"/>
      <c r="J823" s="46"/>
      <c r="K823" s="46"/>
    </row>
    <row r="824">
      <c r="I824" s="46"/>
      <c r="J824" s="46"/>
      <c r="K824" s="46"/>
    </row>
    <row r="825">
      <c r="I825" s="46"/>
      <c r="J825" s="46"/>
      <c r="K825" s="46"/>
    </row>
    <row r="826">
      <c r="I826" s="46"/>
      <c r="J826" s="46"/>
      <c r="K826" s="46"/>
    </row>
    <row r="827">
      <c r="I827" s="46"/>
      <c r="J827" s="46"/>
      <c r="K827" s="46"/>
    </row>
    <row r="828">
      <c r="I828" s="46"/>
      <c r="J828" s="46"/>
      <c r="K828" s="46"/>
    </row>
    <row r="829">
      <c r="I829" s="46"/>
      <c r="J829" s="46"/>
      <c r="K829" s="46"/>
    </row>
    <row r="830">
      <c r="I830" s="46"/>
      <c r="J830" s="46"/>
      <c r="K830" s="46"/>
    </row>
    <row r="831">
      <c r="I831" s="46"/>
      <c r="J831" s="46"/>
      <c r="K831" s="46"/>
    </row>
    <row r="832">
      <c r="I832" s="46"/>
      <c r="J832" s="46"/>
      <c r="K832" s="46"/>
    </row>
    <row r="833">
      <c r="I833" s="46"/>
      <c r="J833" s="46"/>
      <c r="K833" s="46"/>
    </row>
    <row r="834">
      <c r="I834" s="46"/>
      <c r="J834" s="46"/>
      <c r="K834" s="46"/>
    </row>
    <row r="835">
      <c r="I835" s="46"/>
      <c r="J835" s="46"/>
      <c r="K835" s="46"/>
    </row>
    <row r="836">
      <c r="I836" s="46"/>
      <c r="J836" s="46"/>
      <c r="K836" s="46"/>
    </row>
    <row r="837">
      <c r="I837" s="46"/>
      <c r="J837" s="46"/>
      <c r="K837" s="46"/>
    </row>
    <row r="838">
      <c r="I838" s="46"/>
      <c r="J838" s="46"/>
      <c r="K838" s="46"/>
    </row>
    <row r="839">
      <c r="I839" s="46"/>
      <c r="J839" s="46"/>
      <c r="K839" s="46"/>
    </row>
    <row r="840">
      <c r="I840" s="46"/>
      <c r="J840" s="46"/>
      <c r="K840" s="46"/>
    </row>
    <row r="841">
      <c r="I841" s="46"/>
      <c r="J841" s="46"/>
      <c r="K841" s="46"/>
    </row>
    <row r="842">
      <c r="I842" s="46"/>
      <c r="J842" s="46"/>
      <c r="K842" s="46"/>
    </row>
    <row r="843">
      <c r="I843" s="46"/>
      <c r="J843" s="46"/>
      <c r="K843" s="46"/>
    </row>
    <row r="844">
      <c r="I844" s="46"/>
      <c r="J844" s="46"/>
      <c r="K844" s="46"/>
    </row>
    <row r="845">
      <c r="I845" s="46"/>
      <c r="J845" s="46"/>
      <c r="K845" s="46"/>
    </row>
    <row r="846">
      <c r="I846" s="46"/>
      <c r="J846" s="46"/>
      <c r="K846" s="46"/>
    </row>
    <row r="847">
      <c r="I847" s="46"/>
      <c r="J847" s="46"/>
      <c r="K847" s="46"/>
    </row>
    <row r="848">
      <c r="I848" s="46"/>
      <c r="J848" s="46"/>
      <c r="K848" s="46"/>
    </row>
    <row r="849">
      <c r="I849" s="46"/>
      <c r="J849" s="46"/>
      <c r="K849" s="46"/>
    </row>
    <row r="850">
      <c r="I850" s="46"/>
      <c r="J850" s="46"/>
      <c r="K850" s="46"/>
    </row>
    <row r="851">
      <c r="I851" s="46"/>
      <c r="J851" s="46"/>
      <c r="K851" s="46"/>
    </row>
    <row r="852">
      <c r="I852" s="46"/>
      <c r="J852" s="46"/>
      <c r="K852" s="46"/>
    </row>
    <row r="853">
      <c r="I853" s="46"/>
      <c r="J853" s="46"/>
      <c r="K853" s="46"/>
    </row>
    <row r="854">
      <c r="I854" s="46"/>
      <c r="J854" s="46"/>
      <c r="K854" s="46"/>
    </row>
    <row r="855">
      <c r="I855" s="46"/>
      <c r="J855" s="46"/>
      <c r="K855" s="46"/>
    </row>
    <row r="856">
      <c r="I856" s="46"/>
      <c r="J856" s="46"/>
      <c r="K856" s="46"/>
    </row>
    <row r="857">
      <c r="I857" s="46"/>
      <c r="J857" s="46"/>
      <c r="K857" s="46"/>
    </row>
    <row r="858">
      <c r="I858" s="46"/>
      <c r="J858" s="46"/>
      <c r="K858" s="46"/>
    </row>
    <row r="859">
      <c r="I859" s="46"/>
      <c r="J859" s="46"/>
      <c r="K859" s="46"/>
    </row>
    <row r="860">
      <c r="I860" s="46"/>
      <c r="J860" s="46"/>
      <c r="K860" s="46"/>
    </row>
    <row r="861">
      <c r="I861" s="46"/>
      <c r="J861" s="46"/>
      <c r="K861" s="46"/>
    </row>
    <row r="862">
      <c r="I862" s="46"/>
      <c r="J862" s="46"/>
      <c r="K862" s="46"/>
    </row>
    <row r="863">
      <c r="I863" s="46"/>
      <c r="J863" s="46"/>
      <c r="K863" s="46"/>
    </row>
    <row r="864">
      <c r="I864" s="46"/>
      <c r="J864" s="46"/>
      <c r="K864" s="46"/>
    </row>
    <row r="865">
      <c r="I865" s="46"/>
      <c r="J865" s="46"/>
      <c r="K865" s="46"/>
    </row>
    <row r="866">
      <c r="I866" s="46"/>
      <c r="J866" s="46"/>
      <c r="K866" s="46"/>
    </row>
    <row r="867">
      <c r="I867" s="46"/>
      <c r="J867" s="46"/>
      <c r="K867" s="46"/>
    </row>
    <row r="868">
      <c r="I868" s="46"/>
      <c r="J868" s="46"/>
      <c r="K868" s="46"/>
    </row>
    <row r="869">
      <c r="I869" s="46"/>
      <c r="J869" s="46"/>
      <c r="K869" s="46"/>
    </row>
    <row r="870">
      <c r="I870" s="46"/>
      <c r="J870" s="46"/>
      <c r="K870" s="46"/>
    </row>
    <row r="871">
      <c r="I871" s="46"/>
      <c r="J871" s="46"/>
      <c r="K871" s="46"/>
    </row>
    <row r="872">
      <c r="I872" s="46"/>
      <c r="J872" s="46"/>
      <c r="K872" s="46"/>
    </row>
    <row r="873">
      <c r="I873" s="46"/>
      <c r="J873" s="46"/>
      <c r="K873" s="46"/>
    </row>
    <row r="874">
      <c r="I874" s="46"/>
      <c r="J874" s="46"/>
      <c r="K874" s="46"/>
    </row>
    <row r="875">
      <c r="I875" s="46"/>
      <c r="J875" s="46"/>
      <c r="K875" s="46"/>
    </row>
    <row r="876">
      <c r="I876" s="46"/>
      <c r="J876" s="46"/>
      <c r="K876" s="46"/>
    </row>
    <row r="877">
      <c r="I877" s="46"/>
      <c r="J877" s="46"/>
      <c r="K877" s="46"/>
    </row>
    <row r="878">
      <c r="I878" s="46"/>
      <c r="J878" s="46"/>
      <c r="K878" s="46"/>
    </row>
    <row r="879">
      <c r="I879" s="46"/>
      <c r="J879" s="46"/>
      <c r="K879" s="46"/>
    </row>
    <row r="880">
      <c r="I880" s="46"/>
      <c r="J880" s="46"/>
      <c r="K880" s="46"/>
    </row>
    <row r="881">
      <c r="I881" s="46"/>
      <c r="J881" s="46"/>
      <c r="K881" s="46"/>
    </row>
    <row r="882">
      <c r="I882" s="46"/>
      <c r="J882" s="46"/>
      <c r="K882" s="46"/>
    </row>
    <row r="883">
      <c r="I883" s="46"/>
      <c r="J883" s="46"/>
      <c r="K883" s="46"/>
    </row>
    <row r="884">
      <c r="I884" s="46"/>
      <c r="J884" s="46"/>
      <c r="K884" s="46"/>
    </row>
    <row r="885">
      <c r="I885" s="46"/>
      <c r="J885" s="46"/>
      <c r="K885" s="46"/>
    </row>
    <row r="886">
      <c r="I886" s="46"/>
      <c r="J886" s="46"/>
      <c r="K886" s="46"/>
    </row>
    <row r="887">
      <c r="I887" s="46"/>
      <c r="J887" s="46"/>
      <c r="K887" s="46"/>
    </row>
    <row r="888">
      <c r="I888" s="46"/>
      <c r="J888" s="46"/>
      <c r="K888" s="46"/>
    </row>
    <row r="889">
      <c r="I889" s="46"/>
      <c r="J889" s="46"/>
      <c r="K889" s="46"/>
    </row>
    <row r="890">
      <c r="I890" s="46"/>
      <c r="J890" s="46"/>
      <c r="K890" s="46"/>
    </row>
    <row r="891">
      <c r="I891" s="46"/>
      <c r="J891" s="46"/>
      <c r="K891" s="46"/>
    </row>
    <row r="892">
      <c r="I892" s="46"/>
      <c r="J892" s="46"/>
      <c r="K892" s="46"/>
    </row>
    <row r="893">
      <c r="I893" s="46"/>
      <c r="J893" s="46"/>
      <c r="K893" s="46"/>
    </row>
    <row r="894">
      <c r="I894" s="46"/>
      <c r="J894" s="46"/>
      <c r="K894" s="46"/>
    </row>
    <row r="895">
      <c r="I895" s="46"/>
      <c r="J895" s="46"/>
      <c r="K895" s="46"/>
    </row>
    <row r="896">
      <c r="I896" s="46"/>
      <c r="J896" s="46"/>
      <c r="K896" s="46"/>
    </row>
    <row r="897">
      <c r="I897" s="46"/>
      <c r="J897" s="46"/>
      <c r="K897" s="46"/>
    </row>
    <row r="898">
      <c r="I898" s="46"/>
      <c r="J898" s="46"/>
      <c r="K898" s="46"/>
    </row>
    <row r="899">
      <c r="I899" s="46"/>
      <c r="J899" s="46"/>
      <c r="K899" s="46"/>
    </row>
    <row r="900">
      <c r="I900" s="46"/>
      <c r="J900" s="46"/>
      <c r="K900" s="46"/>
    </row>
    <row r="901">
      <c r="I901" s="46"/>
      <c r="J901" s="46"/>
      <c r="K901" s="46"/>
    </row>
    <row r="902">
      <c r="I902" s="46"/>
      <c r="J902" s="46"/>
      <c r="K902" s="46"/>
    </row>
    <row r="903">
      <c r="I903" s="46"/>
      <c r="J903" s="46"/>
      <c r="K903" s="46"/>
    </row>
    <row r="904">
      <c r="I904" s="46"/>
      <c r="J904" s="46"/>
      <c r="K904" s="46"/>
    </row>
    <row r="905">
      <c r="I905" s="46"/>
      <c r="J905" s="46"/>
      <c r="K905" s="46"/>
    </row>
    <row r="906">
      <c r="I906" s="46"/>
      <c r="J906" s="46"/>
      <c r="K906" s="46"/>
    </row>
    <row r="907">
      <c r="I907" s="46"/>
      <c r="J907" s="46"/>
      <c r="K907" s="46"/>
    </row>
    <row r="908">
      <c r="I908" s="46"/>
      <c r="J908" s="46"/>
      <c r="K908" s="46"/>
    </row>
    <row r="909">
      <c r="I909" s="46"/>
      <c r="J909" s="46"/>
      <c r="K909" s="46"/>
    </row>
    <row r="910">
      <c r="I910" s="46"/>
      <c r="J910" s="46"/>
      <c r="K910" s="46"/>
    </row>
    <row r="911">
      <c r="I911" s="46"/>
      <c r="J911" s="46"/>
      <c r="K911" s="46"/>
    </row>
    <row r="912">
      <c r="I912" s="46"/>
      <c r="J912" s="46"/>
      <c r="K912" s="46"/>
    </row>
    <row r="913">
      <c r="I913" s="46"/>
      <c r="J913" s="46"/>
      <c r="K913" s="46"/>
    </row>
    <row r="914">
      <c r="I914" s="46"/>
      <c r="J914" s="46"/>
      <c r="K914" s="46"/>
    </row>
    <row r="915">
      <c r="I915" s="46"/>
      <c r="J915" s="46"/>
      <c r="K915" s="46"/>
    </row>
    <row r="916">
      <c r="I916" s="46"/>
      <c r="J916" s="46"/>
      <c r="K916" s="46"/>
    </row>
    <row r="917">
      <c r="I917" s="46"/>
      <c r="J917" s="46"/>
      <c r="K917" s="46"/>
    </row>
    <row r="918">
      <c r="I918" s="46"/>
      <c r="J918" s="46"/>
      <c r="K918" s="46"/>
    </row>
    <row r="919">
      <c r="I919" s="46"/>
      <c r="J919" s="46"/>
      <c r="K919" s="46"/>
    </row>
    <row r="920">
      <c r="I920" s="46"/>
      <c r="J920" s="46"/>
      <c r="K920" s="46"/>
    </row>
    <row r="921">
      <c r="I921" s="46"/>
      <c r="J921" s="46"/>
      <c r="K921" s="46"/>
    </row>
    <row r="922">
      <c r="I922" s="46"/>
      <c r="J922" s="46"/>
      <c r="K922" s="46"/>
    </row>
    <row r="923">
      <c r="I923" s="46"/>
      <c r="J923" s="46"/>
      <c r="K923" s="46"/>
    </row>
    <row r="924">
      <c r="I924" s="46"/>
      <c r="J924" s="46"/>
      <c r="K924" s="46"/>
    </row>
    <row r="925">
      <c r="I925" s="46"/>
      <c r="J925" s="46"/>
      <c r="K925" s="46"/>
    </row>
    <row r="926">
      <c r="I926" s="46"/>
      <c r="J926" s="46"/>
      <c r="K926" s="46"/>
    </row>
    <row r="927">
      <c r="I927" s="46"/>
      <c r="J927" s="46"/>
      <c r="K927" s="46"/>
    </row>
    <row r="928">
      <c r="I928" s="46"/>
      <c r="J928" s="46"/>
      <c r="K928" s="46"/>
    </row>
    <row r="929">
      <c r="I929" s="46"/>
      <c r="J929" s="46"/>
      <c r="K929" s="46"/>
    </row>
    <row r="930">
      <c r="I930" s="46"/>
      <c r="J930" s="46"/>
      <c r="K930" s="46"/>
    </row>
    <row r="931">
      <c r="I931" s="46"/>
      <c r="J931" s="46"/>
      <c r="K931" s="46"/>
    </row>
    <row r="932">
      <c r="I932" s="46"/>
      <c r="J932" s="46"/>
      <c r="K932" s="46"/>
    </row>
    <row r="933">
      <c r="I933" s="46"/>
      <c r="J933" s="46"/>
      <c r="K933" s="46"/>
    </row>
    <row r="934">
      <c r="I934" s="46"/>
      <c r="J934" s="46"/>
      <c r="K934" s="46"/>
    </row>
    <row r="935">
      <c r="I935" s="46"/>
      <c r="J935" s="46"/>
      <c r="K935" s="46"/>
    </row>
    <row r="936">
      <c r="I936" s="46"/>
      <c r="J936" s="46"/>
      <c r="K936" s="46"/>
    </row>
    <row r="937">
      <c r="I937" s="46"/>
      <c r="J937" s="46"/>
      <c r="K937" s="46"/>
    </row>
    <row r="938">
      <c r="I938" s="46"/>
      <c r="J938" s="46"/>
      <c r="K938" s="46"/>
    </row>
    <row r="939">
      <c r="I939" s="46"/>
      <c r="J939" s="46"/>
      <c r="K939" s="46"/>
    </row>
    <row r="940">
      <c r="I940" s="46"/>
      <c r="J940" s="46"/>
      <c r="K940" s="46"/>
    </row>
    <row r="941">
      <c r="I941" s="46"/>
      <c r="J941" s="46"/>
      <c r="K941" s="46"/>
    </row>
    <row r="942">
      <c r="I942" s="46"/>
      <c r="J942" s="46"/>
      <c r="K942" s="46"/>
    </row>
    <row r="943">
      <c r="I943" s="46"/>
      <c r="J943" s="46"/>
      <c r="K943" s="46"/>
    </row>
    <row r="944">
      <c r="I944" s="46"/>
      <c r="J944" s="46"/>
      <c r="K944" s="46"/>
    </row>
    <row r="945">
      <c r="I945" s="46"/>
      <c r="J945" s="46"/>
      <c r="K945" s="46"/>
    </row>
    <row r="946">
      <c r="I946" s="46"/>
      <c r="J946" s="46"/>
      <c r="K946" s="46"/>
    </row>
    <row r="947">
      <c r="I947" s="46"/>
      <c r="J947" s="46"/>
      <c r="K947" s="46"/>
    </row>
    <row r="948">
      <c r="I948" s="46"/>
      <c r="J948" s="46"/>
      <c r="K948" s="46"/>
    </row>
    <row r="949">
      <c r="I949" s="46"/>
      <c r="J949" s="46"/>
      <c r="K949" s="46"/>
    </row>
    <row r="950">
      <c r="I950" s="46"/>
      <c r="J950" s="46"/>
      <c r="K950" s="46"/>
    </row>
    <row r="951">
      <c r="I951" s="46"/>
      <c r="J951" s="46"/>
      <c r="K951" s="46"/>
    </row>
    <row r="952">
      <c r="I952" s="46"/>
      <c r="J952" s="46"/>
      <c r="K952" s="46"/>
    </row>
    <row r="953">
      <c r="I953" s="46"/>
      <c r="J953" s="46"/>
      <c r="K953" s="46"/>
    </row>
    <row r="954">
      <c r="I954" s="46"/>
      <c r="J954" s="46"/>
      <c r="K954" s="46"/>
    </row>
    <row r="955">
      <c r="I955" s="46"/>
      <c r="J955" s="46"/>
      <c r="K955" s="46"/>
    </row>
    <row r="956">
      <c r="I956" s="46"/>
      <c r="J956" s="46"/>
      <c r="K956" s="46"/>
    </row>
    <row r="957">
      <c r="I957" s="46"/>
      <c r="J957" s="46"/>
      <c r="K957" s="46"/>
    </row>
    <row r="958">
      <c r="I958" s="46"/>
      <c r="J958" s="46"/>
      <c r="K958" s="46"/>
    </row>
    <row r="959">
      <c r="I959" s="46"/>
      <c r="J959" s="46"/>
      <c r="K959" s="46"/>
    </row>
    <row r="960">
      <c r="I960" s="46"/>
      <c r="J960" s="46"/>
      <c r="K960" s="46"/>
    </row>
    <row r="961">
      <c r="I961" s="46"/>
      <c r="J961" s="46"/>
      <c r="K961" s="46"/>
    </row>
    <row r="962">
      <c r="I962" s="46"/>
      <c r="J962" s="46"/>
      <c r="K962" s="46"/>
    </row>
    <row r="963">
      <c r="I963" s="46"/>
      <c r="J963" s="46"/>
      <c r="K963" s="46"/>
    </row>
    <row r="964">
      <c r="I964" s="46"/>
      <c r="J964" s="46"/>
      <c r="K964" s="46"/>
    </row>
    <row r="965">
      <c r="I965" s="46"/>
      <c r="J965" s="46"/>
      <c r="K965" s="46"/>
    </row>
    <row r="966">
      <c r="I966" s="46"/>
      <c r="J966" s="46"/>
      <c r="K966" s="46"/>
    </row>
    <row r="967">
      <c r="I967" s="46"/>
      <c r="J967" s="46"/>
      <c r="K967" s="46"/>
    </row>
    <row r="968">
      <c r="I968" s="46"/>
      <c r="J968" s="46"/>
      <c r="K968" s="46"/>
    </row>
    <row r="969">
      <c r="I969" s="46"/>
      <c r="J969" s="46"/>
      <c r="K969" s="46"/>
    </row>
    <row r="970">
      <c r="I970" s="46"/>
      <c r="J970" s="46"/>
      <c r="K970" s="46"/>
    </row>
    <row r="971">
      <c r="I971" s="46"/>
      <c r="J971" s="46"/>
      <c r="K971" s="46"/>
    </row>
    <row r="972">
      <c r="I972" s="46"/>
      <c r="J972" s="46"/>
      <c r="K972" s="46"/>
    </row>
    <row r="973">
      <c r="I973" s="46"/>
      <c r="J973" s="46"/>
      <c r="K973" s="46"/>
    </row>
    <row r="974">
      <c r="I974" s="46"/>
      <c r="J974" s="46"/>
      <c r="K974" s="46"/>
    </row>
    <row r="975">
      <c r="I975" s="46"/>
      <c r="J975" s="46"/>
      <c r="K975" s="46"/>
    </row>
    <row r="976">
      <c r="I976" s="46"/>
      <c r="J976" s="46"/>
      <c r="K976" s="46"/>
    </row>
    <row r="977">
      <c r="I977" s="46"/>
      <c r="J977" s="46"/>
      <c r="K977" s="46"/>
    </row>
    <row r="978">
      <c r="I978" s="46"/>
      <c r="J978" s="46"/>
      <c r="K978" s="46"/>
    </row>
    <row r="979">
      <c r="I979" s="46"/>
      <c r="J979" s="46"/>
      <c r="K979" s="46"/>
    </row>
    <row r="980">
      <c r="I980" s="46"/>
      <c r="J980" s="46"/>
      <c r="K980" s="46"/>
    </row>
    <row r="981">
      <c r="I981" s="46"/>
      <c r="J981" s="46"/>
      <c r="K981" s="46"/>
    </row>
    <row r="982">
      <c r="I982" s="46"/>
      <c r="J982" s="46"/>
      <c r="K982" s="46"/>
    </row>
    <row r="983">
      <c r="I983" s="46"/>
      <c r="J983" s="46"/>
      <c r="K983" s="46"/>
    </row>
    <row r="984">
      <c r="I984" s="46"/>
      <c r="J984" s="46"/>
      <c r="K984" s="46"/>
    </row>
    <row r="985">
      <c r="I985" s="46"/>
      <c r="J985" s="46"/>
      <c r="K985" s="46"/>
    </row>
    <row r="986">
      <c r="I986" s="46"/>
      <c r="J986" s="46"/>
      <c r="K986" s="46"/>
    </row>
    <row r="987">
      <c r="I987" s="46"/>
      <c r="J987" s="46"/>
      <c r="K987" s="46"/>
    </row>
    <row r="988">
      <c r="I988" s="46"/>
      <c r="J988" s="46"/>
      <c r="K988" s="46"/>
    </row>
    <row r="989">
      <c r="I989" s="46"/>
      <c r="J989" s="46"/>
      <c r="K989" s="46"/>
    </row>
    <row r="990">
      <c r="I990" s="46"/>
      <c r="J990" s="46"/>
      <c r="K990" s="46"/>
    </row>
    <row r="991">
      <c r="I991" s="46"/>
      <c r="J991" s="46"/>
      <c r="K991" s="46"/>
    </row>
    <row r="992">
      <c r="I992" s="46"/>
      <c r="J992" s="46"/>
      <c r="K992" s="46"/>
    </row>
    <row r="993">
      <c r="I993" s="46"/>
      <c r="J993" s="46"/>
      <c r="K993" s="46"/>
    </row>
    <row r="994">
      <c r="I994" s="46"/>
      <c r="J994" s="46"/>
      <c r="K994" s="46"/>
    </row>
    <row r="995">
      <c r="I995" s="46"/>
      <c r="J995" s="46"/>
      <c r="K995" s="46"/>
    </row>
    <row r="996">
      <c r="I996" s="46"/>
      <c r="J996" s="46"/>
      <c r="K996" s="46"/>
    </row>
    <row r="997">
      <c r="I997" s="46"/>
      <c r="J997" s="46"/>
      <c r="K997" s="46"/>
    </row>
    <row r="998">
      <c r="I998" s="46"/>
      <c r="J998" s="46"/>
      <c r="K998" s="46"/>
    </row>
    <row r="999">
      <c r="I999" s="46"/>
      <c r="J999" s="46"/>
      <c r="K999" s="46"/>
    </row>
    <row r="1000">
      <c r="I1000" s="46"/>
      <c r="J1000" s="46"/>
      <c r="K1000" s="46"/>
    </row>
    <row r="1001">
      <c r="I1001" s="46"/>
      <c r="J1001" s="46"/>
      <c r="K1001" s="46"/>
    </row>
    <row r="1002">
      <c r="I1002" s="46"/>
      <c r="J1002" s="46"/>
      <c r="K1002" s="46"/>
    </row>
    <row r="1003">
      <c r="I1003" s="46"/>
      <c r="J1003" s="46"/>
      <c r="K1003" s="46"/>
    </row>
    <row r="1004">
      <c r="I1004" s="46"/>
      <c r="J1004" s="46"/>
      <c r="K1004" s="46"/>
    </row>
    <row r="1005">
      <c r="I1005" s="46"/>
      <c r="J1005" s="46"/>
      <c r="K1005" s="46"/>
    </row>
  </sheetData>
  <mergeCells count="14">
    <mergeCell ref="L28:L29"/>
    <mergeCell ref="L31:L33"/>
    <mergeCell ref="L34:M34"/>
    <mergeCell ref="L36:M36"/>
    <mergeCell ref="L40:L47"/>
    <mergeCell ref="L49:L50"/>
    <mergeCell ref="L52:L54"/>
    <mergeCell ref="A1:F1"/>
    <mergeCell ref="H1:P1"/>
    <mergeCell ref="A17:G17"/>
    <mergeCell ref="I18:J18"/>
    <mergeCell ref="L19:L26"/>
    <mergeCell ref="L27:M27"/>
    <mergeCell ref="L30:M30"/>
  </mergeCells>
  <hyperlinks>
    <hyperlink r:id="rId1" ref="B19"/>
    <hyperlink r:id="rId2" ref="B20"/>
    <hyperlink r:id="rId3" ref="B21"/>
    <hyperlink r:id="rId4" ref="B22"/>
    <hyperlink r:id="rId5" ref="B23"/>
    <hyperlink r:id="rId6" ref="B24"/>
    <hyperlink r:id="rId7" ref="B25"/>
    <hyperlink r:id="rId8" ref="B26"/>
    <hyperlink r:id="rId9" ref="B27"/>
    <hyperlink r:id="rId10" ref="B28"/>
    <hyperlink r:id="rId11" ref="B29"/>
    <hyperlink r:id="rId12" ref="B30"/>
    <hyperlink r:id="rId13" ref="A50"/>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15.25"/>
    <col customWidth="1" min="12" max="13" width="15.25"/>
    <col customWidth="1" min="14" max="14" width="45.88"/>
    <col customWidth="1" min="15" max="15" width="67.13"/>
    <col customWidth="1" min="16" max="16" width="64.75"/>
    <col customWidth="1" hidden="1" min="17" max="17" width="19.88"/>
    <col hidden="1" min="18" max="23" width="12.63"/>
    <col customWidth="1" hidden="1" min="24" max="24" width="33.5"/>
    <col hidden="1" min="25" max="25" width="12.63"/>
  </cols>
  <sheetData>
    <row r="1">
      <c r="A1" s="138" t="s">
        <v>766</v>
      </c>
      <c r="B1" s="138" t="s">
        <v>767</v>
      </c>
      <c r="C1" s="139" t="s">
        <v>768</v>
      </c>
      <c r="D1" s="139" t="s">
        <v>769</v>
      </c>
      <c r="E1" s="138" t="s">
        <v>770</v>
      </c>
      <c r="F1" s="138" t="s">
        <v>771</v>
      </c>
      <c r="G1" s="138" t="s">
        <v>772</v>
      </c>
      <c r="H1" s="138" t="s">
        <v>336</v>
      </c>
      <c r="I1" s="138" t="s">
        <v>773</v>
      </c>
      <c r="J1" s="139" t="s">
        <v>2</v>
      </c>
      <c r="K1" s="138" t="s">
        <v>774</v>
      </c>
      <c r="L1" s="140" t="s">
        <v>775</v>
      </c>
      <c r="M1" s="140" t="s">
        <v>776</v>
      </c>
      <c r="N1" s="138" t="s">
        <v>777</v>
      </c>
      <c r="O1" s="138" t="s">
        <v>778</v>
      </c>
      <c r="P1" s="138" t="s">
        <v>779</v>
      </c>
      <c r="Q1" s="138" t="s">
        <v>780</v>
      </c>
      <c r="R1" s="138" t="s">
        <v>781</v>
      </c>
      <c r="S1" s="138" t="s">
        <v>782</v>
      </c>
      <c r="T1" s="138" t="s">
        <v>783</v>
      </c>
      <c r="U1" s="138" t="s">
        <v>784</v>
      </c>
      <c r="V1" s="138" t="s">
        <v>7</v>
      </c>
      <c r="W1" s="138" t="s">
        <v>785</v>
      </c>
      <c r="X1" s="138" t="s">
        <v>786</v>
      </c>
      <c r="Y1" s="138" t="s">
        <v>787</v>
      </c>
      <c r="Z1" s="138" t="s">
        <v>334</v>
      </c>
      <c r="AA1" s="139"/>
      <c r="AB1" s="141"/>
      <c r="AC1" s="141"/>
      <c r="AD1" s="141"/>
      <c r="AE1" s="141"/>
      <c r="AF1" s="141"/>
      <c r="AG1" s="141"/>
      <c r="AH1" s="141"/>
      <c r="AI1" s="141"/>
      <c r="AJ1" s="141"/>
      <c r="AK1" s="141"/>
      <c r="AL1" s="141"/>
      <c r="AM1" s="141"/>
    </row>
    <row r="2">
      <c r="A2" s="142"/>
      <c r="B2" s="143"/>
      <c r="C2" s="142" t="s">
        <v>111</v>
      </c>
      <c r="D2" s="142" t="s">
        <v>788</v>
      </c>
      <c r="E2" s="142" t="s">
        <v>138</v>
      </c>
      <c r="F2" s="142"/>
      <c r="G2" s="142"/>
      <c r="H2" s="143" t="s">
        <v>673</v>
      </c>
      <c r="I2" s="144" t="s">
        <v>47</v>
      </c>
      <c r="J2" s="142" t="s">
        <v>48</v>
      </c>
      <c r="K2" s="142" t="s">
        <v>49</v>
      </c>
      <c r="L2" s="145" t="s">
        <v>789</v>
      </c>
      <c r="M2" s="119" t="s">
        <v>790</v>
      </c>
      <c r="N2" s="9" t="s">
        <v>791</v>
      </c>
      <c r="O2" s="143" t="s">
        <v>792</v>
      </c>
      <c r="P2" s="142"/>
      <c r="Q2" s="142"/>
      <c r="R2" s="142" t="s">
        <v>793</v>
      </c>
      <c r="S2" s="142" t="s">
        <v>51</v>
      </c>
      <c r="T2" s="142" t="s">
        <v>794</v>
      </c>
      <c r="U2" s="143" t="s">
        <v>795</v>
      </c>
      <c r="V2" s="143" t="s">
        <v>50</v>
      </c>
      <c r="W2" s="143" t="s">
        <v>33</v>
      </c>
      <c r="X2" s="143" t="s">
        <v>796</v>
      </c>
      <c r="Y2" s="143" t="s">
        <v>797</v>
      </c>
      <c r="Z2" s="143" t="s">
        <v>798</v>
      </c>
      <c r="AA2" s="142"/>
      <c r="AB2" s="16"/>
      <c r="AC2" s="16"/>
      <c r="AD2" s="16"/>
      <c r="AE2" s="7"/>
      <c r="AF2" s="7"/>
      <c r="AG2" s="7"/>
      <c r="AH2" s="7"/>
      <c r="AI2" s="7"/>
      <c r="AJ2" s="7"/>
      <c r="AK2" s="7"/>
      <c r="AL2" s="7"/>
      <c r="AM2" s="7"/>
    </row>
    <row r="3">
      <c r="A3" s="142"/>
      <c r="B3" s="142"/>
      <c r="C3" s="142" t="s">
        <v>111</v>
      </c>
      <c r="D3" s="142" t="s">
        <v>788</v>
      </c>
      <c r="E3" s="142" t="s">
        <v>21</v>
      </c>
      <c r="F3" s="142"/>
      <c r="G3" s="142"/>
      <c r="H3" s="143" t="s">
        <v>707</v>
      </c>
      <c r="I3" s="144" t="s">
        <v>177</v>
      </c>
      <c r="J3" s="142" t="s">
        <v>178</v>
      </c>
      <c r="K3" s="142" t="s">
        <v>107</v>
      </c>
      <c r="L3" s="145" t="s">
        <v>789</v>
      </c>
      <c r="M3" s="145" t="s">
        <v>386</v>
      </c>
      <c r="N3" s="9" t="s">
        <v>791</v>
      </c>
      <c r="O3" s="146" t="s">
        <v>792</v>
      </c>
      <c r="P3" s="142"/>
      <c r="Q3" s="142"/>
      <c r="R3" s="142" t="s">
        <v>793</v>
      </c>
      <c r="S3" s="142" t="s">
        <v>96</v>
      </c>
      <c r="T3" s="142" t="s">
        <v>794</v>
      </c>
      <c r="U3" s="143" t="s">
        <v>795</v>
      </c>
      <c r="V3" s="143" t="s">
        <v>179</v>
      </c>
      <c r="W3" s="143" t="s">
        <v>33</v>
      </c>
      <c r="X3" s="143" t="s">
        <v>796</v>
      </c>
      <c r="Y3" s="143" t="s">
        <v>797</v>
      </c>
      <c r="Z3" s="142"/>
      <c r="AA3" s="142"/>
      <c r="AB3" s="7"/>
      <c r="AC3" s="7"/>
      <c r="AD3" s="7"/>
      <c r="AE3" s="7"/>
      <c r="AF3" s="7"/>
      <c r="AG3" s="7"/>
      <c r="AH3" s="7"/>
      <c r="AI3" s="7"/>
      <c r="AJ3" s="7"/>
      <c r="AK3" s="7"/>
      <c r="AL3" s="7"/>
      <c r="AM3" s="7"/>
    </row>
    <row r="4">
      <c r="A4" s="7"/>
      <c r="B4" s="7"/>
      <c r="C4" s="147"/>
      <c r="D4" s="147"/>
      <c r="E4" s="7"/>
      <c r="F4" s="142" t="s">
        <v>799</v>
      </c>
      <c r="G4" s="142" t="s">
        <v>301</v>
      </c>
      <c r="H4" s="143" t="s">
        <v>481</v>
      </c>
      <c r="I4" s="148" t="s">
        <v>800</v>
      </c>
      <c r="J4" s="9" t="s">
        <v>801</v>
      </c>
      <c r="K4" s="9" t="s">
        <v>802</v>
      </c>
      <c r="L4" s="119" t="s">
        <v>803</v>
      </c>
      <c r="M4" s="119" t="s">
        <v>790</v>
      </c>
      <c r="N4" s="9" t="s">
        <v>804</v>
      </c>
      <c r="O4" s="143" t="s">
        <v>792</v>
      </c>
      <c r="P4" s="9"/>
      <c r="Q4" s="9"/>
      <c r="R4" s="9" t="s">
        <v>793</v>
      </c>
      <c r="S4" s="7"/>
      <c r="T4" s="7"/>
      <c r="U4" s="7"/>
      <c r="V4" s="7"/>
      <c r="W4" s="7"/>
      <c r="X4" s="149" t="s">
        <v>796</v>
      </c>
      <c r="Y4" s="7"/>
      <c r="Z4" s="7"/>
      <c r="AA4" s="7"/>
      <c r="AB4" s="150"/>
      <c r="AC4" s="150"/>
      <c r="AD4" s="150"/>
      <c r="AE4" s="150"/>
      <c r="AF4" s="150"/>
      <c r="AG4" s="7"/>
      <c r="AH4" s="7"/>
      <c r="AI4" s="7"/>
      <c r="AJ4" s="7"/>
      <c r="AK4" s="7"/>
      <c r="AL4" s="7"/>
      <c r="AM4" s="7"/>
    </row>
    <row r="5">
      <c r="A5" s="142"/>
      <c r="B5" s="143"/>
      <c r="C5" s="142" t="s">
        <v>111</v>
      </c>
      <c r="D5" s="142" t="s">
        <v>583</v>
      </c>
      <c r="E5" s="142" t="s">
        <v>21</v>
      </c>
      <c r="F5" s="142"/>
      <c r="G5" s="142"/>
      <c r="H5" s="143" t="s">
        <v>677</v>
      </c>
      <c r="I5" s="144" t="s">
        <v>57</v>
      </c>
      <c r="J5" s="142" t="s">
        <v>58</v>
      </c>
      <c r="K5" s="142" t="s">
        <v>59</v>
      </c>
      <c r="L5" s="145" t="s">
        <v>789</v>
      </c>
      <c r="M5" s="145" t="s">
        <v>386</v>
      </c>
      <c r="N5" s="9" t="s">
        <v>804</v>
      </c>
      <c r="O5" s="143" t="s">
        <v>805</v>
      </c>
      <c r="P5" s="142"/>
      <c r="Q5" s="142"/>
      <c r="R5" s="142" t="s">
        <v>793</v>
      </c>
      <c r="S5" s="142" t="s">
        <v>24</v>
      </c>
      <c r="T5" s="142" t="s">
        <v>806</v>
      </c>
      <c r="U5" s="143" t="s">
        <v>807</v>
      </c>
      <c r="V5" s="143" t="s">
        <v>60</v>
      </c>
      <c r="W5" s="143" t="s">
        <v>33</v>
      </c>
      <c r="X5" s="143" t="s">
        <v>808</v>
      </c>
      <c r="Y5" s="143" t="s">
        <v>797</v>
      </c>
      <c r="Z5" s="143" t="s">
        <v>809</v>
      </c>
      <c r="AA5" s="142"/>
      <c r="AB5" s="150"/>
      <c r="AC5" s="150"/>
      <c r="AD5" s="150"/>
      <c r="AE5" s="150"/>
      <c r="AF5" s="150"/>
      <c r="AG5" s="7"/>
      <c r="AH5" s="7"/>
      <c r="AI5" s="7"/>
      <c r="AJ5" s="7"/>
      <c r="AK5" s="7"/>
      <c r="AL5" s="7"/>
      <c r="AM5" s="7"/>
    </row>
    <row r="6">
      <c r="A6" s="142"/>
      <c r="B6" s="142"/>
      <c r="C6" s="142" t="s">
        <v>810</v>
      </c>
      <c r="D6" s="142" t="s">
        <v>788</v>
      </c>
      <c r="E6" s="142" t="s">
        <v>21</v>
      </c>
      <c r="F6" s="142"/>
      <c r="G6" s="142"/>
      <c r="H6" s="143" t="s">
        <v>707</v>
      </c>
      <c r="I6" s="144" t="s">
        <v>183</v>
      </c>
      <c r="J6" s="142" t="s">
        <v>184</v>
      </c>
      <c r="K6" s="142" t="s">
        <v>186</v>
      </c>
      <c r="L6" s="151" t="s">
        <v>811</v>
      </c>
      <c r="M6" s="119" t="s">
        <v>386</v>
      </c>
      <c r="N6" s="143" t="s">
        <v>812</v>
      </c>
      <c r="O6" s="143" t="s">
        <v>805</v>
      </c>
      <c r="P6" s="142"/>
      <c r="Q6" s="142"/>
      <c r="R6" s="142" t="s">
        <v>793</v>
      </c>
      <c r="S6" s="142" t="s">
        <v>24</v>
      </c>
      <c r="T6" s="142" t="s">
        <v>794</v>
      </c>
      <c r="U6" s="143" t="s">
        <v>813</v>
      </c>
      <c r="V6" s="143" t="s">
        <v>94</v>
      </c>
      <c r="W6" s="143" t="s">
        <v>46</v>
      </c>
      <c r="X6" s="143" t="s">
        <v>814</v>
      </c>
      <c r="Y6" s="143" t="s">
        <v>797</v>
      </c>
      <c r="Z6" s="142"/>
      <c r="AA6" s="142"/>
      <c r="AB6" s="16"/>
      <c r="AC6" s="16"/>
      <c r="AD6" s="16"/>
      <c r="AE6" s="7"/>
      <c r="AF6" s="7"/>
      <c r="AG6" s="7"/>
      <c r="AH6" s="7"/>
      <c r="AI6" s="7"/>
      <c r="AJ6" s="7"/>
      <c r="AK6" s="7"/>
      <c r="AL6" s="7"/>
      <c r="AM6" s="7"/>
    </row>
    <row r="7">
      <c r="A7" s="7"/>
      <c r="B7" s="7"/>
      <c r="C7" s="147"/>
      <c r="D7" s="147"/>
      <c r="E7" s="7"/>
      <c r="F7" s="152" t="s">
        <v>1</v>
      </c>
      <c r="G7" s="9" t="s">
        <v>583</v>
      </c>
      <c r="H7" s="143" t="s">
        <v>369</v>
      </c>
      <c r="I7" s="148" t="s">
        <v>815</v>
      </c>
      <c r="J7" s="9" t="s">
        <v>816</v>
      </c>
      <c r="K7" s="9" t="s">
        <v>817</v>
      </c>
      <c r="L7" s="119" t="s">
        <v>803</v>
      </c>
      <c r="M7" s="119" t="s">
        <v>386</v>
      </c>
      <c r="N7" s="9" t="s">
        <v>804</v>
      </c>
      <c r="O7" s="143" t="s">
        <v>805</v>
      </c>
      <c r="P7" s="9"/>
      <c r="Q7" s="9"/>
      <c r="R7" s="7"/>
      <c r="S7" s="7"/>
      <c r="T7" s="7"/>
      <c r="U7" s="7"/>
      <c r="V7" s="7"/>
      <c r="W7" s="7"/>
      <c r="X7" s="143" t="s">
        <v>818</v>
      </c>
      <c r="Y7" s="7"/>
      <c r="Z7" s="7"/>
      <c r="AA7" s="7"/>
      <c r="AB7" s="7"/>
      <c r="AC7" s="7"/>
      <c r="AD7" s="7"/>
      <c r="AE7" s="7"/>
      <c r="AF7" s="7"/>
      <c r="AG7" s="7"/>
      <c r="AH7" s="7"/>
      <c r="AI7" s="7"/>
      <c r="AJ7" s="7"/>
      <c r="AK7" s="7"/>
      <c r="AL7" s="7"/>
      <c r="AM7" s="7"/>
    </row>
    <row r="8">
      <c r="A8" s="143">
        <v>17434.0</v>
      </c>
      <c r="B8" s="142"/>
      <c r="C8" s="142"/>
      <c r="D8" s="142"/>
      <c r="E8" s="142"/>
      <c r="F8" s="143" t="s">
        <v>799</v>
      </c>
      <c r="G8" s="143" t="s">
        <v>301</v>
      </c>
      <c r="H8" s="143" t="s">
        <v>369</v>
      </c>
      <c r="I8" s="153" t="s">
        <v>418</v>
      </c>
      <c r="J8" s="143" t="s">
        <v>419</v>
      </c>
      <c r="K8" s="143" t="s">
        <v>420</v>
      </c>
      <c r="L8" s="119" t="s">
        <v>803</v>
      </c>
      <c r="M8" s="145" t="s">
        <v>386</v>
      </c>
      <c r="N8" s="9" t="s">
        <v>804</v>
      </c>
      <c r="O8" s="143" t="s">
        <v>805</v>
      </c>
      <c r="P8" s="143"/>
      <c r="Q8" s="143"/>
      <c r="R8" s="143" t="s">
        <v>793</v>
      </c>
      <c r="S8" s="142"/>
      <c r="T8" s="142" t="s">
        <v>819</v>
      </c>
      <c r="U8" s="143" t="s">
        <v>820</v>
      </c>
      <c r="V8" s="143" t="s">
        <v>421</v>
      </c>
      <c r="W8" s="142"/>
      <c r="X8" s="143" t="s">
        <v>818</v>
      </c>
      <c r="Y8" s="143" t="s">
        <v>797</v>
      </c>
      <c r="Z8" s="142"/>
      <c r="AA8" s="142"/>
      <c r="AB8" s="150"/>
      <c r="AC8" s="150"/>
      <c r="AD8" s="150"/>
      <c r="AE8" s="150"/>
      <c r="AF8" s="150"/>
      <c r="AG8" s="7"/>
      <c r="AH8" s="7"/>
      <c r="AI8" s="7"/>
      <c r="AJ8" s="7"/>
      <c r="AK8" s="7"/>
      <c r="AL8" s="7"/>
      <c r="AM8" s="7"/>
    </row>
    <row r="9">
      <c r="A9" s="143">
        <v>44494.0</v>
      </c>
      <c r="B9" s="143"/>
      <c r="C9" s="142"/>
      <c r="D9" s="142"/>
      <c r="E9" s="142"/>
      <c r="F9" s="142" t="s">
        <v>799</v>
      </c>
      <c r="G9" s="142" t="s">
        <v>301</v>
      </c>
      <c r="H9" s="143" t="s">
        <v>481</v>
      </c>
      <c r="I9" s="153" t="s">
        <v>821</v>
      </c>
      <c r="J9" s="143" t="s">
        <v>822</v>
      </c>
      <c r="K9" s="143" t="s">
        <v>540</v>
      </c>
      <c r="L9" s="119" t="s">
        <v>823</v>
      </c>
      <c r="M9" s="145" t="s">
        <v>386</v>
      </c>
      <c r="N9" s="9" t="s">
        <v>804</v>
      </c>
      <c r="O9" s="143" t="s">
        <v>805</v>
      </c>
      <c r="P9" s="143"/>
      <c r="Q9" s="143"/>
      <c r="R9" s="143" t="s">
        <v>793</v>
      </c>
      <c r="S9" s="142"/>
      <c r="T9" s="143" t="s">
        <v>794</v>
      </c>
      <c r="U9" s="143" t="s">
        <v>813</v>
      </c>
      <c r="V9" s="143" t="s">
        <v>541</v>
      </c>
      <c r="W9" s="142"/>
      <c r="X9" s="143" t="s">
        <v>824</v>
      </c>
      <c r="Y9" s="143" t="s">
        <v>797</v>
      </c>
      <c r="Z9" s="154" t="s">
        <v>825</v>
      </c>
      <c r="AA9" s="142"/>
      <c r="AB9" s="7"/>
      <c r="AC9" s="7"/>
      <c r="AD9" s="7"/>
      <c r="AE9" s="7"/>
      <c r="AF9" s="7"/>
      <c r="AG9" s="7"/>
      <c r="AH9" s="7"/>
      <c r="AI9" s="7"/>
      <c r="AJ9" s="7"/>
      <c r="AK9" s="7"/>
      <c r="AL9" s="7"/>
      <c r="AM9" s="7"/>
    </row>
    <row r="10">
      <c r="A10" s="143">
        <v>77188.0</v>
      </c>
      <c r="B10" s="143"/>
      <c r="C10" s="142"/>
      <c r="D10" s="142"/>
      <c r="E10" s="142"/>
      <c r="F10" s="143" t="s">
        <v>799</v>
      </c>
      <c r="G10" s="143" t="s">
        <v>301</v>
      </c>
      <c r="H10" s="143" t="s">
        <v>481</v>
      </c>
      <c r="I10" s="153" t="s">
        <v>498</v>
      </c>
      <c r="J10" s="143" t="s">
        <v>499</v>
      </c>
      <c r="K10" s="143" t="s">
        <v>500</v>
      </c>
      <c r="L10" s="119" t="s">
        <v>823</v>
      </c>
      <c r="M10" s="145" t="s">
        <v>386</v>
      </c>
      <c r="N10" s="9" t="s">
        <v>804</v>
      </c>
      <c r="O10" s="143" t="s">
        <v>805</v>
      </c>
      <c r="P10" s="143"/>
      <c r="Q10" s="143"/>
      <c r="R10" s="143" t="s">
        <v>793</v>
      </c>
      <c r="S10" s="142"/>
      <c r="T10" s="143" t="s">
        <v>794</v>
      </c>
      <c r="U10" s="143" t="s">
        <v>813</v>
      </c>
      <c r="V10" s="143" t="s">
        <v>501</v>
      </c>
      <c r="W10" s="142"/>
      <c r="X10" s="143" t="s">
        <v>818</v>
      </c>
      <c r="Y10" s="143" t="s">
        <v>797</v>
      </c>
      <c r="Z10" s="143"/>
      <c r="AA10" s="142"/>
      <c r="AB10" s="7"/>
      <c r="AC10" s="7"/>
      <c r="AD10" s="7"/>
      <c r="AE10" s="7"/>
      <c r="AF10" s="7"/>
      <c r="AG10" s="7"/>
      <c r="AH10" s="7"/>
      <c r="AI10" s="7"/>
      <c r="AJ10" s="7"/>
      <c r="AK10" s="7"/>
      <c r="AL10" s="7"/>
      <c r="AM10" s="7"/>
    </row>
    <row r="11">
      <c r="A11" s="143">
        <v>66206.0</v>
      </c>
      <c r="B11" s="142"/>
      <c r="C11" s="142"/>
      <c r="D11" s="142"/>
      <c r="E11" s="142"/>
      <c r="F11" s="142" t="s">
        <v>799</v>
      </c>
      <c r="G11" s="142" t="s">
        <v>301</v>
      </c>
      <c r="H11" s="143" t="s">
        <v>481</v>
      </c>
      <c r="I11" s="153" t="s">
        <v>547</v>
      </c>
      <c r="J11" s="143" t="s">
        <v>548</v>
      </c>
      <c r="K11" s="143" t="s">
        <v>549</v>
      </c>
      <c r="L11" s="119" t="s">
        <v>823</v>
      </c>
      <c r="M11" s="145" t="s">
        <v>386</v>
      </c>
      <c r="N11" s="9" t="s">
        <v>804</v>
      </c>
      <c r="O11" s="143" t="s">
        <v>805</v>
      </c>
      <c r="P11" s="143"/>
      <c r="Q11" s="143"/>
      <c r="R11" s="143" t="s">
        <v>793</v>
      </c>
      <c r="S11" s="142"/>
      <c r="T11" s="143" t="s">
        <v>794</v>
      </c>
      <c r="U11" s="143" t="s">
        <v>820</v>
      </c>
      <c r="V11" s="143" t="s">
        <v>550</v>
      </c>
      <c r="W11" s="142"/>
      <c r="X11" s="143" t="s">
        <v>824</v>
      </c>
      <c r="Y11" s="143" t="s">
        <v>797</v>
      </c>
      <c r="Z11" s="142"/>
      <c r="AA11" s="142"/>
      <c r="AB11" s="7"/>
      <c r="AC11" s="7"/>
      <c r="AD11" s="7"/>
      <c r="AE11" s="7"/>
      <c r="AF11" s="7"/>
      <c r="AG11" s="7"/>
      <c r="AH11" s="7"/>
      <c r="AI11" s="7"/>
      <c r="AJ11" s="7"/>
      <c r="AK11" s="7"/>
      <c r="AL11" s="7"/>
      <c r="AM11" s="7"/>
    </row>
    <row r="12">
      <c r="A12" s="143">
        <v>69177.0</v>
      </c>
      <c r="B12" s="143"/>
      <c r="C12" s="142"/>
      <c r="D12" s="142"/>
      <c r="E12" s="142"/>
      <c r="F12" s="143" t="s">
        <v>799</v>
      </c>
      <c r="G12" s="143" t="s">
        <v>301</v>
      </c>
      <c r="H12" s="143" t="s">
        <v>481</v>
      </c>
      <c r="I12" s="153" t="s">
        <v>518</v>
      </c>
      <c r="J12" s="143" t="s">
        <v>519</v>
      </c>
      <c r="K12" s="143" t="s">
        <v>520</v>
      </c>
      <c r="L12" s="119" t="s">
        <v>823</v>
      </c>
      <c r="M12" s="145" t="s">
        <v>386</v>
      </c>
      <c r="N12" s="9" t="s">
        <v>804</v>
      </c>
      <c r="O12" s="143" t="s">
        <v>805</v>
      </c>
      <c r="P12" s="143"/>
      <c r="Q12" s="143"/>
      <c r="R12" s="143" t="s">
        <v>793</v>
      </c>
      <c r="S12" s="142"/>
      <c r="T12" s="143" t="s">
        <v>826</v>
      </c>
      <c r="U12" s="143" t="s">
        <v>813</v>
      </c>
      <c r="V12" s="143" t="s">
        <v>521</v>
      </c>
      <c r="W12" s="142"/>
      <c r="X12" s="143" t="s">
        <v>796</v>
      </c>
      <c r="Y12" s="143" t="s">
        <v>797</v>
      </c>
      <c r="Z12" s="143"/>
      <c r="AA12" s="142"/>
      <c r="AB12" s="7"/>
      <c r="AC12" s="7"/>
      <c r="AD12" s="7"/>
      <c r="AE12" s="7"/>
      <c r="AF12" s="7"/>
      <c r="AG12" s="7"/>
      <c r="AH12" s="7"/>
      <c r="AI12" s="7"/>
      <c r="AJ12" s="7"/>
      <c r="AK12" s="7"/>
      <c r="AL12" s="7"/>
      <c r="AM12" s="7"/>
    </row>
    <row r="13">
      <c r="A13" s="143">
        <v>54823.0</v>
      </c>
      <c r="B13" s="142"/>
      <c r="C13" s="142"/>
      <c r="D13" s="142"/>
      <c r="E13" s="142"/>
      <c r="F13" s="142" t="s">
        <v>799</v>
      </c>
      <c r="G13" s="142" t="s">
        <v>301</v>
      </c>
      <c r="H13" s="143" t="s">
        <v>481</v>
      </c>
      <c r="I13" s="155" t="s">
        <v>568</v>
      </c>
      <c r="J13" s="143" t="s">
        <v>569</v>
      </c>
      <c r="K13" s="143" t="s">
        <v>570</v>
      </c>
      <c r="L13" s="119" t="s">
        <v>827</v>
      </c>
      <c r="M13" s="145" t="s">
        <v>386</v>
      </c>
      <c r="N13" s="9" t="s">
        <v>804</v>
      </c>
      <c r="O13" s="143" t="s">
        <v>805</v>
      </c>
      <c r="P13" s="143"/>
      <c r="Q13" s="143"/>
      <c r="R13" s="143" t="s">
        <v>793</v>
      </c>
      <c r="S13" s="142"/>
      <c r="T13" s="143" t="s">
        <v>794</v>
      </c>
      <c r="U13" s="143" t="s">
        <v>820</v>
      </c>
      <c r="V13" s="143" t="s">
        <v>571</v>
      </c>
      <c r="W13" s="142"/>
      <c r="X13" s="143" t="s">
        <v>824</v>
      </c>
      <c r="Y13" s="143" t="s">
        <v>797</v>
      </c>
      <c r="Z13" s="142"/>
      <c r="AA13" s="142"/>
      <c r="AB13" s="7"/>
      <c r="AC13" s="7"/>
      <c r="AD13" s="7"/>
      <c r="AE13" s="7"/>
      <c r="AF13" s="7"/>
      <c r="AG13" s="7"/>
      <c r="AH13" s="7"/>
      <c r="AI13" s="7"/>
      <c r="AJ13" s="7"/>
      <c r="AK13" s="7"/>
      <c r="AL13" s="7"/>
      <c r="AM13" s="7"/>
    </row>
    <row r="14">
      <c r="A14" s="143">
        <v>69020.0</v>
      </c>
      <c r="B14" s="143"/>
      <c r="C14" s="142"/>
      <c r="D14" s="142"/>
      <c r="E14" s="142"/>
      <c r="F14" s="142" t="s">
        <v>799</v>
      </c>
      <c r="G14" s="142" t="s">
        <v>301</v>
      </c>
      <c r="H14" s="143" t="s">
        <v>481</v>
      </c>
      <c r="I14" s="153" t="s">
        <v>534</v>
      </c>
      <c r="J14" s="143" t="s">
        <v>535</v>
      </c>
      <c r="K14" s="143" t="s">
        <v>536</v>
      </c>
      <c r="L14" s="119" t="s">
        <v>823</v>
      </c>
      <c r="M14" s="145" t="s">
        <v>386</v>
      </c>
      <c r="N14" s="143" t="s">
        <v>812</v>
      </c>
      <c r="O14" s="143" t="s">
        <v>805</v>
      </c>
      <c r="P14" s="143"/>
      <c r="Q14" s="143"/>
      <c r="R14" s="143" t="s">
        <v>793</v>
      </c>
      <c r="S14" s="142"/>
      <c r="T14" s="143" t="s">
        <v>794</v>
      </c>
      <c r="U14" s="143" t="s">
        <v>813</v>
      </c>
      <c r="V14" s="143" t="s">
        <v>537</v>
      </c>
      <c r="W14" s="142"/>
      <c r="X14" s="143" t="s">
        <v>828</v>
      </c>
      <c r="Y14" s="143" t="s">
        <v>797</v>
      </c>
      <c r="Z14" s="143"/>
      <c r="AA14" s="142"/>
      <c r="AB14" s="150"/>
      <c r="AC14" s="150"/>
      <c r="AD14" s="150"/>
      <c r="AE14" s="150"/>
      <c r="AF14" s="150"/>
      <c r="AG14" s="7"/>
      <c r="AH14" s="7"/>
      <c r="AI14" s="7"/>
      <c r="AJ14" s="7"/>
      <c r="AK14" s="7"/>
      <c r="AL14" s="7"/>
      <c r="AM14" s="7"/>
    </row>
    <row r="15">
      <c r="A15" s="143">
        <v>45379.0</v>
      </c>
      <c r="B15" s="142"/>
      <c r="C15" s="142"/>
      <c r="D15" s="142"/>
      <c r="E15" s="142"/>
      <c r="F15" s="142" t="s">
        <v>799</v>
      </c>
      <c r="G15" s="142" t="s">
        <v>301</v>
      </c>
      <c r="H15" s="143" t="s">
        <v>481</v>
      </c>
      <c r="I15" s="153" t="s">
        <v>551</v>
      </c>
      <c r="J15" s="143" t="s">
        <v>552</v>
      </c>
      <c r="K15" s="143" t="s">
        <v>553</v>
      </c>
      <c r="L15" s="119" t="s">
        <v>823</v>
      </c>
      <c r="M15" s="145" t="s">
        <v>386</v>
      </c>
      <c r="N15" s="143" t="s">
        <v>812</v>
      </c>
      <c r="O15" s="143" t="s">
        <v>805</v>
      </c>
      <c r="P15" s="143"/>
      <c r="Q15" s="143"/>
      <c r="R15" s="143" t="s">
        <v>793</v>
      </c>
      <c r="S15" s="142"/>
      <c r="T15" s="143" t="s">
        <v>794</v>
      </c>
      <c r="U15" s="143" t="s">
        <v>820</v>
      </c>
      <c r="V15" s="143" t="s">
        <v>554</v>
      </c>
      <c r="W15" s="142"/>
      <c r="X15" s="143" t="s">
        <v>814</v>
      </c>
      <c r="Y15" s="143" t="s">
        <v>797</v>
      </c>
      <c r="Z15" s="142"/>
      <c r="AA15" s="142"/>
      <c r="AB15" s="150"/>
      <c r="AC15" s="150"/>
      <c r="AD15" s="150"/>
      <c r="AE15" s="150"/>
      <c r="AF15" s="150"/>
      <c r="AG15" s="7"/>
      <c r="AH15" s="7"/>
      <c r="AI15" s="7"/>
      <c r="AJ15" s="7"/>
      <c r="AK15" s="7"/>
      <c r="AL15" s="7"/>
      <c r="AM15" s="7"/>
    </row>
    <row r="16">
      <c r="A16" s="142"/>
      <c r="B16" s="143"/>
      <c r="C16" s="142" t="s">
        <v>810</v>
      </c>
      <c r="D16" s="142" t="s">
        <v>583</v>
      </c>
      <c r="E16" s="142" t="s">
        <v>21</v>
      </c>
      <c r="F16" s="142"/>
      <c r="G16" s="142"/>
      <c r="H16" s="143" t="s">
        <v>687</v>
      </c>
      <c r="I16" s="144" t="s">
        <v>101</v>
      </c>
      <c r="J16" s="142" t="s">
        <v>102</v>
      </c>
      <c r="K16" s="142" t="s">
        <v>103</v>
      </c>
      <c r="L16" s="145" t="s">
        <v>811</v>
      </c>
      <c r="M16" s="145" t="s">
        <v>386</v>
      </c>
      <c r="N16" s="143" t="s">
        <v>812</v>
      </c>
      <c r="O16" s="143" t="s">
        <v>829</v>
      </c>
      <c r="P16" s="142"/>
      <c r="Q16" s="142"/>
      <c r="R16" s="142" t="s">
        <v>793</v>
      </c>
      <c r="S16" s="142" t="s">
        <v>24</v>
      </c>
      <c r="T16" s="142" t="s">
        <v>794</v>
      </c>
      <c r="U16" s="143" t="s">
        <v>813</v>
      </c>
      <c r="V16" s="143" t="s">
        <v>104</v>
      </c>
      <c r="W16" s="143" t="s">
        <v>46</v>
      </c>
      <c r="X16" s="143" t="s">
        <v>796</v>
      </c>
      <c r="Y16" s="143" t="s">
        <v>797</v>
      </c>
      <c r="Z16" s="143" t="s">
        <v>830</v>
      </c>
      <c r="AA16" s="142"/>
      <c r="AB16" s="150"/>
      <c r="AC16" s="150"/>
      <c r="AD16" s="150"/>
      <c r="AE16" s="150"/>
      <c r="AF16" s="150"/>
      <c r="AG16" s="7"/>
      <c r="AH16" s="7"/>
      <c r="AI16" s="7"/>
      <c r="AJ16" s="7"/>
      <c r="AK16" s="7"/>
      <c r="AL16" s="7"/>
      <c r="AM16" s="7"/>
    </row>
    <row r="17">
      <c r="A17" s="142"/>
      <c r="B17" s="142"/>
      <c r="C17" s="142" t="s">
        <v>111</v>
      </c>
      <c r="D17" s="142" t="s">
        <v>256</v>
      </c>
      <c r="E17" s="142" t="s">
        <v>13</v>
      </c>
      <c r="F17" s="142"/>
      <c r="G17" s="142"/>
      <c r="H17" s="143" t="s">
        <v>691</v>
      </c>
      <c r="I17" s="155" t="s">
        <v>192</v>
      </c>
      <c r="J17" s="142" t="s">
        <v>193</v>
      </c>
      <c r="K17" s="142" t="s">
        <v>194</v>
      </c>
      <c r="L17" s="145" t="s">
        <v>789</v>
      </c>
      <c r="M17" s="119" t="s">
        <v>790</v>
      </c>
      <c r="N17" s="9" t="s">
        <v>804</v>
      </c>
      <c r="O17" s="143" t="s">
        <v>829</v>
      </c>
      <c r="P17" s="142"/>
      <c r="Q17" s="142"/>
      <c r="R17" s="142" t="s">
        <v>793</v>
      </c>
      <c r="S17" s="143" t="s">
        <v>96</v>
      </c>
      <c r="T17" s="143" t="s">
        <v>794</v>
      </c>
      <c r="U17" s="143" t="s">
        <v>795</v>
      </c>
      <c r="V17" s="143" t="s">
        <v>195</v>
      </c>
      <c r="W17" s="142"/>
      <c r="X17" s="143" t="s">
        <v>818</v>
      </c>
      <c r="Y17" s="143" t="s">
        <v>797</v>
      </c>
      <c r="Z17" s="142"/>
      <c r="AA17" s="142"/>
      <c r="AB17" s="150"/>
      <c r="AC17" s="150"/>
      <c r="AD17" s="150"/>
      <c r="AE17" s="150"/>
      <c r="AF17" s="150"/>
      <c r="AG17" s="7"/>
      <c r="AH17" s="7"/>
      <c r="AI17" s="7"/>
      <c r="AJ17" s="7"/>
      <c r="AK17" s="7"/>
      <c r="AL17" s="7"/>
      <c r="AM17" s="7"/>
    </row>
    <row r="18">
      <c r="A18" s="142"/>
      <c r="B18" s="143"/>
      <c r="C18" s="142" t="s">
        <v>810</v>
      </c>
      <c r="D18" s="142" t="s">
        <v>256</v>
      </c>
      <c r="E18" s="142" t="s">
        <v>13</v>
      </c>
      <c r="F18" s="142"/>
      <c r="G18" s="142"/>
      <c r="H18" s="143" t="s">
        <v>683</v>
      </c>
      <c r="I18" s="144" t="s">
        <v>74</v>
      </c>
      <c r="J18" s="142" t="s">
        <v>75</v>
      </c>
      <c r="K18" s="142" t="s">
        <v>65</v>
      </c>
      <c r="L18" s="145" t="s">
        <v>811</v>
      </c>
      <c r="M18" s="145" t="s">
        <v>402</v>
      </c>
      <c r="N18" s="9" t="s">
        <v>804</v>
      </c>
      <c r="O18" s="143" t="s">
        <v>829</v>
      </c>
      <c r="P18" s="142"/>
      <c r="Q18" s="142"/>
      <c r="R18" s="142" t="s">
        <v>793</v>
      </c>
      <c r="S18" s="142" t="s">
        <v>77</v>
      </c>
      <c r="T18" s="142" t="s">
        <v>806</v>
      </c>
      <c r="U18" s="143" t="s">
        <v>813</v>
      </c>
      <c r="V18" s="143" t="s">
        <v>76</v>
      </c>
      <c r="W18" s="143" t="s">
        <v>33</v>
      </c>
      <c r="X18" s="143" t="s">
        <v>796</v>
      </c>
      <c r="Y18" s="143" t="s">
        <v>797</v>
      </c>
      <c r="Z18" s="143" t="s">
        <v>831</v>
      </c>
      <c r="AA18" s="142"/>
      <c r="AB18" s="150"/>
      <c r="AC18" s="150"/>
      <c r="AD18" s="150"/>
      <c r="AE18" s="150"/>
      <c r="AF18" s="150"/>
      <c r="AG18" s="7"/>
      <c r="AH18" s="7"/>
      <c r="AI18" s="7"/>
      <c r="AJ18" s="7"/>
      <c r="AK18" s="7"/>
      <c r="AL18" s="7"/>
      <c r="AM18" s="7"/>
    </row>
    <row r="19">
      <c r="A19" s="142"/>
      <c r="B19" s="143"/>
      <c r="C19" s="142" t="s">
        <v>810</v>
      </c>
      <c r="D19" s="142" t="s">
        <v>256</v>
      </c>
      <c r="E19" s="142" t="s">
        <v>13</v>
      </c>
      <c r="F19" s="142"/>
      <c r="G19" s="142"/>
      <c r="H19" s="143" t="s">
        <v>683</v>
      </c>
      <c r="I19" s="144" t="s">
        <v>79</v>
      </c>
      <c r="J19" s="142" t="s">
        <v>80</v>
      </c>
      <c r="K19" s="142" t="s">
        <v>81</v>
      </c>
      <c r="L19" s="145" t="s">
        <v>811</v>
      </c>
      <c r="M19" s="145" t="s">
        <v>402</v>
      </c>
      <c r="N19" s="9" t="s">
        <v>804</v>
      </c>
      <c r="O19" s="143" t="s">
        <v>829</v>
      </c>
      <c r="P19" s="142"/>
      <c r="Q19" s="142"/>
      <c r="R19" s="142" t="s">
        <v>793</v>
      </c>
      <c r="S19" s="142" t="s">
        <v>77</v>
      </c>
      <c r="T19" s="142" t="s">
        <v>806</v>
      </c>
      <c r="U19" s="143" t="s">
        <v>813</v>
      </c>
      <c r="V19" s="143" t="s">
        <v>82</v>
      </c>
      <c r="W19" s="143" t="s">
        <v>33</v>
      </c>
      <c r="X19" s="143" t="s">
        <v>796</v>
      </c>
      <c r="Y19" s="143" t="s">
        <v>797</v>
      </c>
      <c r="Z19" s="143" t="s">
        <v>832</v>
      </c>
      <c r="AA19" s="142"/>
      <c r="AB19" s="150"/>
      <c r="AC19" s="150"/>
      <c r="AD19" s="150"/>
      <c r="AE19" s="150"/>
      <c r="AF19" s="150"/>
      <c r="AG19" s="7"/>
      <c r="AH19" s="7"/>
      <c r="AI19" s="7"/>
      <c r="AJ19" s="7"/>
      <c r="AK19" s="7"/>
      <c r="AL19" s="7"/>
      <c r="AM19" s="7"/>
    </row>
    <row r="20">
      <c r="A20" s="142"/>
      <c r="B20" s="142"/>
      <c r="C20" s="142" t="s">
        <v>162</v>
      </c>
      <c r="D20" s="142" t="s">
        <v>256</v>
      </c>
      <c r="E20" s="142" t="s">
        <v>13</v>
      </c>
      <c r="F20" s="142"/>
      <c r="G20" s="142"/>
      <c r="H20" s="143" t="s">
        <v>703</v>
      </c>
      <c r="I20" s="144" t="s">
        <v>149</v>
      </c>
      <c r="J20" s="142" t="s">
        <v>150</v>
      </c>
      <c r="K20" s="142" t="s">
        <v>151</v>
      </c>
      <c r="L20" s="145" t="s">
        <v>833</v>
      </c>
      <c r="M20" s="145" t="s">
        <v>402</v>
      </c>
      <c r="N20" s="9" t="s">
        <v>804</v>
      </c>
      <c r="O20" s="143" t="s">
        <v>829</v>
      </c>
      <c r="P20" s="142"/>
      <c r="Q20" s="142"/>
      <c r="R20" s="142" t="s">
        <v>793</v>
      </c>
      <c r="S20" s="142" t="s">
        <v>24</v>
      </c>
      <c r="T20" s="142" t="s">
        <v>794</v>
      </c>
      <c r="U20" s="143" t="s">
        <v>813</v>
      </c>
      <c r="V20" s="143" t="s">
        <v>56</v>
      </c>
      <c r="W20" s="143" t="s">
        <v>33</v>
      </c>
      <c r="X20" s="143" t="s">
        <v>796</v>
      </c>
      <c r="Y20" s="143" t="s">
        <v>797</v>
      </c>
      <c r="Z20" s="142"/>
      <c r="AA20" s="142"/>
      <c r="AB20" s="150"/>
      <c r="AC20" s="150"/>
      <c r="AD20" s="150"/>
      <c r="AE20" s="150"/>
      <c r="AF20" s="150"/>
      <c r="AG20" s="7"/>
      <c r="AH20" s="7"/>
      <c r="AI20" s="7"/>
      <c r="AJ20" s="7"/>
      <c r="AK20" s="7"/>
      <c r="AL20" s="7"/>
      <c r="AM20" s="7"/>
    </row>
    <row r="21">
      <c r="A21" s="142"/>
      <c r="B21" s="143"/>
      <c r="C21" s="142" t="s">
        <v>810</v>
      </c>
      <c r="D21" s="142" t="s">
        <v>788</v>
      </c>
      <c r="E21" s="142" t="s">
        <v>834</v>
      </c>
      <c r="F21" s="142"/>
      <c r="G21" s="142"/>
      <c r="H21" s="143" t="s">
        <v>683</v>
      </c>
      <c r="I21" s="155" t="s">
        <v>61</v>
      </c>
      <c r="J21" s="142" t="s">
        <v>62</v>
      </c>
      <c r="K21" s="142" t="s">
        <v>65</v>
      </c>
      <c r="L21" s="145" t="s">
        <v>811</v>
      </c>
      <c r="M21" s="57" t="s">
        <v>386</v>
      </c>
      <c r="N21" s="9" t="s">
        <v>804</v>
      </c>
      <c r="O21" s="143" t="s">
        <v>829</v>
      </c>
      <c r="P21" s="142"/>
      <c r="Q21" s="142"/>
      <c r="R21" s="142" t="s">
        <v>793</v>
      </c>
      <c r="S21" s="142"/>
      <c r="T21" s="142" t="s">
        <v>806</v>
      </c>
      <c r="U21" s="143" t="s">
        <v>813</v>
      </c>
      <c r="V21" s="143" t="s">
        <v>66</v>
      </c>
      <c r="W21" s="143" t="s">
        <v>33</v>
      </c>
      <c r="X21" s="143" t="s">
        <v>796</v>
      </c>
      <c r="Y21" s="143" t="s">
        <v>797</v>
      </c>
      <c r="Z21" s="143" t="s">
        <v>835</v>
      </c>
      <c r="AA21" s="142"/>
      <c r="AB21" s="150"/>
      <c r="AC21" s="150"/>
      <c r="AD21" s="150"/>
      <c r="AE21" s="150"/>
      <c r="AF21" s="150"/>
      <c r="AG21" s="7"/>
      <c r="AH21" s="7"/>
      <c r="AI21" s="7"/>
      <c r="AJ21" s="7"/>
      <c r="AK21" s="7"/>
      <c r="AL21" s="7"/>
      <c r="AM21" s="7"/>
    </row>
    <row r="22">
      <c r="A22" s="143">
        <v>61663.0</v>
      </c>
      <c r="B22" s="142"/>
      <c r="C22" s="142"/>
      <c r="D22" s="142"/>
      <c r="E22" s="142"/>
      <c r="F22" s="143" t="s">
        <v>799</v>
      </c>
      <c r="G22" s="143" t="s">
        <v>301</v>
      </c>
      <c r="H22" s="143" t="s">
        <v>369</v>
      </c>
      <c r="I22" s="153" t="s">
        <v>441</v>
      </c>
      <c r="J22" s="143" t="s">
        <v>442</v>
      </c>
      <c r="K22" s="143" t="s">
        <v>443</v>
      </c>
      <c r="L22" s="119" t="s">
        <v>803</v>
      </c>
      <c r="M22" s="145" t="s">
        <v>386</v>
      </c>
      <c r="N22" s="9" t="s">
        <v>804</v>
      </c>
      <c r="O22" s="143" t="s">
        <v>829</v>
      </c>
      <c r="P22" s="143"/>
      <c r="Q22" s="143"/>
      <c r="R22" s="143" t="s">
        <v>793</v>
      </c>
      <c r="S22" s="142"/>
      <c r="T22" s="142" t="s">
        <v>819</v>
      </c>
      <c r="U22" s="143" t="s">
        <v>836</v>
      </c>
      <c r="V22" s="143" t="s">
        <v>444</v>
      </c>
      <c r="W22" s="142"/>
      <c r="X22" s="143" t="s">
        <v>796</v>
      </c>
      <c r="Y22" s="143" t="s">
        <v>797</v>
      </c>
      <c r="Z22" s="142"/>
      <c r="AA22" s="142"/>
      <c r="AB22" s="7"/>
      <c r="AC22" s="7"/>
      <c r="AD22" s="7"/>
      <c r="AE22" s="7"/>
      <c r="AF22" s="7"/>
      <c r="AG22" s="7"/>
      <c r="AH22" s="7"/>
      <c r="AI22" s="7"/>
      <c r="AJ22" s="7"/>
      <c r="AK22" s="7"/>
      <c r="AL22" s="7"/>
      <c r="AM22" s="7"/>
    </row>
    <row r="23">
      <c r="A23" s="143">
        <v>61513.0</v>
      </c>
      <c r="B23" s="142"/>
      <c r="C23" s="142"/>
      <c r="D23" s="142"/>
      <c r="E23" s="142"/>
      <c r="F23" s="143" t="s">
        <v>1</v>
      </c>
      <c r="G23" s="143" t="s">
        <v>583</v>
      </c>
      <c r="H23" s="143" t="s">
        <v>369</v>
      </c>
      <c r="I23" s="153" t="s">
        <v>445</v>
      </c>
      <c r="J23" s="143" t="s">
        <v>446</v>
      </c>
      <c r="K23" s="143" t="s">
        <v>447</v>
      </c>
      <c r="L23" s="119" t="s">
        <v>823</v>
      </c>
      <c r="M23" s="145" t="s">
        <v>386</v>
      </c>
      <c r="N23" s="9" t="s">
        <v>804</v>
      </c>
      <c r="O23" s="143" t="s">
        <v>829</v>
      </c>
      <c r="P23" s="143"/>
      <c r="Q23" s="143"/>
      <c r="R23" s="143" t="s">
        <v>793</v>
      </c>
      <c r="S23" s="142"/>
      <c r="T23" s="142" t="s">
        <v>819</v>
      </c>
      <c r="U23" s="143" t="s">
        <v>813</v>
      </c>
      <c r="V23" s="143" t="s">
        <v>448</v>
      </c>
      <c r="W23" s="142"/>
      <c r="X23" s="143" t="s">
        <v>796</v>
      </c>
      <c r="Y23" s="143" t="s">
        <v>797</v>
      </c>
      <c r="Z23" s="142"/>
      <c r="AA23" s="142"/>
      <c r="AB23" s="7"/>
      <c r="AC23" s="7"/>
      <c r="AD23" s="7"/>
      <c r="AE23" s="7"/>
      <c r="AF23" s="7"/>
      <c r="AG23" s="7"/>
      <c r="AH23" s="7"/>
      <c r="AI23" s="7"/>
      <c r="AJ23" s="7"/>
      <c r="AK23" s="7"/>
      <c r="AL23" s="7"/>
      <c r="AM23" s="7"/>
    </row>
    <row r="24">
      <c r="A24" s="143">
        <v>20405.0</v>
      </c>
      <c r="B24" s="142"/>
      <c r="C24" s="142"/>
      <c r="D24" s="142"/>
      <c r="E24" s="142"/>
      <c r="F24" s="142" t="s">
        <v>799</v>
      </c>
      <c r="G24" s="142" t="s">
        <v>301</v>
      </c>
      <c r="H24" s="143" t="s">
        <v>481</v>
      </c>
      <c r="I24" s="155" t="s">
        <v>572</v>
      </c>
      <c r="J24" s="143" t="s">
        <v>573</v>
      </c>
      <c r="K24" s="143" t="s">
        <v>574</v>
      </c>
      <c r="L24" s="119" t="s">
        <v>823</v>
      </c>
      <c r="M24" s="156" t="s">
        <v>386</v>
      </c>
      <c r="N24" s="9" t="s">
        <v>804</v>
      </c>
      <c r="O24" s="143" t="s">
        <v>829</v>
      </c>
      <c r="P24" s="143"/>
      <c r="Q24" s="143"/>
      <c r="R24" s="143" t="s">
        <v>793</v>
      </c>
      <c r="S24" s="142"/>
      <c r="T24" s="143" t="s">
        <v>794</v>
      </c>
      <c r="U24" s="143" t="s">
        <v>820</v>
      </c>
      <c r="V24" s="143" t="s">
        <v>575</v>
      </c>
      <c r="W24" s="142"/>
      <c r="X24" s="143" t="s">
        <v>796</v>
      </c>
      <c r="Y24" s="143" t="s">
        <v>797</v>
      </c>
      <c r="Z24" s="142"/>
      <c r="AA24" s="142"/>
      <c r="AB24" s="150"/>
      <c r="AC24" s="150"/>
      <c r="AD24" s="150"/>
      <c r="AE24" s="150"/>
      <c r="AF24" s="150"/>
      <c r="AG24" s="7"/>
      <c r="AH24" s="7"/>
      <c r="AI24" s="7"/>
      <c r="AJ24" s="7"/>
      <c r="AK24" s="7"/>
      <c r="AL24" s="7"/>
      <c r="AM24" s="7"/>
    </row>
    <row r="25">
      <c r="A25" s="143">
        <v>73818.0</v>
      </c>
      <c r="B25" s="143"/>
      <c r="C25" s="142"/>
      <c r="D25" s="142"/>
      <c r="E25" s="142"/>
      <c r="F25" s="143" t="s">
        <v>799</v>
      </c>
      <c r="G25" s="143" t="s">
        <v>301</v>
      </c>
      <c r="H25" s="143" t="s">
        <v>481</v>
      </c>
      <c r="I25" s="153" t="s">
        <v>506</v>
      </c>
      <c r="J25" s="143" t="s">
        <v>507</v>
      </c>
      <c r="K25" s="143" t="s">
        <v>508</v>
      </c>
      <c r="L25" s="119" t="s">
        <v>823</v>
      </c>
      <c r="M25" s="145" t="s">
        <v>386</v>
      </c>
      <c r="N25" s="9" t="s">
        <v>804</v>
      </c>
      <c r="O25" s="143" t="s">
        <v>829</v>
      </c>
      <c r="P25" s="143"/>
      <c r="Q25" s="143"/>
      <c r="R25" s="143" t="s">
        <v>793</v>
      </c>
      <c r="S25" s="142"/>
      <c r="T25" s="143" t="s">
        <v>837</v>
      </c>
      <c r="U25" s="143" t="s">
        <v>813</v>
      </c>
      <c r="V25" s="143" t="s">
        <v>509</v>
      </c>
      <c r="W25" s="142"/>
      <c r="X25" s="143" t="s">
        <v>796</v>
      </c>
      <c r="Y25" s="143" t="s">
        <v>797</v>
      </c>
      <c r="Z25" s="143"/>
      <c r="AA25" s="142"/>
      <c r="AB25" s="7"/>
      <c r="AC25" s="7"/>
      <c r="AD25" s="7"/>
      <c r="AE25" s="7"/>
      <c r="AF25" s="7"/>
      <c r="AG25" s="7"/>
      <c r="AH25" s="7"/>
      <c r="AI25" s="7"/>
      <c r="AJ25" s="7"/>
      <c r="AK25" s="7"/>
      <c r="AL25" s="7"/>
      <c r="AM25" s="7"/>
    </row>
    <row r="26">
      <c r="A26" s="143">
        <v>15593.0</v>
      </c>
      <c r="B26" s="143"/>
      <c r="C26" s="142"/>
      <c r="D26" s="142"/>
      <c r="E26" s="142"/>
      <c r="F26" s="143" t="s">
        <v>1</v>
      </c>
      <c r="G26" s="143" t="s">
        <v>583</v>
      </c>
      <c r="H26" s="143" t="s">
        <v>369</v>
      </c>
      <c r="I26" s="153" t="s">
        <v>473</v>
      </c>
      <c r="J26" s="143" t="s">
        <v>474</v>
      </c>
      <c r="K26" s="143" t="s">
        <v>475</v>
      </c>
      <c r="L26" s="119" t="s">
        <v>803</v>
      </c>
      <c r="M26" s="145" t="s">
        <v>386</v>
      </c>
      <c r="N26" s="143" t="s">
        <v>812</v>
      </c>
      <c r="O26" s="143" t="s">
        <v>829</v>
      </c>
      <c r="P26" s="143"/>
      <c r="Q26" s="143"/>
      <c r="R26" s="143" t="s">
        <v>793</v>
      </c>
      <c r="S26" s="142"/>
      <c r="T26" s="143" t="s">
        <v>838</v>
      </c>
      <c r="U26" s="143" t="s">
        <v>813</v>
      </c>
      <c r="V26" s="143" t="s">
        <v>476</v>
      </c>
      <c r="W26" s="142"/>
      <c r="X26" s="143" t="s">
        <v>796</v>
      </c>
      <c r="Y26" s="143" t="s">
        <v>797</v>
      </c>
      <c r="Z26" s="143" t="s">
        <v>839</v>
      </c>
      <c r="AA26" s="142"/>
      <c r="AB26" s="7"/>
      <c r="AC26" s="7"/>
      <c r="AD26" s="7"/>
      <c r="AE26" s="7"/>
      <c r="AF26" s="7"/>
      <c r="AG26" s="7"/>
      <c r="AH26" s="7"/>
      <c r="AI26" s="7"/>
      <c r="AJ26" s="7"/>
      <c r="AK26" s="7"/>
      <c r="AL26" s="7"/>
      <c r="AM26" s="7"/>
    </row>
    <row r="27">
      <c r="A27" s="7"/>
      <c r="B27" s="7"/>
      <c r="C27" s="147"/>
      <c r="D27" s="147"/>
      <c r="E27" s="7"/>
      <c r="F27" s="152" t="s">
        <v>1</v>
      </c>
      <c r="G27" s="9" t="s">
        <v>583</v>
      </c>
      <c r="H27" s="143" t="s">
        <v>373</v>
      </c>
      <c r="I27" s="148" t="s">
        <v>840</v>
      </c>
      <c r="J27" s="9" t="s">
        <v>841</v>
      </c>
      <c r="K27" s="9" t="s">
        <v>842</v>
      </c>
      <c r="L27" s="119" t="s">
        <v>803</v>
      </c>
      <c r="M27" s="119" t="s">
        <v>402</v>
      </c>
      <c r="N27" s="9" t="s">
        <v>804</v>
      </c>
      <c r="O27" s="143" t="s">
        <v>843</v>
      </c>
      <c r="P27" s="9"/>
      <c r="Q27" s="9"/>
      <c r="R27" s="9" t="s">
        <v>844</v>
      </c>
      <c r="S27" s="7"/>
      <c r="T27" s="7"/>
      <c r="U27" s="7"/>
      <c r="V27" s="7"/>
      <c r="W27" s="7"/>
      <c r="X27" s="143" t="s">
        <v>818</v>
      </c>
      <c r="Y27" s="7"/>
      <c r="Z27" s="7"/>
      <c r="AA27" s="7"/>
      <c r="AB27" s="16"/>
      <c r="AC27" s="16"/>
      <c r="AD27" s="16"/>
      <c r="AE27" s="7"/>
      <c r="AF27" s="7"/>
      <c r="AG27" s="7"/>
      <c r="AH27" s="7"/>
      <c r="AI27" s="7"/>
      <c r="AJ27" s="7"/>
      <c r="AK27" s="7"/>
      <c r="AL27" s="7"/>
      <c r="AM27" s="7"/>
    </row>
    <row r="28">
      <c r="A28" s="142"/>
      <c r="B28" s="142"/>
      <c r="C28" s="142" t="s">
        <v>810</v>
      </c>
      <c r="D28" s="142" t="s">
        <v>788</v>
      </c>
      <c r="E28" s="142" t="s">
        <v>21</v>
      </c>
      <c r="F28" s="142"/>
      <c r="G28" s="142"/>
      <c r="H28" s="143" t="s">
        <v>707</v>
      </c>
      <c r="I28" s="155" t="s">
        <v>205</v>
      </c>
      <c r="J28" s="142" t="s">
        <v>206</v>
      </c>
      <c r="K28" s="142" t="s">
        <v>171</v>
      </c>
      <c r="L28" s="157" t="s">
        <v>811</v>
      </c>
      <c r="M28" s="119" t="s">
        <v>386</v>
      </c>
      <c r="N28" s="143" t="s">
        <v>812</v>
      </c>
      <c r="O28" s="143" t="s">
        <v>845</v>
      </c>
      <c r="P28" s="142"/>
      <c r="Q28" s="142"/>
      <c r="R28" s="142" t="s">
        <v>844</v>
      </c>
      <c r="S28" s="142" t="s">
        <v>24</v>
      </c>
      <c r="T28" s="142" t="s">
        <v>819</v>
      </c>
      <c r="U28" s="143" t="s">
        <v>846</v>
      </c>
      <c r="V28" s="143" t="s">
        <v>207</v>
      </c>
      <c r="W28" s="142"/>
      <c r="X28" s="143" t="s">
        <v>814</v>
      </c>
      <c r="Y28" s="143" t="s">
        <v>797</v>
      </c>
      <c r="Z28" s="142"/>
      <c r="AA28" s="142"/>
      <c r="AB28" s="16"/>
      <c r="AC28" s="16"/>
      <c r="AD28" s="16"/>
      <c r="AE28" s="7"/>
      <c r="AF28" s="7"/>
      <c r="AG28" s="7"/>
      <c r="AH28" s="7"/>
      <c r="AI28" s="7"/>
      <c r="AJ28" s="7"/>
      <c r="AK28" s="7"/>
      <c r="AL28" s="7"/>
      <c r="AM28" s="7"/>
    </row>
    <row r="29">
      <c r="A29" s="7"/>
      <c r="B29" s="7"/>
      <c r="C29" s="147"/>
      <c r="D29" s="147"/>
      <c r="E29" s="7"/>
      <c r="F29" s="142" t="s">
        <v>799</v>
      </c>
      <c r="G29" s="142" t="s">
        <v>301</v>
      </c>
      <c r="H29" s="9" t="s">
        <v>716</v>
      </c>
      <c r="I29" s="148" t="s">
        <v>847</v>
      </c>
      <c r="J29" s="9" t="s">
        <v>848</v>
      </c>
      <c r="K29" s="9" t="s">
        <v>849</v>
      </c>
      <c r="L29" s="119" t="s">
        <v>803</v>
      </c>
      <c r="M29" s="156" t="s">
        <v>386</v>
      </c>
      <c r="N29" s="9" t="s">
        <v>804</v>
      </c>
      <c r="O29" s="143" t="s">
        <v>845</v>
      </c>
      <c r="P29" s="9"/>
      <c r="Q29" s="9"/>
      <c r="R29" s="158" t="s">
        <v>850</v>
      </c>
      <c r="S29" s="7"/>
      <c r="T29" s="9" t="s">
        <v>794</v>
      </c>
      <c r="U29" s="9" t="s">
        <v>795</v>
      </c>
      <c r="V29" s="7"/>
      <c r="W29" s="7"/>
      <c r="X29" s="143" t="s">
        <v>851</v>
      </c>
      <c r="Y29" s="9" t="s">
        <v>797</v>
      </c>
      <c r="Z29" s="7"/>
      <c r="AA29" s="7"/>
      <c r="AB29" s="150"/>
      <c r="AC29" s="150"/>
      <c r="AD29" s="150"/>
      <c r="AE29" s="150"/>
      <c r="AF29" s="150"/>
      <c r="AG29" s="7"/>
      <c r="AH29" s="7"/>
      <c r="AI29" s="7"/>
      <c r="AJ29" s="7"/>
      <c r="AK29" s="7"/>
      <c r="AL29" s="7"/>
      <c r="AM29" s="7"/>
    </row>
    <row r="30">
      <c r="A30" s="143">
        <v>18387.0</v>
      </c>
      <c r="B30" s="142"/>
      <c r="C30" s="142"/>
      <c r="D30" s="142"/>
      <c r="E30" s="142"/>
      <c r="F30" s="143" t="s">
        <v>799</v>
      </c>
      <c r="G30" s="143" t="s">
        <v>301</v>
      </c>
      <c r="H30" s="143" t="s">
        <v>373</v>
      </c>
      <c r="I30" s="155" t="s">
        <v>392</v>
      </c>
      <c r="J30" s="143" t="s">
        <v>393</v>
      </c>
      <c r="K30" s="143" t="s">
        <v>394</v>
      </c>
      <c r="L30" s="157" t="s">
        <v>803</v>
      </c>
      <c r="M30" s="145" t="s">
        <v>386</v>
      </c>
      <c r="N30" s="143" t="s">
        <v>812</v>
      </c>
      <c r="O30" s="143" t="s">
        <v>845</v>
      </c>
      <c r="P30" s="143"/>
      <c r="Q30" s="143"/>
      <c r="R30" s="143" t="s">
        <v>852</v>
      </c>
      <c r="S30" s="142"/>
      <c r="T30" s="143" t="s">
        <v>838</v>
      </c>
      <c r="U30" s="143" t="s">
        <v>846</v>
      </c>
      <c r="V30" s="143" t="s">
        <v>395</v>
      </c>
      <c r="W30" s="142"/>
      <c r="X30" s="143" t="s">
        <v>814</v>
      </c>
      <c r="Y30" s="143" t="s">
        <v>797</v>
      </c>
      <c r="Z30" s="142"/>
      <c r="AA30" s="142"/>
      <c r="AB30" s="7"/>
      <c r="AC30" s="7"/>
      <c r="AD30" s="7"/>
      <c r="AE30" s="7"/>
      <c r="AF30" s="7"/>
      <c r="AG30" s="7"/>
      <c r="AH30" s="7"/>
      <c r="AI30" s="7"/>
      <c r="AJ30" s="7"/>
      <c r="AK30" s="7"/>
      <c r="AL30" s="7"/>
      <c r="AM30" s="7"/>
    </row>
    <row r="31">
      <c r="A31" s="143">
        <v>71235.0</v>
      </c>
      <c r="B31" s="143"/>
      <c r="C31" s="142"/>
      <c r="D31" s="142"/>
      <c r="E31" s="142"/>
      <c r="F31" s="143" t="s">
        <v>1</v>
      </c>
      <c r="G31" s="143" t="s">
        <v>256</v>
      </c>
      <c r="H31" s="143" t="s">
        <v>369</v>
      </c>
      <c r="I31" s="153" t="s">
        <v>465</v>
      </c>
      <c r="J31" s="143" t="s">
        <v>466</v>
      </c>
      <c r="K31" s="143" t="s">
        <v>467</v>
      </c>
      <c r="L31" s="119" t="s">
        <v>823</v>
      </c>
      <c r="M31" s="145" t="s">
        <v>402</v>
      </c>
      <c r="N31" s="143" t="s">
        <v>812</v>
      </c>
      <c r="O31" s="143" t="s">
        <v>845</v>
      </c>
      <c r="P31" s="143"/>
      <c r="Q31" s="143"/>
      <c r="R31" s="143" t="s">
        <v>852</v>
      </c>
      <c r="S31" s="142"/>
      <c r="T31" s="142" t="s">
        <v>819</v>
      </c>
      <c r="U31" s="143" t="s">
        <v>846</v>
      </c>
      <c r="V31" s="143" t="s">
        <v>468</v>
      </c>
      <c r="W31" s="142"/>
      <c r="X31" s="143" t="s">
        <v>814</v>
      </c>
      <c r="Y31" s="143" t="s">
        <v>797</v>
      </c>
      <c r="Z31" s="142"/>
      <c r="AA31" s="142"/>
      <c r="AB31" s="150"/>
      <c r="AC31" s="150"/>
      <c r="AD31" s="150"/>
      <c r="AE31" s="150"/>
      <c r="AF31" s="150"/>
      <c r="AG31" s="7"/>
      <c r="AH31" s="7"/>
      <c r="AI31" s="7"/>
      <c r="AJ31" s="7"/>
      <c r="AK31" s="7"/>
      <c r="AL31" s="7"/>
      <c r="AM31" s="7"/>
    </row>
    <row r="32">
      <c r="A32" s="143">
        <v>17658.0</v>
      </c>
      <c r="B32" s="143"/>
      <c r="C32" s="142"/>
      <c r="D32" s="142"/>
      <c r="E32" s="142"/>
      <c r="F32" s="143" t="s">
        <v>1</v>
      </c>
      <c r="G32" s="143" t="s">
        <v>583</v>
      </c>
      <c r="H32" s="143" t="s">
        <v>369</v>
      </c>
      <c r="I32" s="153" t="s">
        <v>461</v>
      </c>
      <c r="J32" s="143" t="s">
        <v>462</v>
      </c>
      <c r="K32" s="143" t="s">
        <v>463</v>
      </c>
      <c r="L32" s="119" t="s">
        <v>823</v>
      </c>
      <c r="M32" s="145" t="s">
        <v>386</v>
      </c>
      <c r="N32" s="143" t="s">
        <v>812</v>
      </c>
      <c r="O32" s="143" t="s">
        <v>845</v>
      </c>
      <c r="P32" s="143"/>
      <c r="Q32" s="143"/>
      <c r="R32" s="143" t="s">
        <v>852</v>
      </c>
      <c r="S32" s="142"/>
      <c r="T32" s="142" t="s">
        <v>819</v>
      </c>
      <c r="U32" s="143" t="s">
        <v>846</v>
      </c>
      <c r="V32" s="143" t="s">
        <v>464</v>
      </c>
      <c r="W32" s="142"/>
      <c r="X32" s="143" t="s">
        <v>814</v>
      </c>
      <c r="Y32" s="143" t="s">
        <v>797</v>
      </c>
      <c r="Z32" s="142"/>
      <c r="AA32" s="142"/>
      <c r="AB32" s="150"/>
      <c r="AC32" s="150"/>
      <c r="AD32" s="150"/>
      <c r="AE32" s="150"/>
      <c r="AF32" s="150"/>
      <c r="AG32" s="7"/>
      <c r="AH32" s="7"/>
      <c r="AI32" s="7"/>
      <c r="AJ32" s="7"/>
      <c r="AK32" s="7"/>
      <c r="AL32" s="7"/>
      <c r="AM32" s="7"/>
    </row>
    <row r="33">
      <c r="A33" s="142"/>
      <c r="B33" s="143"/>
      <c r="C33" s="142" t="s">
        <v>111</v>
      </c>
      <c r="D33" s="142" t="s">
        <v>853</v>
      </c>
      <c r="E33" s="142" t="s">
        <v>13</v>
      </c>
      <c r="F33" s="142"/>
      <c r="G33" s="142"/>
      <c r="H33" s="143" t="s">
        <v>677</v>
      </c>
      <c r="I33" s="144" t="s">
        <v>52</v>
      </c>
      <c r="J33" s="142" t="s">
        <v>53</v>
      </c>
      <c r="K33" s="142" t="s">
        <v>55</v>
      </c>
      <c r="L33" s="145" t="s">
        <v>789</v>
      </c>
      <c r="M33" s="145" t="s">
        <v>854</v>
      </c>
      <c r="N33" s="9" t="s">
        <v>804</v>
      </c>
      <c r="O33" s="143" t="s">
        <v>855</v>
      </c>
      <c r="P33" s="142"/>
      <c r="Q33" s="142"/>
      <c r="R33" s="142" t="s">
        <v>793</v>
      </c>
      <c r="S33" s="142" t="s">
        <v>24</v>
      </c>
      <c r="T33" s="142" t="s">
        <v>794</v>
      </c>
      <c r="U33" s="143" t="s">
        <v>813</v>
      </c>
      <c r="V33" s="143" t="s">
        <v>56</v>
      </c>
      <c r="W33" s="143" t="s">
        <v>33</v>
      </c>
      <c r="X33" s="143" t="s">
        <v>796</v>
      </c>
      <c r="Y33" s="143" t="s">
        <v>797</v>
      </c>
      <c r="Z33" s="142"/>
      <c r="AA33" s="142"/>
      <c r="AB33" s="150"/>
      <c r="AC33" s="150"/>
      <c r="AD33" s="150"/>
      <c r="AE33" s="150"/>
      <c r="AF33" s="150"/>
      <c r="AG33" s="7"/>
      <c r="AH33" s="7"/>
      <c r="AI33" s="7"/>
      <c r="AJ33" s="7"/>
      <c r="AK33" s="7"/>
      <c r="AL33" s="7"/>
      <c r="AM33" s="7"/>
    </row>
    <row r="34">
      <c r="A34" s="7"/>
      <c r="B34" s="7"/>
      <c r="C34" s="147"/>
      <c r="D34" s="147"/>
      <c r="E34" s="7"/>
      <c r="F34" s="142" t="s">
        <v>799</v>
      </c>
      <c r="G34" s="142" t="s">
        <v>301</v>
      </c>
      <c r="H34" s="9" t="s">
        <v>376</v>
      </c>
      <c r="I34" s="148" t="s">
        <v>856</v>
      </c>
      <c r="J34" s="9" t="s">
        <v>857</v>
      </c>
      <c r="K34" s="9" t="s">
        <v>858</v>
      </c>
      <c r="L34" s="119" t="s">
        <v>803</v>
      </c>
      <c r="M34" s="119" t="s">
        <v>386</v>
      </c>
      <c r="N34" s="143" t="s">
        <v>859</v>
      </c>
      <c r="O34" s="143" t="s">
        <v>855</v>
      </c>
      <c r="P34" s="143" t="s">
        <v>860</v>
      </c>
      <c r="Q34" s="143"/>
      <c r="R34" s="9" t="s">
        <v>844</v>
      </c>
      <c r="S34" s="7"/>
      <c r="T34" s="7"/>
      <c r="U34" s="7"/>
      <c r="V34" s="7"/>
      <c r="W34" s="7"/>
      <c r="X34" s="143" t="s">
        <v>860</v>
      </c>
      <c r="Y34" s="7"/>
      <c r="Z34" s="7"/>
      <c r="AA34" s="7"/>
      <c r="AB34" s="150"/>
      <c r="AC34" s="150"/>
      <c r="AD34" s="150"/>
      <c r="AE34" s="150"/>
      <c r="AF34" s="150"/>
      <c r="AG34" s="7"/>
      <c r="AH34" s="7"/>
      <c r="AI34" s="7"/>
      <c r="AJ34" s="7"/>
      <c r="AK34" s="7"/>
      <c r="AL34" s="7"/>
      <c r="AM34" s="7"/>
    </row>
    <row r="35">
      <c r="A35" s="7"/>
      <c r="B35" s="7"/>
      <c r="C35" s="147"/>
      <c r="D35" s="147"/>
      <c r="E35" s="7"/>
      <c r="F35" s="152" t="s">
        <v>1</v>
      </c>
      <c r="G35" s="9" t="s">
        <v>256</v>
      </c>
      <c r="H35" s="9" t="s">
        <v>716</v>
      </c>
      <c r="I35" s="148" t="s">
        <v>861</v>
      </c>
      <c r="J35" s="9" t="s">
        <v>862</v>
      </c>
      <c r="K35" s="9" t="s">
        <v>863</v>
      </c>
      <c r="L35" s="57" t="s">
        <v>864</v>
      </c>
      <c r="M35" s="119" t="s">
        <v>402</v>
      </c>
      <c r="N35" s="143" t="s">
        <v>859</v>
      </c>
      <c r="O35" s="143" t="s">
        <v>855</v>
      </c>
      <c r="P35" s="9"/>
      <c r="Q35" s="9"/>
      <c r="R35" s="7"/>
      <c r="S35" s="7"/>
      <c r="T35" s="7"/>
      <c r="U35" s="7"/>
      <c r="V35" s="7"/>
      <c r="W35" s="7"/>
      <c r="X35" s="149" t="s">
        <v>796</v>
      </c>
      <c r="Y35" s="7"/>
      <c r="Z35" s="7"/>
      <c r="AA35" s="7"/>
      <c r="AB35" s="150"/>
      <c r="AC35" s="150"/>
      <c r="AD35" s="150"/>
      <c r="AE35" s="150"/>
      <c r="AF35" s="150"/>
      <c r="AG35" s="7"/>
      <c r="AH35" s="7"/>
      <c r="AI35" s="7"/>
      <c r="AJ35" s="7"/>
      <c r="AK35" s="7"/>
      <c r="AL35" s="7"/>
      <c r="AM35" s="7"/>
    </row>
    <row r="36">
      <c r="A36" s="7"/>
      <c r="B36" s="7"/>
      <c r="C36" s="147"/>
      <c r="D36" s="147"/>
      <c r="E36" s="7"/>
      <c r="F36" s="142" t="s">
        <v>799</v>
      </c>
      <c r="G36" s="142" t="s">
        <v>301</v>
      </c>
      <c r="H36" s="9" t="s">
        <v>716</v>
      </c>
      <c r="I36" s="148" t="s">
        <v>865</v>
      </c>
      <c r="J36" s="9" t="s">
        <v>866</v>
      </c>
      <c r="K36" s="9" t="s">
        <v>867</v>
      </c>
      <c r="L36" s="119" t="s">
        <v>803</v>
      </c>
      <c r="M36" s="156" t="s">
        <v>386</v>
      </c>
      <c r="N36" s="9" t="s">
        <v>791</v>
      </c>
      <c r="O36" s="143" t="s">
        <v>855</v>
      </c>
      <c r="P36" s="9"/>
      <c r="Q36" s="9"/>
      <c r="R36" s="158" t="s">
        <v>850</v>
      </c>
      <c r="S36" s="7"/>
      <c r="T36" s="9" t="s">
        <v>806</v>
      </c>
      <c r="U36" s="9" t="s">
        <v>795</v>
      </c>
      <c r="V36" s="9" t="s">
        <v>868</v>
      </c>
      <c r="W36" s="7"/>
      <c r="X36" s="143" t="s">
        <v>796</v>
      </c>
      <c r="Y36" s="9" t="s">
        <v>797</v>
      </c>
      <c r="Z36" s="7"/>
      <c r="AA36" s="7"/>
      <c r="AB36" s="16"/>
      <c r="AC36" s="16"/>
      <c r="AD36" s="16"/>
      <c r="AE36" s="7"/>
      <c r="AF36" s="7"/>
      <c r="AG36" s="7"/>
      <c r="AH36" s="7"/>
      <c r="AI36" s="7"/>
      <c r="AJ36" s="7"/>
      <c r="AK36" s="7"/>
      <c r="AL36" s="7"/>
      <c r="AM36" s="7"/>
    </row>
    <row r="37">
      <c r="A37" s="143">
        <v>18139.0</v>
      </c>
      <c r="B37" s="143"/>
      <c r="C37" s="142"/>
      <c r="D37" s="142"/>
      <c r="E37" s="142"/>
      <c r="F37" s="143" t="s">
        <v>1</v>
      </c>
      <c r="G37" s="143" t="s">
        <v>583</v>
      </c>
      <c r="H37" s="143" t="s">
        <v>369</v>
      </c>
      <c r="I37" s="153" t="s">
        <v>469</v>
      </c>
      <c r="J37" s="143" t="s">
        <v>470</v>
      </c>
      <c r="K37" s="143" t="s">
        <v>471</v>
      </c>
      <c r="L37" s="119" t="s">
        <v>803</v>
      </c>
      <c r="M37" s="145" t="s">
        <v>402</v>
      </c>
      <c r="N37" s="9" t="s">
        <v>804</v>
      </c>
      <c r="O37" s="143" t="s">
        <v>855</v>
      </c>
      <c r="P37" s="143"/>
      <c r="Q37" s="143"/>
      <c r="R37" s="143" t="s">
        <v>793</v>
      </c>
      <c r="S37" s="142"/>
      <c r="T37" s="142" t="s">
        <v>819</v>
      </c>
      <c r="U37" s="143" t="s">
        <v>813</v>
      </c>
      <c r="V37" s="159" t="s">
        <v>869</v>
      </c>
      <c r="W37" s="142"/>
      <c r="X37" s="143" t="s">
        <v>796</v>
      </c>
      <c r="Y37" s="143" t="s">
        <v>797</v>
      </c>
      <c r="Z37" s="154" t="s">
        <v>870</v>
      </c>
      <c r="AA37" s="142"/>
      <c r="AB37" s="150"/>
      <c r="AC37" s="150"/>
      <c r="AD37" s="150"/>
      <c r="AE37" s="150"/>
      <c r="AF37" s="150"/>
      <c r="AG37" s="7"/>
      <c r="AH37" s="7"/>
      <c r="AI37" s="7"/>
      <c r="AJ37" s="7"/>
      <c r="AK37" s="7"/>
      <c r="AL37" s="7"/>
      <c r="AM37" s="7"/>
    </row>
    <row r="38">
      <c r="A38" s="7"/>
      <c r="B38" s="7"/>
      <c r="C38" s="147"/>
      <c r="D38" s="147"/>
      <c r="E38" s="7"/>
      <c r="F38" s="152" t="s">
        <v>1</v>
      </c>
      <c r="G38" s="9" t="s">
        <v>583</v>
      </c>
      <c r="H38" s="143" t="s">
        <v>373</v>
      </c>
      <c r="I38" s="148" t="s">
        <v>871</v>
      </c>
      <c r="J38" s="9" t="s">
        <v>872</v>
      </c>
      <c r="K38" s="9" t="s">
        <v>873</v>
      </c>
      <c r="L38" s="119" t="s">
        <v>823</v>
      </c>
      <c r="M38" s="119" t="s">
        <v>386</v>
      </c>
      <c r="N38" s="143" t="s">
        <v>812</v>
      </c>
      <c r="O38" s="143" t="s">
        <v>855</v>
      </c>
      <c r="P38" s="9"/>
      <c r="Q38" s="9"/>
      <c r="R38" s="9" t="s">
        <v>793</v>
      </c>
      <c r="S38" s="7"/>
      <c r="T38" s="7"/>
      <c r="U38" s="7"/>
      <c r="V38" s="7"/>
      <c r="W38" s="7"/>
      <c r="X38" s="149" t="s">
        <v>796</v>
      </c>
      <c r="Y38" s="7"/>
      <c r="Z38" s="7"/>
      <c r="AA38" s="7"/>
      <c r="AB38" s="150"/>
      <c r="AC38" s="150"/>
      <c r="AD38" s="150"/>
      <c r="AE38" s="150"/>
      <c r="AF38" s="150"/>
      <c r="AG38" s="7"/>
      <c r="AH38" s="7"/>
      <c r="AI38" s="7"/>
      <c r="AJ38" s="7"/>
      <c r="AK38" s="7"/>
      <c r="AL38" s="7"/>
      <c r="AM38" s="7"/>
    </row>
    <row r="39">
      <c r="A39" s="23"/>
      <c r="B39" s="7"/>
      <c r="C39" s="147"/>
      <c r="D39" s="147"/>
      <c r="E39" s="7"/>
      <c r="F39" s="152" t="s">
        <v>1</v>
      </c>
      <c r="G39" s="160" t="s">
        <v>583</v>
      </c>
      <c r="H39" s="9" t="s">
        <v>716</v>
      </c>
      <c r="I39" s="161" t="s">
        <v>310</v>
      </c>
      <c r="J39" s="160" t="s">
        <v>874</v>
      </c>
      <c r="K39" s="4" t="s">
        <v>875</v>
      </c>
      <c r="L39" s="119" t="s">
        <v>876</v>
      </c>
      <c r="M39" s="156" t="s">
        <v>386</v>
      </c>
      <c r="N39" s="9" t="s">
        <v>877</v>
      </c>
      <c r="O39" s="143" t="s">
        <v>855</v>
      </c>
      <c r="R39" s="158" t="s">
        <v>850</v>
      </c>
      <c r="S39" s="162"/>
      <c r="T39" s="158" t="s">
        <v>794</v>
      </c>
      <c r="U39" s="158" t="s">
        <v>878</v>
      </c>
      <c r="V39" s="158"/>
      <c r="W39" s="162"/>
      <c r="X39" s="143" t="s">
        <v>796</v>
      </c>
      <c r="Y39" s="9" t="s">
        <v>797</v>
      </c>
      <c r="Z39" s="4" t="s">
        <v>879</v>
      </c>
      <c r="AA39" s="7"/>
      <c r="AB39" s="7"/>
      <c r="AC39" s="7"/>
      <c r="AD39" s="7"/>
      <c r="AE39" s="7"/>
      <c r="AF39" s="7"/>
      <c r="AG39" s="7"/>
      <c r="AH39" s="7"/>
      <c r="AI39" s="7"/>
      <c r="AJ39" s="7"/>
      <c r="AK39" s="7"/>
      <c r="AL39" s="7"/>
      <c r="AM39" s="7"/>
    </row>
    <row r="40">
      <c r="A40" s="7"/>
      <c r="B40" s="7"/>
      <c r="C40" s="147"/>
      <c r="D40" s="147"/>
      <c r="E40" s="7"/>
      <c r="F40" s="152" t="s">
        <v>1</v>
      </c>
      <c r="G40" s="9" t="s">
        <v>256</v>
      </c>
      <c r="H40" s="4" t="s">
        <v>715</v>
      </c>
      <c r="I40" s="5" t="s">
        <v>325</v>
      </c>
      <c r="J40" s="9" t="s">
        <v>880</v>
      </c>
      <c r="K40" s="9" t="s">
        <v>881</v>
      </c>
      <c r="L40" s="119" t="s">
        <v>823</v>
      </c>
      <c r="M40" s="119" t="s">
        <v>402</v>
      </c>
      <c r="N40" s="9" t="s">
        <v>877</v>
      </c>
      <c r="O40" s="143" t="s">
        <v>855</v>
      </c>
      <c r="P40" s="9"/>
      <c r="Q40" s="9"/>
      <c r="R40" s="7"/>
      <c r="S40" s="7"/>
      <c r="T40" s="7"/>
      <c r="U40" s="7"/>
      <c r="W40" s="7"/>
      <c r="X40" s="163" t="s">
        <v>796</v>
      </c>
      <c r="Y40" s="7"/>
      <c r="Z40" s="7"/>
      <c r="AA40" s="7"/>
      <c r="AB40" s="150"/>
      <c r="AC40" s="150"/>
      <c r="AD40" s="150"/>
      <c r="AE40" s="150"/>
      <c r="AF40" s="150"/>
      <c r="AG40" s="7"/>
      <c r="AH40" s="7"/>
      <c r="AI40" s="7"/>
      <c r="AJ40" s="7"/>
      <c r="AK40" s="7"/>
      <c r="AL40" s="7"/>
      <c r="AM40" s="7"/>
    </row>
    <row r="41">
      <c r="A41" s="23"/>
      <c r="B41" s="15"/>
      <c r="C41" s="16"/>
      <c r="D41" s="16"/>
      <c r="E41" s="16"/>
      <c r="F41" s="142" t="s">
        <v>799</v>
      </c>
      <c r="G41" s="142" t="s">
        <v>301</v>
      </c>
      <c r="H41" s="9" t="s">
        <v>716</v>
      </c>
      <c r="I41" s="161" t="s">
        <v>882</v>
      </c>
      <c r="J41" s="160" t="s">
        <v>883</v>
      </c>
      <c r="K41" s="160" t="s">
        <v>884</v>
      </c>
      <c r="L41" s="119" t="s">
        <v>803</v>
      </c>
      <c r="M41" s="156" t="s">
        <v>386</v>
      </c>
      <c r="N41" s="9" t="s">
        <v>791</v>
      </c>
      <c r="O41" s="160" t="s">
        <v>885</v>
      </c>
      <c r="P41" s="164" t="s">
        <v>886</v>
      </c>
      <c r="Q41" s="164" t="s">
        <v>887</v>
      </c>
      <c r="R41" s="158" t="s">
        <v>850</v>
      </c>
      <c r="S41" s="162"/>
      <c r="T41" s="158" t="s">
        <v>806</v>
      </c>
      <c r="U41" s="158" t="s">
        <v>795</v>
      </c>
      <c r="V41" s="158"/>
      <c r="W41" s="150"/>
      <c r="X41" s="164" t="s">
        <v>886</v>
      </c>
      <c r="Y41" s="9" t="s">
        <v>797</v>
      </c>
      <c r="AA41" s="16"/>
      <c r="AB41" s="150"/>
      <c r="AC41" s="150"/>
      <c r="AD41" s="150"/>
      <c r="AE41" s="150"/>
      <c r="AF41" s="150"/>
      <c r="AG41" s="7"/>
      <c r="AH41" s="7"/>
      <c r="AI41" s="7"/>
      <c r="AJ41" s="7"/>
      <c r="AK41" s="7"/>
      <c r="AL41" s="7"/>
      <c r="AM41" s="7"/>
    </row>
    <row r="42">
      <c r="A42" s="143">
        <v>19029.0</v>
      </c>
      <c r="B42" s="142"/>
      <c r="C42" s="142"/>
      <c r="D42" s="142"/>
      <c r="E42" s="142"/>
      <c r="F42" s="143" t="s">
        <v>799</v>
      </c>
      <c r="G42" s="143" t="s">
        <v>301</v>
      </c>
      <c r="H42" s="143" t="s">
        <v>373</v>
      </c>
      <c r="I42" s="153" t="s">
        <v>387</v>
      </c>
      <c r="J42" s="143" t="s">
        <v>388</v>
      </c>
      <c r="K42" s="143" t="s">
        <v>389</v>
      </c>
      <c r="L42" s="119" t="s">
        <v>803</v>
      </c>
      <c r="M42" s="145" t="s">
        <v>386</v>
      </c>
      <c r="N42" s="9" t="s">
        <v>791</v>
      </c>
      <c r="O42" s="143" t="s">
        <v>888</v>
      </c>
      <c r="P42" s="164" t="s">
        <v>889</v>
      </c>
      <c r="Q42" s="164"/>
      <c r="R42" s="143" t="s">
        <v>852</v>
      </c>
      <c r="S42" s="142"/>
      <c r="T42" s="143" t="s">
        <v>838</v>
      </c>
      <c r="U42" s="143" t="s">
        <v>890</v>
      </c>
      <c r="V42" s="143" t="s">
        <v>390</v>
      </c>
      <c r="W42" s="142"/>
      <c r="X42" s="164" t="s">
        <v>889</v>
      </c>
      <c r="Y42" s="143" t="s">
        <v>797</v>
      </c>
      <c r="Z42" s="142"/>
      <c r="AA42" s="142"/>
      <c r="AB42" s="7"/>
      <c r="AC42" s="7"/>
      <c r="AD42" s="7"/>
      <c r="AE42" s="7"/>
      <c r="AF42" s="7"/>
      <c r="AG42" s="7"/>
      <c r="AH42" s="7"/>
      <c r="AI42" s="7"/>
      <c r="AJ42" s="7"/>
      <c r="AK42" s="7"/>
      <c r="AL42" s="7"/>
      <c r="AM42" s="7"/>
    </row>
    <row r="43">
      <c r="A43" s="7"/>
      <c r="B43" s="7"/>
      <c r="C43" s="147"/>
      <c r="D43" s="147"/>
      <c r="E43" s="7"/>
      <c r="F43" s="142" t="s">
        <v>799</v>
      </c>
      <c r="G43" s="142" t="s">
        <v>301</v>
      </c>
      <c r="H43" s="143" t="s">
        <v>481</v>
      </c>
      <c r="I43" s="148" t="s">
        <v>891</v>
      </c>
      <c r="J43" s="9" t="s">
        <v>892</v>
      </c>
      <c r="K43" s="9" t="s">
        <v>893</v>
      </c>
      <c r="L43" s="119" t="s">
        <v>803</v>
      </c>
      <c r="M43" s="119" t="s">
        <v>386</v>
      </c>
      <c r="N43" s="143" t="s">
        <v>894</v>
      </c>
      <c r="O43" s="9" t="s">
        <v>895</v>
      </c>
      <c r="P43" s="164" t="s">
        <v>896</v>
      </c>
      <c r="Q43" s="164"/>
      <c r="R43" s="9" t="s">
        <v>844</v>
      </c>
      <c r="S43" s="7"/>
      <c r="T43" s="7"/>
      <c r="U43" s="7"/>
      <c r="V43" s="7"/>
      <c r="W43" s="7"/>
      <c r="X43" s="164" t="s">
        <v>896</v>
      </c>
      <c r="Y43" s="7"/>
      <c r="Z43" s="7"/>
      <c r="AA43" s="7"/>
      <c r="AB43" s="7"/>
      <c r="AC43" s="7"/>
      <c r="AD43" s="7"/>
      <c r="AE43" s="7"/>
      <c r="AF43" s="7"/>
      <c r="AG43" s="7"/>
      <c r="AH43" s="7"/>
      <c r="AI43" s="7"/>
      <c r="AJ43" s="7"/>
      <c r="AK43" s="7"/>
      <c r="AL43" s="7"/>
      <c r="AM43" s="7"/>
    </row>
    <row r="44">
      <c r="A44" s="7"/>
      <c r="B44" s="7"/>
      <c r="C44" s="147"/>
      <c r="D44" s="147"/>
      <c r="E44" s="7"/>
      <c r="F44" s="152" t="s">
        <v>1</v>
      </c>
      <c r="G44" s="9" t="s">
        <v>256</v>
      </c>
      <c r="H44" s="9" t="s">
        <v>716</v>
      </c>
      <c r="I44" s="148" t="s">
        <v>897</v>
      </c>
      <c r="J44" s="9" t="s">
        <v>898</v>
      </c>
      <c r="K44" s="9" t="s">
        <v>899</v>
      </c>
      <c r="L44" s="119" t="s">
        <v>876</v>
      </c>
      <c r="M44" s="119" t="s">
        <v>402</v>
      </c>
      <c r="N44" s="9" t="s">
        <v>791</v>
      </c>
      <c r="O44" s="9" t="s">
        <v>895</v>
      </c>
      <c r="P44" s="149" t="s">
        <v>889</v>
      </c>
      <c r="Q44" s="149"/>
      <c r="R44" s="7"/>
      <c r="S44" s="7"/>
      <c r="T44" s="7"/>
      <c r="U44" s="7"/>
      <c r="V44" s="7"/>
      <c r="W44" s="7"/>
      <c r="X44" s="149" t="s">
        <v>889</v>
      </c>
      <c r="Y44" s="7"/>
      <c r="Z44" s="7"/>
      <c r="AA44" s="7"/>
      <c r="AB44" s="7"/>
      <c r="AC44" s="7"/>
      <c r="AD44" s="7"/>
      <c r="AE44" s="7"/>
      <c r="AF44" s="7"/>
      <c r="AG44" s="7"/>
      <c r="AH44" s="7"/>
      <c r="AI44" s="7"/>
      <c r="AJ44" s="7"/>
      <c r="AK44" s="7"/>
      <c r="AL44" s="7"/>
      <c r="AM44" s="7"/>
    </row>
    <row r="45">
      <c r="A45" s="142"/>
      <c r="B45" s="142"/>
      <c r="C45" s="142" t="s">
        <v>111</v>
      </c>
      <c r="D45" s="142" t="s">
        <v>788</v>
      </c>
      <c r="E45" s="142" t="s">
        <v>21</v>
      </c>
      <c r="F45" s="142"/>
      <c r="G45" s="142"/>
      <c r="H45" s="143" t="s">
        <v>707</v>
      </c>
      <c r="I45" s="144" t="s">
        <v>169</v>
      </c>
      <c r="J45" s="142" t="s">
        <v>170</v>
      </c>
      <c r="K45" s="142" t="s">
        <v>171</v>
      </c>
      <c r="L45" s="145" t="s">
        <v>789</v>
      </c>
      <c r="M45" s="145" t="s">
        <v>386</v>
      </c>
      <c r="N45" s="9" t="s">
        <v>791</v>
      </c>
      <c r="O45" s="143" t="s">
        <v>900</v>
      </c>
      <c r="P45" s="142"/>
      <c r="Q45" s="142"/>
      <c r="R45" s="142" t="s">
        <v>793</v>
      </c>
      <c r="S45" s="142" t="s">
        <v>96</v>
      </c>
      <c r="T45" s="142" t="s">
        <v>819</v>
      </c>
      <c r="U45" s="143" t="s">
        <v>795</v>
      </c>
      <c r="V45" s="143" t="s">
        <v>172</v>
      </c>
      <c r="W45" s="143" t="s">
        <v>46</v>
      </c>
      <c r="X45" s="143" t="s">
        <v>851</v>
      </c>
      <c r="Y45" s="143" t="s">
        <v>797</v>
      </c>
      <c r="Z45" s="142"/>
      <c r="AA45" s="142"/>
      <c r="AB45" s="150"/>
      <c r="AC45" s="150"/>
      <c r="AD45" s="150"/>
      <c r="AE45" s="150"/>
      <c r="AF45" s="150"/>
      <c r="AG45" s="7"/>
      <c r="AH45" s="7"/>
      <c r="AI45" s="7"/>
      <c r="AJ45" s="7"/>
      <c r="AK45" s="7"/>
      <c r="AL45" s="7"/>
      <c r="AM45" s="7"/>
    </row>
    <row r="46">
      <c r="A46" s="7"/>
      <c r="B46" s="7"/>
      <c r="C46" s="147"/>
      <c r="D46" s="147"/>
      <c r="E46" s="7"/>
      <c r="F46" s="142" t="s">
        <v>799</v>
      </c>
      <c r="G46" s="142" t="s">
        <v>301</v>
      </c>
      <c r="H46" s="9" t="s">
        <v>716</v>
      </c>
      <c r="I46" s="148" t="s">
        <v>901</v>
      </c>
      <c r="J46" s="9" t="s">
        <v>902</v>
      </c>
      <c r="K46" s="9" t="s">
        <v>903</v>
      </c>
      <c r="L46" s="119" t="s">
        <v>803</v>
      </c>
      <c r="M46" s="156" t="s">
        <v>386</v>
      </c>
      <c r="N46" s="9" t="s">
        <v>791</v>
      </c>
      <c r="O46" s="9" t="s">
        <v>904</v>
      </c>
      <c r="P46" s="149" t="s">
        <v>889</v>
      </c>
      <c r="Q46" s="149"/>
      <c r="R46" s="160" t="s">
        <v>905</v>
      </c>
      <c r="S46" s="7"/>
      <c r="T46" s="9" t="s">
        <v>806</v>
      </c>
      <c r="U46" s="9" t="s">
        <v>795</v>
      </c>
      <c r="V46" s="7"/>
      <c r="W46" s="7"/>
      <c r="X46" s="149" t="s">
        <v>889</v>
      </c>
      <c r="Y46" s="9" t="s">
        <v>797</v>
      </c>
      <c r="Z46" s="7"/>
      <c r="AA46" s="7"/>
      <c r="AB46" s="150"/>
      <c r="AC46" s="150"/>
      <c r="AD46" s="150"/>
      <c r="AE46" s="150"/>
      <c r="AF46" s="150"/>
      <c r="AG46" s="7"/>
      <c r="AH46" s="7"/>
      <c r="AI46" s="7"/>
      <c r="AJ46" s="7"/>
      <c r="AK46" s="7"/>
      <c r="AL46" s="7"/>
      <c r="AM46" s="7"/>
    </row>
    <row r="47">
      <c r="A47" s="7"/>
      <c r="B47" s="7"/>
      <c r="C47" s="147"/>
      <c r="D47" s="147"/>
      <c r="E47" s="7"/>
      <c r="F47" s="142" t="s">
        <v>799</v>
      </c>
      <c r="G47" s="142" t="s">
        <v>301</v>
      </c>
      <c r="H47" s="143" t="s">
        <v>481</v>
      </c>
      <c r="I47" s="148" t="s">
        <v>906</v>
      </c>
      <c r="J47" s="9" t="s">
        <v>907</v>
      </c>
      <c r="K47" s="9" t="s">
        <v>908</v>
      </c>
      <c r="L47" s="119" t="s">
        <v>803</v>
      </c>
      <c r="M47" s="119" t="s">
        <v>386</v>
      </c>
      <c r="N47" s="9" t="s">
        <v>791</v>
      </c>
      <c r="O47" s="143" t="s">
        <v>909</v>
      </c>
      <c r="P47" s="164" t="s">
        <v>889</v>
      </c>
      <c r="Q47" s="164"/>
      <c r="R47" s="9" t="s">
        <v>844</v>
      </c>
      <c r="S47" s="7"/>
      <c r="T47" s="7"/>
      <c r="U47" s="7"/>
      <c r="V47" s="7"/>
      <c r="W47" s="7"/>
      <c r="X47" s="164" t="s">
        <v>889</v>
      </c>
      <c r="Y47" s="7"/>
      <c r="Z47" s="7"/>
      <c r="AA47" s="7"/>
      <c r="AB47" s="150"/>
      <c r="AC47" s="150"/>
      <c r="AD47" s="150"/>
      <c r="AE47" s="150"/>
      <c r="AF47" s="150"/>
      <c r="AG47" s="7"/>
      <c r="AH47" s="7"/>
      <c r="AI47" s="7"/>
      <c r="AJ47" s="7"/>
      <c r="AK47" s="7"/>
      <c r="AL47" s="7"/>
      <c r="AM47" s="7"/>
    </row>
    <row r="48">
      <c r="A48" s="142"/>
      <c r="B48" s="142"/>
      <c r="C48" s="142" t="s">
        <v>111</v>
      </c>
      <c r="D48" s="142" t="s">
        <v>788</v>
      </c>
      <c r="E48" s="142" t="s">
        <v>21</v>
      </c>
      <c r="F48" s="142"/>
      <c r="G48" s="142"/>
      <c r="H48" s="143" t="s">
        <v>703</v>
      </c>
      <c r="I48" s="144" t="s">
        <v>145</v>
      </c>
      <c r="J48" s="142" t="s">
        <v>146</v>
      </c>
      <c r="K48" s="142" t="s">
        <v>147</v>
      </c>
      <c r="L48" s="145" t="s">
        <v>789</v>
      </c>
      <c r="M48" s="119" t="s">
        <v>386</v>
      </c>
      <c r="N48" s="9" t="s">
        <v>791</v>
      </c>
      <c r="O48" s="143" t="s">
        <v>910</v>
      </c>
      <c r="P48" s="142"/>
      <c r="Q48" s="142"/>
      <c r="R48" s="142" t="s">
        <v>844</v>
      </c>
      <c r="S48" s="142" t="s">
        <v>96</v>
      </c>
      <c r="T48" s="142" t="s">
        <v>911</v>
      </c>
      <c r="U48" s="143" t="s">
        <v>912</v>
      </c>
      <c r="V48" s="143" t="s">
        <v>148</v>
      </c>
      <c r="W48" s="143"/>
      <c r="X48" s="143" t="s">
        <v>913</v>
      </c>
      <c r="Y48" s="143" t="s">
        <v>797</v>
      </c>
      <c r="Z48" s="142"/>
      <c r="AA48" s="142"/>
      <c r="AB48" s="150"/>
      <c r="AC48" s="150"/>
      <c r="AD48" s="150"/>
      <c r="AE48" s="150"/>
      <c r="AF48" s="150"/>
      <c r="AG48" s="7"/>
      <c r="AH48" s="7"/>
      <c r="AI48" s="7"/>
      <c r="AJ48" s="7"/>
      <c r="AK48" s="7"/>
      <c r="AL48" s="7"/>
      <c r="AM48" s="7"/>
    </row>
    <row r="49">
      <c r="A49" s="143">
        <v>3299.0</v>
      </c>
      <c r="B49" s="143"/>
      <c r="C49" s="142"/>
      <c r="D49" s="142"/>
      <c r="E49" s="142"/>
      <c r="F49" s="143" t="s">
        <v>1</v>
      </c>
      <c r="G49" s="143" t="s">
        <v>583</v>
      </c>
      <c r="H49" s="143" t="s">
        <v>369</v>
      </c>
      <c r="I49" s="153" t="s">
        <v>477</v>
      </c>
      <c r="J49" s="143" t="s">
        <v>478</v>
      </c>
      <c r="K49" s="143" t="s">
        <v>479</v>
      </c>
      <c r="L49" s="119" t="s">
        <v>823</v>
      </c>
      <c r="M49" s="119" t="s">
        <v>790</v>
      </c>
      <c r="N49" s="9" t="s">
        <v>791</v>
      </c>
      <c r="O49" s="143" t="s">
        <v>914</v>
      </c>
      <c r="P49" s="164" t="s">
        <v>889</v>
      </c>
      <c r="Q49" s="164"/>
      <c r="R49" s="143" t="s">
        <v>793</v>
      </c>
      <c r="S49" s="142"/>
      <c r="T49" s="143" t="s">
        <v>915</v>
      </c>
      <c r="U49" s="143" t="s">
        <v>916</v>
      </c>
      <c r="V49" s="143" t="s">
        <v>480</v>
      </c>
      <c r="W49" s="142"/>
      <c r="X49" s="164" t="s">
        <v>889</v>
      </c>
      <c r="Y49" s="143" t="s">
        <v>797</v>
      </c>
      <c r="Z49" s="143" t="s">
        <v>917</v>
      </c>
      <c r="AA49" s="142"/>
      <c r="AB49" s="150"/>
      <c r="AC49" s="150"/>
      <c r="AD49" s="150"/>
      <c r="AE49" s="150"/>
      <c r="AF49" s="150"/>
      <c r="AG49" s="7"/>
      <c r="AH49" s="7"/>
      <c r="AI49" s="7"/>
      <c r="AJ49" s="7"/>
      <c r="AK49" s="7"/>
      <c r="AL49" s="7"/>
      <c r="AM49" s="7"/>
    </row>
    <row r="50">
      <c r="A50" s="142"/>
      <c r="B50" s="143"/>
      <c r="C50" s="142" t="s">
        <v>111</v>
      </c>
      <c r="D50" s="142" t="s">
        <v>256</v>
      </c>
      <c r="E50" s="142" t="s">
        <v>13</v>
      </c>
      <c r="F50" s="142"/>
      <c r="G50" s="142"/>
      <c r="H50" s="143" t="s">
        <v>673</v>
      </c>
      <c r="I50" s="144" t="s">
        <v>11</v>
      </c>
      <c r="J50" s="142" t="s">
        <v>12</v>
      </c>
      <c r="K50" s="142" t="s">
        <v>15</v>
      </c>
      <c r="L50" s="145" t="s">
        <v>789</v>
      </c>
      <c r="M50" s="145" t="s">
        <v>402</v>
      </c>
      <c r="N50" s="9" t="s">
        <v>791</v>
      </c>
      <c r="O50" s="143" t="s">
        <v>918</v>
      </c>
      <c r="P50" s="164" t="s">
        <v>886</v>
      </c>
      <c r="Q50" s="164"/>
      <c r="R50" s="142" t="s">
        <v>844</v>
      </c>
      <c r="S50" s="142" t="s">
        <v>18</v>
      </c>
      <c r="T50" s="142" t="s">
        <v>806</v>
      </c>
      <c r="U50" s="143" t="s">
        <v>912</v>
      </c>
      <c r="V50" s="143" t="s">
        <v>16</v>
      </c>
      <c r="W50" s="143" t="s">
        <v>17</v>
      </c>
      <c r="X50" s="164" t="s">
        <v>886</v>
      </c>
      <c r="Y50" s="143" t="s">
        <v>797</v>
      </c>
      <c r="Z50" s="142"/>
      <c r="AA50" s="142"/>
      <c r="AB50" s="150"/>
      <c r="AC50" s="150"/>
      <c r="AD50" s="150"/>
      <c r="AE50" s="150"/>
      <c r="AF50" s="150"/>
      <c r="AG50" s="7"/>
      <c r="AH50" s="7"/>
      <c r="AI50" s="7"/>
      <c r="AJ50" s="7"/>
      <c r="AK50" s="7"/>
      <c r="AL50" s="7"/>
      <c r="AM50" s="7"/>
    </row>
    <row r="51">
      <c r="A51" s="142"/>
      <c r="B51" s="142"/>
      <c r="C51" s="142" t="s">
        <v>111</v>
      </c>
      <c r="D51" s="142" t="s">
        <v>788</v>
      </c>
      <c r="E51" s="142" t="s">
        <v>69</v>
      </c>
      <c r="F51" s="142"/>
      <c r="G51" s="142"/>
      <c r="H51" s="143" t="s">
        <v>707</v>
      </c>
      <c r="I51" s="155" t="s">
        <v>234</v>
      </c>
      <c r="J51" s="142" t="s">
        <v>235</v>
      </c>
      <c r="K51" s="142" t="s">
        <v>919</v>
      </c>
      <c r="L51" s="145" t="s">
        <v>789</v>
      </c>
      <c r="M51" s="119" t="s">
        <v>386</v>
      </c>
      <c r="N51" s="9" t="s">
        <v>791</v>
      </c>
      <c r="O51" s="143" t="s">
        <v>918</v>
      </c>
      <c r="P51" s="142"/>
      <c r="Q51" s="143" t="s">
        <v>920</v>
      </c>
      <c r="R51" s="142" t="s">
        <v>844</v>
      </c>
      <c r="S51" s="142"/>
      <c r="T51" s="142" t="s">
        <v>838</v>
      </c>
      <c r="U51" s="143" t="s">
        <v>890</v>
      </c>
      <c r="V51" s="142"/>
      <c r="W51" s="142"/>
      <c r="X51" s="143" t="s">
        <v>913</v>
      </c>
      <c r="Y51" s="143" t="s">
        <v>797</v>
      </c>
      <c r="Z51" s="142"/>
      <c r="AA51" s="142"/>
      <c r="AB51" s="7"/>
      <c r="AC51" s="7"/>
      <c r="AD51" s="7"/>
      <c r="AE51" s="7"/>
      <c r="AF51" s="7"/>
      <c r="AG51" s="7"/>
      <c r="AH51" s="7"/>
      <c r="AI51" s="7"/>
      <c r="AJ51" s="7"/>
      <c r="AK51" s="7"/>
      <c r="AL51" s="7"/>
      <c r="AM51" s="7"/>
    </row>
    <row r="52">
      <c r="A52" s="143">
        <v>8555.0</v>
      </c>
      <c r="B52" s="142"/>
      <c r="C52" s="142"/>
      <c r="D52" s="142"/>
      <c r="E52" s="142"/>
      <c r="F52" s="142" t="s">
        <v>799</v>
      </c>
      <c r="G52" s="142" t="s">
        <v>301</v>
      </c>
      <c r="H52" s="143" t="s">
        <v>481</v>
      </c>
      <c r="I52" s="153" t="s">
        <v>577</v>
      </c>
      <c r="J52" s="143" t="s">
        <v>578</v>
      </c>
      <c r="K52" s="143" t="s">
        <v>579</v>
      </c>
      <c r="L52" s="119" t="s">
        <v>823</v>
      </c>
      <c r="M52" s="145" t="s">
        <v>386</v>
      </c>
      <c r="N52" s="9" t="s">
        <v>877</v>
      </c>
      <c r="O52" s="143" t="s">
        <v>921</v>
      </c>
      <c r="P52" s="143"/>
      <c r="Q52" s="143" t="s">
        <v>922</v>
      </c>
      <c r="R52" s="143" t="s">
        <v>793</v>
      </c>
      <c r="S52" s="142"/>
      <c r="T52" s="143" t="s">
        <v>911</v>
      </c>
      <c r="U52" s="143" t="s">
        <v>795</v>
      </c>
      <c r="V52" s="143" t="s">
        <v>580</v>
      </c>
      <c r="W52" s="142"/>
      <c r="X52" s="143" t="s">
        <v>913</v>
      </c>
      <c r="Y52" s="143" t="s">
        <v>797</v>
      </c>
      <c r="Z52" s="143" t="s">
        <v>923</v>
      </c>
      <c r="AA52" s="142"/>
      <c r="AB52" s="16"/>
      <c r="AC52" s="16"/>
      <c r="AD52" s="16"/>
      <c r="AE52" s="7"/>
      <c r="AF52" s="7"/>
      <c r="AG52" s="7"/>
      <c r="AH52" s="7"/>
      <c r="AI52" s="7"/>
      <c r="AJ52" s="7"/>
      <c r="AK52" s="7"/>
      <c r="AL52" s="7"/>
      <c r="AM52" s="7"/>
    </row>
    <row r="53">
      <c r="A53" s="142"/>
      <c r="B53" s="142"/>
      <c r="C53" s="142" t="s">
        <v>162</v>
      </c>
      <c r="D53" s="142" t="s">
        <v>788</v>
      </c>
      <c r="E53" s="142" t="s">
        <v>69</v>
      </c>
      <c r="F53" s="142"/>
      <c r="G53" s="142"/>
      <c r="H53" s="143" t="s">
        <v>707</v>
      </c>
      <c r="I53" s="144" t="s">
        <v>160</v>
      </c>
      <c r="J53" s="142" t="s">
        <v>161</v>
      </c>
      <c r="K53" s="142" t="s">
        <v>163</v>
      </c>
      <c r="L53" s="145" t="s">
        <v>833</v>
      </c>
      <c r="M53" s="145" t="s">
        <v>402</v>
      </c>
      <c r="N53" s="143" t="s">
        <v>859</v>
      </c>
      <c r="O53" s="4" t="s">
        <v>924</v>
      </c>
      <c r="P53" s="143" t="s">
        <v>925</v>
      </c>
      <c r="Q53" s="143"/>
      <c r="R53" s="142" t="s">
        <v>844</v>
      </c>
      <c r="S53" s="142" t="s">
        <v>24</v>
      </c>
      <c r="T53" s="142" t="s">
        <v>794</v>
      </c>
      <c r="U53" s="143" t="s">
        <v>813</v>
      </c>
      <c r="V53" s="143" t="s">
        <v>164</v>
      </c>
      <c r="W53" s="143" t="s">
        <v>17</v>
      </c>
      <c r="X53" s="143" t="s">
        <v>925</v>
      </c>
      <c r="Y53" s="143" t="s">
        <v>797</v>
      </c>
      <c r="Z53" s="142"/>
      <c r="AA53" s="142"/>
      <c r="AB53" s="150"/>
      <c r="AC53" s="150"/>
      <c r="AD53" s="150"/>
      <c r="AE53" s="150"/>
      <c r="AF53" s="150"/>
      <c r="AG53" s="7"/>
      <c r="AH53" s="7"/>
      <c r="AI53" s="7"/>
      <c r="AJ53" s="7"/>
      <c r="AK53" s="7"/>
      <c r="AL53" s="7"/>
      <c r="AM53" s="7"/>
    </row>
    <row r="54">
      <c r="A54" s="142"/>
      <c r="B54" s="142"/>
      <c r="C54" s="142" t="s">
        <v>111</v>
      </c>
      <c r="D54" s="142" t="s">
        <v>256</v>
      </c>
      <c r="E54" s="142" t="s">
        <v>13</v>
      </c>
      <c r="F54" s="142"/>
      <c r="G54" s="142"/>
      <c r="H54" s="143" t="s">
        <v>691</v>
      </c>
      <c r="I54" s="144" t="s">
        <v>119</v>
      </c>
      <c r="J54" s="142" t="s">
        <v>120</v>
      </c>
      <c r="K54" s="142" t="s">
        <v>94</v>
      </c>
      <c r="L54" s="145" t="s">
        <v>789</v>
      </c>
      <c r="M54" s="145" t="s">
        <v>402</v>
      </c>
      <c r="N54" s="143" t="s">
        <v>926</v>
      </c>
      <c r="O54" s="143" t="s">
        <v>927</v>
      </c>
      <c r="P54" s="142"/>
      <c r="Q54" s="142"/>
      <c r="R54" s="142" t="s">
        <v>793</v>
      </c>
      <c r="S54" s="142" t="s">
        <v>24</v>
      </c>
      <c r="T54" s="142" t="s">
        <v>915</v>
      </c>
      <c r="U54" s="143" t="s">
        <v>928</v>
      </c>
      <c r="V54" s="143" t="s">
        <v>121</v>
      </c>
      <c r="W54" s="143" t="s">
        <v>46</v>
      </c>
      <c r="X54" s="143" t="s">
        <v>929</v>
      </c>
      <c r="Y54" s="143" t="s">
        <v>797</v>
      </c>
      <c r="Z54" s="164" t="s">
        <v>930</v>
      </c>
      <c r="AA54" s="142"/>
      <c r="AB54" s="150"/>
      <c r="AC54" s="150"/>
      <c r="AD54" s="150"/>
      <c r="AE54" s="150"/>
      <c r="AF54" s="150"/>
      <c r="AG54" s="7"/>
      <c r="AH54" s="7"/>
      <c r="AI54" s="7"/>
      <c r="AJ54" s="7"/>
      <c r="AK54" s="7"/>
      <c r="AL54" s="7"/>
      <c r="AM54" s="7"/>
    </row>
    <row r="55">
      <c r="A55" s="142"/>
      <c r="B55" s="142"/>
      <c r="C55" s="142" t="s">
        <v>111</v>
      </c>
      <c r="D55" s="142" t="s">
        <v>256</v>
      </c>
      <c r="E55" s="142" t="s">
        <v>13</v>
      </c>
      <c r="F55" s="142"/>
      <c r="G55" s="142"/>
      <c r="H55" s="143" t="s">
        <v>691</v>
      </c>
      <c r="I55" s="144" t="s">
        <v>133</v>
      </c>
      <c r="J55" s="142" t="s">
        <v>134</v>
      </c>
      <c r="K55" s="142" t="s">
        <v>135</v>
      </c>
      <c r="L55" s="145" t="s">
        <v>789</v>
      </c>
      <c r="M55" s="145" t="s">
        <v>402</v>
      </c>
      <c r="N55" s="143" t="s">
        <v>926</v>
      </c>
      <c r="O55" s="143" t="s">
        <v>931</v>
      </c>
      <c r="P55" s="142"/>
      <c r="Q55" s="142"/>
      <c r="R55" s="142" t="s">
        <v>793</v>
      </c>
      <c r="S55" s="142" t="s">
        <v>24</v>
      </c>
      <c r="T55" s="142" t="s">
        <v>794</v>
      </c>
      <c r="U55" s="143" t="s">
        <v>813</v>
      </c>
      <c r="V55" s="143" t="s">
        <v>37</v>
      </c>
      <c r="W55" s="143" t="s">
        <v>38</v>
      </c>
      <c r="X55" s="143" t="s">
        <v>929</v>
      </c>
      <c r="Y55" s="143" t="s">
        <v>797</v>
      </c>
      <c r="Z55" s="142"/>
      <c r="AA55" s="142"/>
      <c r="AB55" s="7"/>
      <c r="AC55" s="7"/>
      <c r="AD55" s="7"/>
      <c r="AE55" s="7"/>
      <c r="AF55" s="7"/>
      <c r="AG55" s="7"/>
      <c r="AH55" s="7"/>
      <c r="AI55" s="7"/>
      <c r="AJ55" s="7"/>
      <c r="AK55" s="7"/>
      <c r="AL55" s="7"/>
      <c r="AM55" s="7"/>
    </row>
    <row r="56">
      <c r="A56" s="7"/>
      <c r="B56" s="7"/>
      <c r="C56" s="147"/>
      <c r="D56" s="147"/>
      <c r="E56" s="7"/>
      <c r="F56" s="152" t="s">
        <v>1</v>
      </c>
      <c r="G56" s="9" t="s">
        <v>583</v>
      </c>
      <c r="H56" s="143" t="s">
        <v>481</v>
      </c>
      <c r="I56" s="148" t="s">
        <v>932</v>
      </c>
      <c r="J56" s="9" t="s">
        <v>933</v>
      </c>
      <c r="K56" s="9" t="s">
        <v>934</v>
      </c>
      <c r="L56" s="119" t="s">
        <v>823</v>
      </c>
      <c r="M56" s="119" t="s">
        <v>935</v>
      </c>
      <c r="N56" s="143" t="s">
        <v>859</v>
      </c>
      <c r="O56" s="143" t="s">
        <v>936</v>
      </c>
      <c r="P56" s="9"/>
      <c r="Q56" s="9"/>
      <c r="R56" s="9" t="s">
        <v>793</v>
      </c>
      <c r="S56" s="7"/>
      <c r="T56" s="7"/>
      <c r="U56" s="7"/>
      <c r="V56" s="7"/>
      <c r="W56" s="7"/>
      <c r="X56" s="149" t="s">
        <v>796</v>
      </c>
      <c r="Y56" s="7"/>
      <c r="Z56" s="7"/>
      <c r="AA56" s="7"/>
      <c r="AB56" s="7"/>
      <c r="AC56" s="7"/>
      <c r="AD56" s="7"/>
      <c r="AE56" s="7"/>
      <c r="AF56" s="7"/>
      <c r="AG56" s="7"/>
      <c r="AH56" s="7"/>
      <c r="AI56" s="7"/>
      <c r="AJ56" s="7"/>
      <c r="AK56" s="7"/>
      <c r="AL56" s="7"/>
      <c r="AM56" s="7"/>
    </row>
    <row r="57">
      <c r="A57" s="142"/>
      <c r="B57" s="142"/>
      <c r="C57" s="142" t="s">
        <v>111</v>
      </c>
      <c r="D57" s="142" t="s">
        <v>256</v>
      </c>
      <c r="E57" s="142" t="s">
        <v>13</v>
      </c>
      <c r="F57" s="142"/>
      <c r="G57" s="142"/>
      <c r="H57" s="143" t="s">
        <v>691</v>
      </c>
      <c r="I57" s="144" t="s">
        <v>122</v>
      </c>
      <c r="J57" s="142" t="s">
        <v>123</v>
      </c>
      <c r="K57" s="142" t="s">
        <v>124</v>
      </c>
      <c r="L57" s="145" t="s">
        <v>789</v>
      </c>
      <c r="M57" s="119" t="s">
        <v>790</v>
      </c>
      <c r="N57" s="143" t="s">
        <v>926</v>
      </c>
      <c r="O57" s="143" t="s">
        <v>937</v>
      </c>
      <c r="P57" s="142"/>
      <c r="Q57" s="142"/>
      <c r="R57" s="142" t="s">
        <v>793</v>
      </c>
      <c r="S57" s="142" t="s">
        <v>96</v>
      </c>
      <c r="T57" s="142" t="s">
        <v>915</v>
      </c>
      <c r="U57" s="143" t="s">
        <v>928</v>
      </c>
      <c r="V57" s="143" t="s">
        <v>125</v>
      </c>
      <c r="W57" s="143" t="s">
        <v>46</v>
      </c>
      <c r="X57" s="143" t="s">
        <v>929</v>
      </c>
      <c r="Y57" s="143" t="s">
        <v>797</v>
      </c>
      <c r="Z57" s="143" t="s">
        <v>938</v>
      </c>
      <c r="AA57" s="142"/>
      <c r="AB57" s="7"/>
      <c r="AC57" s="7"/>
      <c r="AD57" s="7"/>
      <c r="AE57" s="7"/>
      <c r="AF57" s="7"/>
      <c r="AG57" s="7"/>
      <c r="AH57" s="7"/>
      <c r="AI57" s="7"/>
      <c r="AJ57" s="7"/>
      <c r="AK57" s="7"/>
      <c r="AL57" s="7"/>
      <c r="AM57" s="7"/>
    </row>
    <row r="58">
      <c r="A58" s="142"/>
      <c r="B58" s="143"/>
      <c r="C58" s="142" t="s">
        <v>111</v>
      </c>
      <c r="D58" s="142" t="s">
        <v>256</v>
      </c>
      <c r="E58" s="142" t="s">
        <v>13</v>
      </c>
      <c r="F58" s="142"/>
      <c r="G58" s="142"/>
      <c r="H58" s="143" t="s">
        <v>673</v>
      </c>
      <c r="I58" s="144" t="s">
        <v>34</v>
      </c>
      <c r="J58" s="142" t="s">
        <v>35</v>
      </c>
      <c r="K58" s="142" t="s">
        <v>36</v>
      </c>
      <c r="L58" s="145" t="s">
        <v>789</v>
      </c>
      <c r="M58" s="145" t="s">
        <v>854</v>
      </c>
      <c r="N58" s="9" t="s">
        <v>791</v>
      </c>
      <c r="O58" s="143" t="s">
        <v>939</v>
      </c>
      <c r="P58" s="142"/>
      <c r="Q58" s="142"/>
      <c r="R58" s="142" t="s">
        <v>793</v>
      </c>
      <c r="S58" s="142" t="s">
        <v>24</v>
      </c>
      <c r="T58" s="142" t="s">
        <v>940</v>
      </c>
      <c r="U58" s="143" t="s">
        <v>941</v>
      </c>
      <c r="V58" s="143" t="s">
        <v>37</v>
      </c>
      <c r="W58" s="143" t="s">
        <v>38</v>
      </c>
      <c r="X58" s="143" t="s">
        <v>913</v>
      </c>
      <c r="Y58" s="143" t="s">
        <v>797</v>
      </c>
      <c r="Z58" s="142"/>
      <c r="AA58" s="142"/>
      <c r="AB58" s="150"/>
      <c r="AC58" s="150"/>
      <c r="AD58" s="150"/>
      <c r="AE58" s="150"/>
      <c r="AF58" s="150"/>
      <c r="AG58" s="7"/>
      <c r="AH58" s="7"/>
      <c r="AI58" s="7"/>
      <c r="AJ58" s="7"/>
      <c r="AK58" s="7"/>
      <c r="AL58" s="7"/>
      <c r="AM58" s="7"/>
    </row>
    <row r="59">
      <c r="A59" s="142"/>
      <c r="B59" s="142"/>
      <c r="C59" s="142" t="s">
        <v>111</v>
      </c>
      <c r="D59" s="142" t="s">
        <v>788</v>
      </c>
      <c r="E59" s="142" t="s">
        <v>21</v>
      </c>
      <c r="F59" s="142"/>
      <c r="G59" s="142"/>
      <c r="H59" s="143" t="s">
        <v>691</v>
      </c>
      <c r="I59" s="155" t="s">
        <v>228</v>
      </c>
      <c r="J59" s="142" t="s">
        <v>229</v>
      </c>
      <c r="K59" s="142" t="s">
        <v>942</v>
      </c>
      <c r="L59" s="145" t="s">
        <v>789</v>
      </c>
      <c r="M59" s="145" t="s">
        <v>386</v>
      </c>
      <c r="N59" s="9" t="s">
        <v>791</v>
      </c>
      <c r="O59" s="143" t="s">
        <v>943</v>
      </c>
      <c r="P59" s="164" t="s">
        <v>886</v>
      </c>
      <c r="Q59" s="164" t="s">
        <v>944</v>
      </c>
      <c r="R59" s="142" t="s">
        <v>844</v>
      </c>
      <c r="S59" s="142"/>
      <c r="T59" s="142" t="s">
        <v>945</v>
      </c>
      <c r="U59" s="143" t="s">
        <v>795</v>
      </c>
      <c r="V59" s="143" t="s">
        <v>230</v>
      </c>
      <c r="W59" s="142"/>
      <c r="X59" s="164" t="s">
        <v>886</v>
      </c>
      <c r="Y59" s="143" t="s">
        <v>797</v>
      </c>
      <c r="Z59" s="142"/>
      <c r="AA59" s="142"/>
      <c r="AB59" s="150"/>
      <c r="AC59" s="150"/>
      <c r="AD59" s="150"/>
      <c r="AE59" s="150"/>
      <c r="AF59" s="150"/>
      <c r="AG59" s="7"/>
      <c r="AH59" s="7"/>
      <c r="AI59" s="7"/>
      <c r="AJ59" s="7"/>
      <c r="AK59" s="7"/>
      <c r="AL59" s="7"/>
      <c r="AM59" s="7"/>
    </row>
    <row r="60">
      <c r="A60" s="142"/>
      <c r="B60" s="143"/>
      <c r="C60" s="142" t="s">
        <v>111</v>
      </c>
      <c r="D60" s="142" t="s">
        <v>788</v>
      </c>
      <c r="E60" s="142" t="s">
        <v>21</v>
      </c>
      <c r="F60" s="142"/>
      <c r="G60" s="142"/>
      <c r="H60" s="143" t="s">
        <v>677</v>
      </c>
      <c r="I60" s="144" t="s">
        <v>97</v>
      </c>
      <c r="J60" s="142" t="s">
        <v>98</v>
      </c>
      <c r="K60" s="142" t="s">
        <v>99</v>
      </c>
      <c r="L60" s="145" t="s">
        <v>789</v>
      </c>
      <c r="M60" s="145" t="s">
        <v>386</v>
      </c>
      <c r="N60" s="9" t="s">
        <v>791</v>
      </c>
      <c r="O60" s="143" t="s">
        <v>946</v>
      </c>
      <c r="P60" s="142"/>
      <c r="Q60" s="143" t="s">
        <v>947</v>
      </c>
      <c r="R60" s="142" t="s">
        <v>844</v>
      </c>
      <c r="S60" s="142" t="s">
        <v>18</v>
      </c>
      <c r="T60" s="142" t="s">
        <v>806</v>
      </c>
      <c r="U60" s="143" t="s">
        <v>948</v>
      </c>
      <c r="V60" s="143" t="s">
        <v>100</v>
      </c>
      <c r="W60" s="143" t="s">
        <v>33</v>
      </c>
      <c r="X60" s="143" t="s">
        <v>929</v>
      </c>
      <c r="Y60" s="143" t="s">
        <v>797</v>
      </c>
      <c r="Z60" s="143" t="s">
        <v>949</v>
      </c>
      <c r="AA60" s="142"/>
      <c r="AB60" s="150"/>
      <c r="AC60" s="150"/>
      <c r="AD60" s="150"/>
      <c r="AE60" s="150"/>
      <c r="AF60" s="150"/>
      <c r="AG60" s="7"/>
      <c r="AH60" s="7"/>
      <c r="AI60" s="7"/>
      <c r="AJ60" s="7"/>
      <c r="AK60" s="7"/>
      <c r="AL60" s="7"/>
      <c r="AM60" s="7"/>
    </row>
    <row r="61">
      <c r="A61" s="142"/>
      <c r="B61" s="142"/>
      <c r="C61" s="142" t="s">
        <v>810</v>
      </c>
      <c r="D61" s="142" t="s">
        <v>788</v>
      </c>
      <c r="E61" s="142" t="s">
        <v>138</v>
      </c>
      <c r="F61" s="142"/>
      <c r="G61" s="142"/>
      <c r="H61" s="143" t="s">
        <v>703</v>
      </c>
      <c r="I61" s="144" t="s">
        <v>136</v>
      </c>
      <c r="J61" s="142" t="s">
        <v>137</v>
      </c>
      <c r="K61" s="142" t="s">
        <v>139</v>
      </c>
      <c r="L61" s="151" t="s">
        <v>811</v>
      </c>
      <c r="M61" s="119" t="s">
        <v>386</v>
      </c>
      <c r="N61" s="9" t="s">
        <v>804</v>
      </c>
      <c r="O61" s="9" t="s">
        <v>950</v>
      </c>
      <c r="P61" s="142"/>
      <c r="Q61" s="142"/>
      <c r="R61" s="142" t="s">
        <v>793</v>
      </c>
      <c r="S61" s="142" t="s">
        <v>24</v>
      </c>
      <c r="T61" s="142" t="s">
        <v>806</v>
      </c>
      <c r="U61" s="143" t="s">
        <v>951</v>
      </c>
      <c r="V61" s="143" t="s">
        <v>140</v>
      </c>
      <c r="W61" s="143" t="s">
        <v>87</v>
      </c>
      <c r="X61" s="143" t="s">
        <v>952</v>
      </c>
      <c r="Y61" s="143" t="s">
        <v>797</v>
      </c>
      <c r="Z61" s="142"/>
      <c r="AA61" s="142"/>
      <c r="AB61" s="7"/>
      <c r="AC61" s="7"/>
      <c r="AD61" s="7"/>
      <c r="AE61" s="7"/>
      <c r="AF61" s="7"/>
      <c r="AG61" s="7"/>
      <c r="AH61" s="7"/>
      <c r="AI61" s="7"/>
      <c r="AJ61" s="7"/>
      <c r="AK61" s="7"/>
      <c r="AL61" s="7"/>
      <c r="AM61" s="7"/>
    </row>
    <row r="62">
      <c r="A62" s="7"/>
      <c r="B62" s="7"/>
      <c r="C62" s="147"/>
      <c r="D62" s="147"/>
      <c r="E62" s="7"/>
      <c r="F62" s="142" t="s">
        <v>799</v>
      </c>
      <c r="G62" s="142" t="s">
        <v>301</v>
      </c>
      <c r="H62" s="9" t="s">
        <v>716</v>
      </c>
      <c r="I62" s="148" t="s">
        <v>953</v>
      </c>
      <c r="J62" s="9" t="s">
        <v>954</v>
      </c>
      <c r="K62" s="9" t="s">
        <v>955</v>
      </c>
      <c r="L62" s="119" t="s">
        <v>803</v>
      </c>
      <c r="M62" s="156" t="s">
        <v>386</v>
      </c>
      <c r="N62" s="9" t="s">
        <v>791</v>
      </c>
      <c r="O62" s="165" t="s">
        <v>956</v>
      </c>
      <c r="P62" s="149" t="s">
        <v>886</v>
      </c>
      <c r="Q62" s="149"/>
      <c r="R62" s="158" t="s">
        <v>850</v>
      </c>
      <c r="S62" s="7"/>
      <c r="T62" s="9" t="s">
        <v>806</v>
      </c>
      <c r="U62" s="9" t="s">
        <v>795</v>
      </c>
      <c r="V62" s="9" t="s">
        <v>957</v>
      </c>
      <c r="W62" s="7"/>
      <c r="X62" s="149" t="s">
        <v>886</v>
      </c>
      <c r="Y62" s="9" t="s">
        <v>797</v>
      </c>
      <c r="Z62" s="7"/>
      <c r="AA62" s="7"/>
      <c r="AB62" s="150"/>
      <c r="AC62" s="150"/>
      <c r="AD62" s="150"/>
      <c r="AE62" s="150"/>
      <c r="AF62" s="150"/>
      <c r="AG62" s="7"/>
      <c r="AH62" s="7"/>
      <c r="AI62" s="7"/>
      <c r="AJ62" s="7"/>
      <c r="AK62" s="7"/>
      <c r="AL62" s="7"/>
      <c r="AM62" s="7"/>
    </row>
    <row r="63">
      <c r="A63" s="7"/>
      <c r="B63" s="7"/>
      <c r="C63" s="147"/>
      <c r="D63" s="147"/>
      <c r="E63" s="7"/>
      <c r="F63" s="142" t="s">
        <v>799</v>
      </c>
      <c r="G63" s="142" t="s">
        <v>301</v>
      </c>
      <c r="H63" s="143" t="s">
        <v>481</v>
      </c>
      <c r="I63" s="148" t="s">
        <v>958</v>
      </c>
      <c r="J63" s="9" t="s">
        <v>959</v>
      </c>
      <c r="K63" s="9" t="s">
        <v>960</v>
      </c>
      <c r="L63" s="119" t="s">
        <v>823</v>
      </c>
      <c r="M63" s="119" t="s">
        <v>386</v>
      </c>
      <c r="N63" s="9" t="s">
        <v>791</v>
      </c>
      <c r="O63" s="9" t="s">
        <v>950</v>
      </c>
      <c r="P63" s="9"/>
      <c r="Q63" s="9"/>
      <c r="R63" s="7"/>
      <c r="S63" s="7"/>
      <c r="T63" s="7"/>
      <c r="U63" s="7"/>
      <c r="V63" s="7"/>
      <c r="W63" s="7"/>
      <c r="X63" s="149" t="s">
        <v>913</v>
      </c>
      <c r="Y63" s="7"/>
      <c r="Z63" s="7"/>
      <c r="AA63" s="7"/>
      <c r="AB63" s="150"/>
      <c r="AC63" s="150"/>
      <c r="AD63" s="150"/>
      <c r="AE63" s="150"/>
      <c r="AF63" s="150"/>
      <c r="AG63" s="7"/>
      <c r="AH63" s="7"/>
      <c r="AI63" s="7"/>
      <c r="AJ63" s="7"/>
      <c r="AK63" s="7"/>
      <c r="AL63" s="7"/>
      <c r="AM63" s="7"/>
    </row>
    <row r="64">
      <c r="A64" s="143">
        <v>5060.0</v>
      </c>
      <c r="B64" s="142"/>
      <c r="C64" s="142"/>
      <c r="D64" s="142"/>
      <c r="E64" s="142"/>
      <c r="F64" s="143" t="s">
        <v>799</v>
      </c>
      <c r="G64" s="143" t="s">
        <v>301</v>
      </c>
      <c r="H64" s="143" t="s">
        <v>373</v>
      </c>
      <c r="I64" s="153" t="s">
        <v>409</v>
      </c>
      <c r="J64" s="143" t="s">
        <v>410</v>
      </c>
      <c r="K64" s="154" t="s">
        <v>411</v>
      </c>
      <c r="L64" s="119" t="s">
        <v>803</v>
      </c>
      <c r="M64" s="145" t="s">
        <v>386</v>
      </c>
      <c r="N64" s="9" t="s">
        <v>804</v>
      </c>
      <c r="O64" s="143" t="s">
        <v>961</v>
      </c>
      <c r="P64" s="154"/>
      <c r="Q64" s="154" t="s">
        <v>962</v>
      </c>
      <c r="R64" s="143" t="s">
        <v>793</v>
      </c>
      <c r="S64" s="142"/>
      <c r="T64" s="143" t="s">
        <v>806</v>
      </c>
      <c r="U64" s="143" t="s">
        <v>963</v>
      </c>
      <c r="V64" s="143" t="s">
        <v>412</v>
      </c>
      <c r="W64" s="142"/>
      <c r="X64" s="143" t="s">
        <v>964</v>
      </c>
      <c r="Y64" s="143" t="s">
        <v>797</v>
      </c>
      <c r="Z64" s="142"/>
      <c r="AA64" s="142"/>
      <c r="AB64" s="150"/>
      <c r="AC64" s="150"/>
      <c r="AD64" s="150"/>
      <c r="AE64" s="150"/>
      <c r="AF64" s="150"/>
      <c r="AG64" s="7"/>
      <c r="AH64" s="7"/>
      <c r="AI64" s="7"/>
      <c r="AJ64" s="7"/>
      <c r="AK64" s="7"/>
      <c r="AL64" s="7"/>
      <c r="AM64" s="7"/>
    </row>
    <row r="65">
      <c r="A65" s="142"/>
      <c r="B65" s="143"/>
      <c r="C65" s="142" t="s">
        <v>810</v>
      </c>
      <c r="D65" s="142" t="s">
        <v>256</v>
      </c>
      <c r="E65" s="142" t="s">
        <v>13</v>
      </c>
      <c r="F65" s="142"/>
      <c r="G65" s="142"/>
      <c r="H65" s="143" t="s">
        <v>677</v>
      </c>
      <c r="I65" s="155" t="s">
        <v>224</v>
      </c>
      <c r="J65" s="142" t="s">
        <v>225</v>
      </c>
      <c r="K65" s="142" t="s">
        <v>226</v>
      </c>
      <c r="L65" s="145" t="s">
        <v>811</v>
      </c>
      <c r="M65" s="145" t="s">
        <v>854</v>
      </c>
      <c r="N65" s="9" t="s">
        <v>804</v>
      </c>
      <c r="O65" s="143" t="s">
        <v>965</v>
      </c>
      <c r="P65" s="142"/>
      <c r="Q65" s="142"/>
      <c r="R65" s="142" t="s">
        <v>793</v>
      </c>
      <c r="S65" s="143" t="s">
        <v>18</v>
      </c>
      <c r="T65" s="143" t="s">
        <v>794</v>
      </c>
      <c r="U65" s="143" t="s">
        <v>795</v>
      </c>
      <c r="V65" s="143" t="s">
        <v>227</v>
      </c>
      <c r="W65" s="142"/>
      <c r="X65" s="143" t="s">
        <v>851</v>
      </c>
      <c r="Y65" s="143" t="s">
        <v>797</v>
      </c>
      <c r="Z65" s="142"/>
      <c r="AA65" s="142"/>
      <c r="AB65" s="16"/>
      <c r="AC65" s="16"/>
      <c r="AD65" s="16"/>
      <c r="AE65" s="7"/>
      <c r="AF65" s="7"/>
      <c r="AG65" s="7"/>
      <c r="AH65" s="7"/>
      <c r="AI65" s="7"/>
      <c r="AJ65" s="7"/>
      <c r="AK65" s="7"/>
      <c r="AL65" s="7"/>
      <c r="AM65" s="7"/>
    </row>
    <row r="66">
      <c r="A66" s="142"/>
      <c r="B66" s="143"/>
      <c r="C66" s="142" t="s">
        <v>111</v>
      </c>
      <c r="D66" s="142" t="s">
        <v>256</v>
      </c>
      <c r="E66" s="142" t="s">
        <v>13</v>
      </c>
      <c r="F66" s="142"/>
      <c r="G66" s="142"/>
      <c r="H66" s="143" t="s">
        <v>677</v>
      </c>
      <c r="I66" s="144" t="s">
        <v>187</v>
      </c>
      <c r="J66" s="142" t="s">
        <v>188</v>
      </c>
      <c r="K66" s="142" t="s">
        <v>189</v>
      </c>
      <c r="L66" s="145" t="s">
        <v>789</v>
      </c>
      <c r="M66" s="145" t="s">
        <v>402</v>
      </c>
      <c r="N66" s="9" t="s">
        <v>791</v>
      </c>
      <c r="O66" s="143" t="s">
        <v>966</v>
      </c>
      <c r="P66" s="142"/>
      <c r="Q66" s="142"/>
      <c r="R66" s="142" t="s">
        <v>793</v>
      </c>
      <c r="S66" s="142" t="s">
        <v>96</v>
      </c>
      <c r="T66" s="142" t="s">
        <v>806</v>
      </c>
      <c r="U66" s="143" t="s">
        <v>912</v>
      </c>
      <c r="V66" s="143" t="s">
        <v>190</v>
      </c>
      <c r="W66" s="143" t="s">
        <v>87</v>
      </c>
      <c r="X66" s="143" t="s">
        <v>913</v>
      </c>
      <c r="Y66" s="143" t="s">
        <v>797</v>
      </c>
      <c r="Z66" s="142"/>
      <c r="AA66" s="142"/>
      <c r="AB66" s="16"/>
      <c r="AC66" s="16"/>
      <c r="AD66" s="16"/>
      <c r="AE66" s="7"/>
      <c r="AF66" s="7"/>
      <c r="AG66" s="7"/>
      <c r="AH66" s="7"/>
      <c r="AI66" s="7"/>
      <c r="AJ66" s="7"/>
      <c r="AK66" s="7"/>
      <c r="AL66" s="7"/>
      <c r="AM66" s="7"/>
    </row>
    <row r="67">
      <c r="A67" s="143">
        <v>66992.0</v>
      </c>
      <c r="B67" s="143"/>
      <c r="C67" s="142"/>
      <c r="D67" s="142"/>
      <c r="E67" s="142"/>
      <c r="F67" s="143" t="s">
        <v>1</v>
      </c>
      <c r="G67" s="143" t="s">
        <v>256</v>
      </c>
      <c r="H67" s="143" t="s">
        <v>481</v>
      </c>
      <c r="I67" s="155" t="s">
        <v>494</v>
      </c>
      <c r="J67" s="143" t="s">
        <v>495</v>
      </c>
      <c r="K67" s="143" t="s">
        <v>496</v>
      </c>
      <c r="L67" s="119" t="s">
        <v>823</v>
      </c>
      <c r="M67" s="157" t="s">
        <v>402</v>
      </c>
      <c r="N67" s="143" t="s">
        <v>926</v>
      </c>
      <c r="O67" s="143" t="s">
        <v>966</v>
      </c>
      <c r="P67" s="143"/>
      <c r="Q67" s="143"/>
      <c r="R67" s="143" t="s">
        <v>852</v>
      </c>
      <c r="S67" s="142"/>
      <c r="T67" s="143" t="s">
        <v>806</v>
      </c>
      <c r="U67" s="143" t="s">
        <v>795</v>
      </c>
      <c r="V67" s="143" t="s">
        <v>497</v>
      </c>
      <c r="W67" s="142"/>
      <c r="X67" s="143" t="s">
        <v>913</v>
      </c>
      <c r="Y67" s="143" t="s">
        <v>797</v>
      </c>
      <c r="Z67" s="143" t="s">
        <v>917</v>
      </c>
      <c r="AA67" s="166">
        <v>0.4375</v>
      </c>
      <c r="AB67" s="16"/>
      <c r="AC67" s="16"/>
      <c r="AD67" s="16"/>
      <c r="AE67" s="7"/>
      <c r="AF67" s="7"/>
      <c r="AG67" s="7"/>
      <c r="AH67" s="7"/>
      <c r="AI67" s="7"/>
      <c r="AJ67" s="7"/>
      <c r="AK67" s="7"/>
      <c r="AL67" s="7"/>
      <c r="AM67" s="7"/>
    </row>
    <row r="68">
      <c r="A68" s="143">
        <v>68820.0</v>
      </c>
      <c r="B68" s="142"/>
      <c r="C68" s="142"/>
      <c r="D68" s="142"/>
      <c r="E68" s="142"/>
      <c r="F68" s="142" t="s">
        <v>799</v>
      </c>
      <c r="G68" s="142" t="s">
        <v>301</v>
      </c>
      <c r="H68" s="143" t="s">
        <v>481</v>
      </c>
      <c r="I68" s="153" t="s">
        <v>560</v>
      </c>
      <c r="J68" s="143" t="s">
        <v>561</v>
      </c>
      <c r="K68" s="143" t="s">
        <v>562</v>
      </c>
      <c r="L68" s="119" t="s">
        <v>823</v>
      </c>
      <c r="M68" s="145" t="s">
        <v>386</v>
      </c>
      <c r="N68" s="9" t="s">
        <v>804</v>
      </c>
      <c r="O68" s="143" t="s">
        <v>967</v>
      </c>
      <c r="P68" s="164" t="s">
        <v>886</v>
      </c>
      <c r="Q68" s="164"/>
      <c r="R68" s="143" t="s">
        <v>793</v>
      </c>
      <c r="S68" s="142"/>
      <c r="T68" s="143" t="s">
        <v>794</v>
      </c>
      <c r="U68" s="143" t="s">
        <v>820</v>
      </c>
      <c r="V68" s="143" t="s">
        <v>563</v>
      </c>
      <c r="W68" s="142"/>
      <c r="X68" s="164" t="s">
        <v>886</v>
      </c>
      <c r="Y68" s="143" t="s">
        <v>797</v>
      </c>
      <c r="Z68" s="143" t="s">
        <v>968</v>
      </c>
      <c r="AA68" s="142"/>
      <c r="AB68" s="16"/>
      <c r="AC68" s="16"/>
      <c r="AD68" s="16"/>
      <c r="AE68" s="7"/>
      <c r="AF68" s="7"/>
      <c r="AG68" s="7"/>
      <c r="AH68" s="7"/>
      <c r="AI68" s="7"/>
      <c r="AJ68" s="7"/>
      <c r="AK68" s="7"/>
      <c r="AL68" s="7"/>
      <c r="AM68" s="7"/>
    </row>
    <row r="69">
      <c r="A69" s="143">
        <v>68965.0</v>
      </c>
      <c r="B69" s="142"/>
      <c r="C69" s="142"/>
      <c r="D69" s="142"/>
      <c r="E69" s="142"/>
      <c r="F69" s="142" t="s">
        <v>799</v>
      </c>
      <c r="G69" s="142" t="s">
        <v>301</v>
      </c>
      <c r="H69" s="143" t="s">
        <v>481</v>
      </c>
      <c r="I69" s="153" t="s">
        <v>543</v>
      </c>
      <c r="J69" s="143" t="s">
        <v>544</v>
      </c>
      <c r="K69" s="143" t="s">
        <v>545</v>
      </c>
      <c r="L69" s="119" t="s">
        <v>823</v>
      </c>
      <c r="M69" s="145" t="s">
        <v>386</v>
      </c>
      <c r="N69" s="9" t="s">
        <v>804</v>
      </c>
      <c r="O69" s="143" t="s">
        <v>967</v>
      </c>
      <c r="P69" s="143"/>
      <c r="Q69" s="143"/>
      <c r="R69" s="143" t="s">
        <v>793</v>
      </c>
      <c r="S69" s="142"/>
      <c r="T69" s="143" t="s">
        <v>794</v>
      </c>
      <c r="U69" s="143" t="s">
        <v>969</v>
      </c>
      <c r="V69" s="143" t="s">
        <v>546</v>
      </c>
      <c r="W69" s="142"/>
      <c r="X69" s="143" t="s">
        <v>913</v>
      </c>
      <c r="Y69" s="143" t="s">
        <v>797</v>
      </c>
      <c r="Z69" s="143" t="s">
        <v>970</v>
      </c>
      <c r="AA69" s="142"/>
      <c r="AB69" s="16"/>
      <c r="AC69" s="16"/>
      <c r="AD69" s="16"/>
      <c r="AE69" s="7"/>
      <c r="AF69" s="7"/>
      <c r="AG69" s="7"/>
      <c r="AH69" s="7"/>
      <c r="AI69" s="7"/>
      <c r="AJ69" s="7"/>
      <c r="AK69" s="7"/>
      <c r="AL69" s="7"/>
      <c r="AM69" s="7"/>
    </row>
    <row r="70">
      <c r="A70" s="142"/>
      <c r="B70" s="143"/>
      <c r="C70" s="142" t="s">
        <v>111</v>
      </c>
      <c r="D70" s="142" t="s">
        <v>583</v>
      </c>
      <c r="E70" s="142" t="s">
        <v>21</v>
      </c>
      <c r="F70" s="142"/>
      <c r="G70" s="142"/>
      <c r="H70" s="143" t="s">
        <v>683</v>
      </c>
      <c r="I70" s="144" t="s">
        <v>88</v>
      </c>
      <c r="J70" s="142" t="s">
        <v>89</v>
      </c>
      <c r="K70" s="142" t="s">
        <v>90</v>
      </c>
      <c r="L70" s="145" t="s">
        <v>789</v>
      </c>
      <c r="M70" s="145" t="s">
        <v>386</v>
      </c>
      <c r="N70" s="9" t="s">
        <v>791</v>
      </c>
      <c r="O70" s="143" t="s">
        <v>971</v>
      </c>
      <c r="P70" s="142"/>
      <c r="Q70" s="142"/>
      <c r="R70" s="142" t="s">
        <v>793</v>
      </c>
      <c r="S70" s="142" t="s">
        <v>18</v>
      </c>
      <c r="T70" s="142" t="s">
        <v>794</v>
      </c>
      <c r="U70" s="143" t="s">
        <v>795</v>
      </c>
      <c r="V70" s="143" t="s">
        <v>91</v>
      </c>
      <c r="W70" s="143" t="s">
        <v>46</v>
      </c>
      <c r="X70" s="143" t="s">
        <v>913</v>
      </c>
      <c r="Y70" s="143" t="s">
        <v>797</v>
      </c>
      <c r="Z70" s="143" t="s">
        <v>972</v>
      </c>
      <c r="AA70" s="142"/>
      <c r="AB70" s="7"/>
      <c r="AC70" s="7"/>
      <c r="AD70" s="7"/>
      <c r="AE70" s="7"/>
      <c r="AF70" s="7"/>
      <c r="AG70" s="7"/>
      <c r="AH70" s="7"/>
      <c r="AI70" s="7"/>
      <c r="AJ70" s="7"/>
      <c r="AK70" s="7"/>
      <c r="AL70" s="7"/>
      <c r="AM70" s="7"/>
    </row>
    <row r="71">
      <c r="F71" s="142" t="s">
        <v>799</v>
      </c>
      <c r="G71" s="142" t="s">
        <v>301</v>
      </c>
      <c r="H71" s="4" t="s">
        <v>715</v>
      </c>
      <c r="I71" s="5" t="s">
        <v>973</v>
      </c>
      <c r="J71" s="4" t="s">
        <v>974</v>
      </c>
      <c r="K71" s="4" t="s">
        <v>975</v>
      </c>
      <c r="L71" s="119" t="s">
        <v>803</v>
      </c>
      <c r="M71" s="57" t="s">
        <v>386</v>
      </c>
      <c r="N71" s="9" t="s">
        <v>791</v>
      </c>
      <c r="O71" s="143" t="s">
        <v>971</v>
      </c>
      <c r="R71" s="160" t="s">
        <v>905</v>
      </c>
      <c r="T71" s="9" t="s">
        <v>806</v>
      </c>
      <c r="U71" s="9" t="s">
        <v>795</v>
      </c>
      <c r="V71" s="4" t="s">
        <v>976</v>
      </c>
      <c r="X71" s="143" t="s">
        <v>913</v>
      </c>
      <c r="Y71" s="9" t="s">
        <v>797</v>
      </c>
      <c r="AB71" s="7"/>
      <c r="AC71" s="7"/>
      <c r="AD71" s="7"/>
      <c r="AE71" s="7"/>
      <c r="AF71" s="7"/>
      <c r="AG71" s="7"/>
      <c r="AH71" s="7"/>
      <c r="AI71" s="7"/>
      <c r="AJ71" s="7"/>
      <c r="AK71" s="7"/>
      <c r="AL71" s="7"/>
      <c r="AM71" s="7"/>
    </row>
    <row r="72">
      <c r="A72" s="7"/>
      <c r="B72" s="7"/>
      <c r="C72" s="147"/>
      <c r="D72" s="147"/>
      <c r="E72" s="7"/>
      <c r="F72" s="152" t="s">
        <v>1</v>
      </c>
      <c r="G72" s="9" t="s">
        <v>256</v>
      </c>
      <c r="H72" s="4" t="s">
        <v>715</v>
      </c>
      <c r="I72" s="5" t="s">
        <v>977</v>
      </c>
      <c r="J72" s="9" t="s">
        <v>978</v>
      </c>
      <c r="K72" s="9" t="s">
        <v>979</v>
      </c>
      <c r="L72" s="119" t="s">
        <v>823</v>
      </c>
      <c r="M72" s="119" t="s">
        <v>402</v>
      </c>
      <c r="N72" s="9" t="s">
        <v>791</v>
      </c>
      <c r="O72" s="143" t="s">
        <v>971</v>
      </c>
      <c r="P72" s="9"/>
      <c r="Q72" s="9"/>
      <c r="R72" s="7"/>
      <c r="S72" s="7"/>
      <c r="T72" s="7"/>
      <c r="U72" s="7"/>
      <c r="V72" s="7"/>
      <c r="W72" s="7"/>
      <c r="X72" s="149" t="s">
        <v>913</v>
      </c>
      <c r="Y72" s="7"/>
      <c r="Z72" s="7"/>
      <c r="AA72" s="7"/>
      <c r="AB72" s="150"/>
      <c r="AC72" s="150"/>
      <c r="AD72" s="150"/>
      <c r="AE72" s="150"/>
      <c r="AF72" s="150"/>
      <c r="AG72" s="7"/>
      <c r="AH72" s="7"/>
      <c r="AI72" s="7"/>
      <c r="AJ72" s="7"/>
      <c r="AK72" s="7"/>
      <c r="AL72" s="7"/>
      <c r="AM72" s="7"/>
    </row>
    <row r="73">
      <c r="A73" s="143">
        <v>69174.0</v>
      </c>
      <c r="B73" s="143"/>
      <c r="C73" s="142"/>
      <c r="D73" s="142"/>
      <c r="E73" s="142"/>
      <c r="F73" s="142" t="s">
        <v>799</v>
      </c>
      <c r="G73" s="142" t="s">
        <v>301</v>
      </c>
      <c r="H73" s="143" t="s">
        <v>481</v>
      </c>
      <c r="I73" s="153" t="s">
        <v>531</v>
      </c>
      <c r="J73" s="143" t="s">
        <v>532</v>
      </c>
      <c r="K73" s="143" t="s">
        <v>533</v>
      </c>
      <c r="L73" s="119" t="s">
        <v>823</v>
      </c>
      <c r="M73" s="145" t="s">
        <v>386</v>
      </c>
      <c r="N73" s="9" t="s">
        <v>804</v>
      </c>
      <c r="O73" s="143" t="s">
        <v>971</v>
      </c>
      <c r="P73" s="143"/>
      <c r="Q73" s="143"/>
      <c r="R73" s="143" t="s">
        <v>793</v>
      </c>
      <c r="S73" s="142"/>
      <c r="T73" s="143" t="s">
        <v>794</v>
      </c>
      <c r="U73" s="143" t="s">
        <v>813</v>
      </c>
      <c r="V73" s="143" t="s">
        <v>521</v>
      </c>
      <c r="W73" s="142"/>
      <c r="X73" s="143" t="s">
        <v>796</v>
      </c>
      <c r="Y73" s="143" t="s">
        <v>797</v>
      </c>
      <c r="Z73" s="154" t="s">
        <v>980</v>
      </c>
      <c r="AA73" s="142"/>
      <c r="AB73" s="150"/>
      <c r="AC73" s="150"/>
      <c r="AD73" s="150"/>
      <c r="AE73" s="150"/>
      <c r="AF73" s="150"/>
      <c r="AG73" s="7"/>
      <c r="AH73" s="7"/>
      <c r="AI73" s="7"/>
      <c r="AJ73" s="7"/>
      <c r="AK73" s="7"/>
      <c r="AL73" s="7"/>
      <c r="AM73" s="7"/>
    </row>
    <row r="74">
      <c r="A74" s="7"/>
      <c r="B74" s="7"/>
      <c r="C74" s="147"/>
      <c r="D74" s="147"/>
      <c r="E74" s="7"/>
      <c r="F74" s="152" t="s">
        <v>1</v>
      </c>
      <c r="G74" s="9" t="s">
        <v>256</v>
      </c>
      <c r="H74" s="4" t="s">
        <v>715</v>
      </c>
      <c r="I74" s="5" t="s">
        <v>981</v>
      </c>
      <c r="J74" s="9" t="s">
        <v>982</v>
      </c>
      <c r="K74" s="9" t="s">
        <v>983</v>
      </c>
      <c r="L74" s="119" t="s">
        <v>823</v>
      </c>
      <c r="M74" s="119" t="s">
        <v>402</v>
      </c>
      <c r="N74" s="143" t="s">
        <v>926</v>
      </c>
      <c r="O74" s="143" t="s">
        <v>971</v>
      </c>
      <c r="P74" s="149" t="s">
        <v>889</v>
      </c>
      <c r="Q74" s="149"/>
      <c r="R74" s="7"/>
      <c r="S74" s="7"/>
      <c r="T74" s="7"/>
      <c r="U74" s="7"/>
      <c r="V74" s="7"/>
      <c r="W74" s="7"/>
      <c r="X74" s="149" t="s">
        <v>889</v>
      </c>
      <c r="Y74" s="7"/>
      <c r="Z74" s="7"/>
      <c r="AA74" s="7"/>
      <c r="AB74" s="150"/>
      <c r="AC74" s="150"/>
      <c r="AD74" s="150"/>
      <c r="AE74" s="150"/>
      <c r="AF74" s="150"/>
      <c r="AG74" s="7"/>
      <c r="AH74" s="7"/>
      <c r="AI74" s="7"/>
      <c r="AJ74" s="7"/>
      <c r="AK74" s="7"/>
      <c r="AL74" s="7"/>
      <c r="AM74" s="7"/>
    </row>
    <row r="75">
      <c r="A75" s="142"/>
      <c r="B75" s="143"/>
      <c r="C75" s="142" t="s">
        <v>111</v>
      </c>
      <c r="D75" s="142" t="s">
        <v>583</v>
      </c>
      <c r="E75" s="142" t="s">
        <v>21</v>
      </c>
      <c r="F75" s="142"/>
      <c r="G75" s="142"/>
      <c r="H75" s="143" t="s">
        <v>687</v>
      </c>
      <c r="I75" s="155" t="s">
        <v>197</v>
      </c>
      <c r="J75" s="142" t="s">
        <v>198</v>
      </c>
      <c r="K75" s="142" t="s">
        <v>107</v>
      </c>
      <c r="L75" s="145" t="s">
        <v>789</v>
      </c>
      <c r="M75" s="119" t="s">
        <v>386</v>
      </c>
      <c r="N75" s="143" t="s">
        <v>859</v>
      </c>
      <c r="O75" s="143" t="s">
        <v>984</v>
      </c>
      <c r="P75" s="143" t="s">
        <v>985</v>
      </c>
      <c r="Q75" s="143"/>
      <c r="R75" s="142" t="s">
        <v>844</v>
      </c>
      <c r="S75" s="142" t="s">
        <v>96</v>
      </c>
      <c r="T75" s="142" t="s">
        <v>838</v>
      </c>
      <c r="U75" s="143" t="s">
        <v>916</v>
      </c>
      <c r="V75" s="143" t="s">
        <v>199</v>
      </c>
      <c r="W75" s="142"/>
      <c r="X75" s="143" t="s">
        <v>985</v>
      </c>
      <c r="Y75" s="143" t="s">
        <v>797</v>
      </c>
      <c r="Z75" s="164" t="s">
        <v>986</v>
      </c>
      <c r="AA75" s="142"/>
      <c r="AB75" s="7"/>
      <c r="AC75" s="7"/>
      <c r="AD75" s="7"/>
      <c r="AE75" s="7"/>
      <c r="AF75" s="7"/>
      <c r="AG75" s="7"/>
      <c r="AH75" s="7"/>
      <c r="AI75" s="7"/>
      <c r="AJ75" s="7"/>
      <c r="AK75" s="7"/>
      <c r="AL75" s="7"/>
      <c r="AM75" s="7"/>
    </row>
    <row r="76">
      <c r="A76" s="142"/>
      <c r="B76" s="143"/>
      <c r="C76" s="142" t="s">
        <v>111</v>
      </c>
      <c r="D76" s="142" t="s">
        <v>256</v>
      </c>
      <c r="E76" s="142" t="s">
        <v>13</v>
      </c>
      <c r="F76" s="142"/>
      <c r="G76" s="142"/>
      <c r="H76" s="143" t="s">
        <v>687</v>
      </c>
      <c r="I76" s="144" t="s">
        <v>109</v>
      </c>
      <c r="J76" s="142" t="s">
        <v>110</v>
      </c>
      <c r="K76" s="142" t="s">
        <v>112</v>
      </c>
      <c r="L76" s="145" t="s">
        <v>789</v>
      </c>
      <c r="M76" s="145" t="s">
        <v>402</v>
      </c>
      <c r="N76" s="9" t="s">
        <v>791</v>
      </c>
      <c r="O76" s="143" t="s">
        <v>984</v>
      </c>
      <c r="P76" s="142"/>
      <c r="Q76" s="142"/>
      <c r="R76" s="142" t="s">
        <v>793</v>
      </c>
      <c r="S76" s="142" t="s">
        <v>114</v>
      </c>
      <c r="T76" s="142" t="s">
        <v>838</v>
      </c>
      <c r="U76" s="143" t="s">
        <v>912</v>
      </c>
      <c r="V76" s="143" t="s">
        <v>113</v>
      </c>
      <c r="W76" s="143" t="s">
        <v>46</v>
      </c>
      <c r="X76" s="143" t="s">
        <v>913</v>
      </c>
      <c r="Y76" s="143" t="s">
        <v>797</v>
      </c>
      <c r="Z76" s="142"/>
      <c r="AA76" s="142"/>
      <c r="AB76" s="7"/>
      <c r="AC76" s="7"/>
      <c r="AD76" s="7"/>
      <c r="AE76" s="7"/>
      <c r="AF76" s="7"/>
      <c r="AG76" s="7"/>
      <c r="AH76" s="7"/>
      <c r="AI76" s="7"/>
      <c r="AJ76" s="7"/>
      <c r="AK76" s="7"/>
      <c r="AL76" s="7"/>
      <c r="AM76" s="7"/>
    </row>
    <row r="77">
      <c r="A77" s="142"/>
      <c r="B77" s="143"/>
      <c r="C77" s="142" t="s">
        <v>111</v>
      </c>
      <c r="D77" s="142" t="s">
        <v>788</v>
      </c>
      <c r="E77" s="142" t="s">
        <v>21</v>
      </c>
      <c r="F77" s="142"/>
      <c r="G77" s="142"/>
      <c r="H77" s="143" t="s">
        <v>687</v>
      </c>
      <c r="I77" s="155" t="s">
        <v>201</v>
      </c>
      <c r="J77" s="142" t="s">
        <v>202</v>
      </c>
      <c r="K77" s="142" t="s">
        <v>107</v>
      </c>
      <c r="L77" s="145" t="s">
        <v>789</v>
      </c>
      <c r="M77" s="145" t="s">
        <v>386</v>
      </c>
      <c r="N77" s="9" t="s">
        <v>791</v>
      </c>
      <c r="O77" s="143" t="s">
        <v>984</v>
      </c>
      <c r="P77" s="164" t="s">
        <v>886</v>
      </c>
      <c r="Q77" s="164"/>
      <c r="R77" s="142" t="s">
        <v>844</v>
      </c>
      <c r="S77" s="142" t="s">
        <v>204</v>
      </c>
      <c r="T77" s="142" t="s">
        <v>838</v>
      </c>
      <c r="U77" s="143" t="s">
        <v>987</v>
      </c>
      <c r="V77" s="143" t="s">
        <v>203</v>
      </c>
      <c r="W77" s="142"/>
      <c r="X77" s="164" t="s">
        <v>886</v>
      </c>
      <c r="Y77" s="143" t="s">
        <v>797</v>
      </c>
      <c r="Z77" s="143" t="s">
        <v>988</v>
      </c>
      <c r="AA77" s="142"/>
      <c r="AB77" s="7"/>
      <c r="AC77" s="7"/>
      <c r="AD77" s="7"/>
      <c r="AE77" s="7"/>
      <c r="AF77" s="7"/>
      <c r="AG77" s="7"/>
      <c r="AH77" s="7"/>
      <c r="AI77" s="7"/>
      <c r="AJ77" s="7"/>
      <c r="AK77" s="7"/>
      <c r="AL77" s="7"/>
      <c r="AM77" s="7"/>
    </row>
    <row r="78">
      <c r="A78" s="142"/>
      <c r="B78" s="143"/>
      <c r="C78" s="142" t="s">
        <v>111</v>
      </c>
      <c r="D78" s="142" t="s">
        <v>788</v>
      </c>
      <c r="E78" s="142" t="s">
        <v>21</v>
      </c>
      <c r="F78" s="142"/>
      <c r="G78" s="142"/>
      <c r="H78" s="143" t="s">
        <v>687</v>
      </c>
      <c r="I78" s="155" t="s">
        <v>221</v>
      </c>
      <c r="J78" s="142" t="s">
        <v>222</v>
      </c>
      <c r="K78" s="142" t="s">
        <v>989</v>
      </c>
      <c r="L78" s="145" t="s">
        <v>789</v>
      </c>
      <c r="M78" s="119" t="s">
        <v>386</v>
      </c>
      <c r="N78" s="9" t="s">
        <v>791</v>
      </c>
      <c r="O78" s="143" t="s">
        <v>984</v>
      </c>
      <c r="P78" s="142"/>
      <c r="Q78" s="142"/>
      <c r="R78" s="142" t="s">
        <v>844</v>
      </c>
      <c r="S78" s="142"/>
      <c r="T78" s="142" t="s">
        <v>838</v>
      </c>
      <c r="U78" s="143" t="s">
        <v>813</v>
      </c>
      <c r="V78" s="142"/>
      <c r="W78" s="142"/>
      <c r="X78" s="143" t="s">
        <v>913</v>
      </c>
      <c r="Y78" s="143" t="s">
        <v>797</v>
      </c>
      <c r="Z78" s="142"/>
      <c r="AA78" s="142"/>
      <c r="AB78" s="16"/>
      <c r="AC78" s="16"/>
      <c r="AD78" s="16"/>
      <c r="AE78" s="7"/>
      <c r="AF78" s="7"/>
      <c r="AG78" s="7"/>
      <c r="AH78" s="7"/>
      <c r="AI78" s="7"/>
      <c r="AJ78" s="7"/>
      <c r="AK78" s="7"/>
      <c r="AL78" s="7"/>
      <c r="AM78" s="7"/>
    </row>
    <row r="79">
      <c r="A79" s="142"/>
      <c r="B79" s="143"/>
      <c r="C79" s="142" t="s">
        <v>111</v>
      </c>
      <c r="D79" s="142" t="s">
        <v>788</v>
      </c>
      <c r="E79" s="142" t="s">
        <v>21</v>
      </c>
      <c r="F79" s="142"/>
      <c r="G79" s="142"/>
      <c r="H79" s="143" t="s">
        <v>687</v>
      </c>
      <c r="I79" s="155" t="s">
        <v>215</v>
      </c>
      <c r="J79" s="142" t="s">
        <v>216</v>
      </c>
      <c r="K79" s="142" t="s">
        <v>990</v>
      </c>
      <c r="L79" s="145" t="s">
        <v>789</v>
      </c>
      <c r="M79" s="145" t="s">
        <v>386</v>
      </c>
      <c r="N79" s="9" t="s">
        <v>791</v>
      </c>
      <c r="O79" s="143" t="s">
        <v>984</v>
      </c>
      <c r="P79" s="142"/>
      <c r="Q79" s="142"/>
      <c r="R79" s="142" t="s">
        <v>844</v>
      </c>
      <c r="S79" s="142"/>
      <c r="T79" s="142" t="s">
        <v>838</v>
      </c>
      <c r="U79" s="143" t="s">
        <v>795</v>
      </c>
      <c r="V79" s="142"/>
      <c r="W79" s="142"/>
      <c r="X79" s="143" t="s">
        <v>913</v>
      </c>
      <c r="Y79" s="143" t="s">
        <v>797</v>
      </c>
      <c r="Z79" s="164" t="s">
        <v>991</v>
      </c>
      <c r="AA79" s="142"/>
      <c r="AB79" s="7"/>
      <c r="AC79" s="7"/>
      <c r="AD79" s="7"/>
      <c r="AE79" s="7"/>
      <c r="AF79" s="7"/>
      <c r="AG79" s="7"/>
      <c r="AH79" s="7"/>
      <c r="AI79" s="7"/>
      <c r="AJ79" s="7"/>
      <c r="AK79" s="7"/>
      <c r="AL79" s="7"/>
      <c r="AM79" s="7"/>
    </row>
    <row r="80">
      <c r="A80" s="142"/>
      <c r="B80" s="142"/>
      <c r="C80" s="142" t="s">
        <v>111</v>
      </c>
      <c r="D80" s="142" t="s">
        <v>256</v>
      </c>
      <c r="E80" s="142" t="s">
        <v>13</v>
      </c>
      <c r="F80" s="142"/>
      <c r="G80" s="142"/>
      <c r="H80" s="143" t="s">
        <v>707</v>
      </c>
      <c r="I80" s="144" t="s">
        <v>165</v>
      </c>
      <c r="J80" s="142" t="s">
        <v>166</v>
      </c>
      <c r="K80" s="142" t="s">
        <v>167</v>
      </c>
      <c r="L80" s="145" t="s">
        <v>789</v>
      </c>
      <c r="M80" s="145" t="s">
        <v>402</v>
      </c>
      <c r="N80" s="9" t="s">
        <v>791</v>
      </c>
      <c r="O80" s="143" t="s">
        <v>992</v>
      </c>
      <c r="P80" s="142"/>
      <c r="Q80" s="142"/>
      <c r="R80" s="142" t="s">
        <v>793</v>
      </c>
      <c r="S80" s="142" t="s">
        <v>96</v>
      </c>
      <c r="T80" s="142" t="s">
        <v>819</v>
      </c>
      <c r="U80" s="143" t="s">
        <v>912</v>
      </c>
      <c r="V80" s="143" t="s">
        <v>168</v>
      </c>
      <c r="W80" s="143" t="s">
        <v>46</v>
      </c>
      <c r="X80" s="143" t="s">
        <v>913</v>
      </c>
      <c r="Y80" s="143" t="s">
        <v>797</v>
      </c>
      <c r="Z80" s="143" t="s">
        <v>917</v>
      </c>
      <c r="AA80" s="142"/>
      <c r="AB80" s="7"/>
      <c r="AC80" s="7"/>
      <c r="AD80" s="7"/>
      <c r="AE80" s="7"/>
      <c r="AF80" s="7"/>
      <c r="AG80" s="7"/>
      <c r="AH80" s="7"/>
      <c r="AI80" s="7"/>
      <c r="AJ80" s="7"/>
      <c r="AK80" s="7"/>
      <c r="AL80" s="7"/>
      <c r="AM80" s="7"/>
    </row>
    <row r="81">
      <c r="A81" s="142"/>
      <c r="B81" s="142"/>
      <c r="C81" s="142" t="s">
        <v>111</v>
      </c>
      <c r="D81" s="142" t="s">
        <v>788</v>
      </c>
      <c r="E81" s="142" t="s">
        <v>21</v>
      </c>
      <c r="F81" s="142"/>
      <c r="G81" s="142"/>
      <c r="H81" s="143" t="s">
        <v>707</v>
      </c>
      <c r="I81" s="144" t="s">
        <v>180</v>
      </c>
      <c r="J81" s="142" t="s">
        <v>181</v>
      </c>
      <c r="K81" s="142" t="s">
        <v>171</v>
      </c>
      <c r="L81" s="145" t="s">
        <v>789</v>
      </c>
      <c r="M81" s="145" t="s">
        <v>386</v>
      </c>
      <c r="N81" s="9" t="s">
        <v>791</v>
      </c>
      <c r="O81" s="143" t="s">
        <v>992</v>
      </c>
      <c r="P81" s="164" t="s">
        <v>886</v>
      </c>
      <c r="Q81" s="164"/>
      <c r="R81" s="142" t="s">
        <v>844</v>
      </c>
      <c r="S81" s="142" t="s">
        <v>24</v>
      </c>
      <c r="T81" s="142" t="s">
        <v>794</v>
      </c>
      <c r="U81" s="143" t="s">
        <v>795</v>
      </c>
      <c r="V81" s="143" t="s">
        <v>182</v>
      </c>
      <c r="W81" s="143" t="s">
        <v>17</v>
      </c>
      <c r="X81" s="164" t="s">
        <v>886</v>
      </c>
      <c r="Y81" s="143" t="s">
        <v>797</v>
      </c>
      <c r="Z81" s="142"/>
      <c r="AA81" s="142"/>
      <c r="AB81" s="7"/>
      <c r="AC81" s="7"/>
      <c r="AD81" s="7"/>
      <c r="AE81" s="7"/>
      <c r="AF81" s="7"/>
      <c r="AG81" s="7"/>
      <c r="AH81" s="7"/>
      <c r="AI81" s="7"/>
      <c r="AJ81" s="7"/>
      <c r="AK81" s="7"/>
      <c r="AL81" s="7"/>
      <c r="AM81" s="7"/>
    </row>
    <row r="82">
      <c r="A82" s="142"/>
      <c r="B82" s="143"/>
      <c r="C82" s="142" t="s">
        <v>810</v>
      </c>
      <c r="D82" s="142" t="s">
        <v>788</v>
      </c>
      <c r="E82" s="142" t="s">
        <v>21</v>
      </c>
      <c r="F82" s="142"/>
      <c r="G82" s="142"/>
      <c r="H82" s="143" t="s">
        <v>673</v>
      </c>
      <c r="I82" s="144" t="s">
        <v>42</v>
      </c>
      <c r="J82" s="142" t="s">
        <v>43</v>
      </c>
      <c r="K82" s="142" t="s">
        <v>44</v>
      </c>
      <c r="L82" s="145" t="s">
        <v>811</v>
      </c>
      <c r="M82" s="145" t="s">
        <v>386</v>
      </c>
      <c r="N82" s="9" t="s">
        <v>804</v>
      </c>
      <c r="O82" s="143" t="s">
        <v>992</v>
      </c>
      <c r="P82" s="164" t="s">
        <v>886</v>
      </c>
      <c r="Q82" s="164"/>
      <c r="R82" s="142" t="s">
        <v>844</v>
      </c>
      <c r="S82" s="142" t="s">
        <v>18</v>
      </c>
      <c r="T82" s="142" t="s">
        <v>794</v>
      </c>
      <c r="U82" s="143" t="s">
        <v>795</v>
      </c>
      <c r="V82" s="143" t="s">
        <v>45</v>
      </c>
      <c r="W82" s="143" t="s">
        <v>46</v>
      </c>
      <c r="X82" s="164" t="s">
        <v>886</v>
      </c>
      <c r="Y82" s="143" t="s">
        <v>797</v>
      </c>
      <c r="Z82" s="164" t="s">
        <v>993</v>
      </c>
      <c r="AA82" s="142"/>
      <c r="AB82" s="16"/>
      <c r="AC82" s="16"/>
      <c r="AD82" s="16"/>
      <c r="AE82" s="7"/>
      <c r="AF82" s="7"/>
      <c r="AG82" s="7"/>
      <c r="AH82" s="7"/>
      <c r="AI82" s="7"/>
      <c r="AJ82" s="7"/>
      <c r="AK82" s="7"/>
      <c r="AL82" s="7"/>
      <c r="AM82" s="7"/>
    </row>
    <row r="83">
      <c r="A83" s="142"/>
      <c r="B83" s="142"/>
      <c r="C83" s="142" t="s">
        <v>111</v>
      </c>
      <c r="D83" s="142" t="s">
        <v>583</v>
      </c>
      <c r="E83" s="142" t="s">
        <v>21</v>
      </c>
      <c r="F83" s="142"/>
      <c r="G83" s="142"/>
      <c r="H83" s="143" t="s">
        <v>703</v>
      </c>
      <c r="I83" s="144" t="s">
        <v>141</v>
      </c>
      <c r="J83" s="142" t="s">
        <v>142</v>
      </c>
      <c r="K83" s="142" t="s">
        <v>143</v>
      </c>
      <c r="L83" s="145" t="s">
        <v>789</v>
      </c>
      <c r="M83" s="145" t="s">
        <v>386</v>
      </c>
      <c r="N83" s="143" t="s">
        <v>859</v>
      </c>
      <c r="O83" s="143" t="s">
        <v>994</v>
      </c>
      <c r="P83" s="164" t="s">
        <v>995</v>
      </c>
      <c r="Q83" s="164"/>
      <c r="R83" s="142" t="s">
        <v>844</v>
      </c>
      <c r="S83" s="142"/>
      <c r="T83" s="142" t="s">
        <v>794</v>
      </c>
      <c r="U83" s="143" t="s">
        <v>813</v>
      </c>
      <c r="V83" s="143" t="s">
        <v>144</v>
      </c>
      <c r="W83" s="143" t="s">
        <v>17</v>
      </c>
      <c r="X83" s="164" t="s">
        <v>995</v>
      </c>
      <c r="Y83" s="143" t="s">
        <v>797</v>
      </c>
      <c r="Z83" s="154" t="s">
        <v>996</v>
      </c>
      <c r="AA83" s="142"/>
      <c r="AB83" s="7"/>
      <c r="AC83" s="7"/>
      <c r="AD83" s="7"/>
      <c r="AE83" s="7"/>
      <c r="AF83" s="7"/>
      <c r="AG83" s="7"/>
      <c r="AH83" s="7"/>
      <c r="AI83" s="7"/>
      <c r="AJ83" s="7"/>
      <c r="AK83" s="7"/>
      <c r="AL83" s="7"/>
      <c r="AM83" s="7"/>
    </row>
    <row r="84">
      <c r="A84" s="143">
        <v>67473.0</v>
      </c>
      <c r="B84" s="143"/>
      <c r="C84" s="142"/>
      <c r="D84" s="142"/>
      <c r="E84" s="142"/>
      <c r="F84" s="143" t="s">
        <v>1</v>
      </c>
      <c r="G84" s="143" t="s">
        <v>256</v>
      </c>
      <c r="H84" s="143" t="s">
        <v>481</v>
      </c>
      <c r="I84" s="153" t="s">
        <v>486</v>
      </c>
      <c r="J84" s="143" t="s">
        <v>487</v>
      </c>
      <c r="K84" s="143" t="s">
        <v>488</v>
      </c>
      <c r="L84" s="119" t="s">
        <v>823</v>
      </c>
      <c r="M84" s="119" t="s">
        <v>402</v>
      </c>
      <c r="N84" s="9" t="s">
        <v>877</v>
      </c>
      <c r="O84" s="143" t="s">
        <v>994</v>
      </c>
      <c r="P84" s="164" t="s">
        <v>889</v>
      </c>
      <c r="Q84" s="164"/>
      <c r="R84" s="143" t="s">
        <v>844</v>
      </c>
      <c r="S84" s="142"/>
      <c r="T84" s="142" t="s">
        <v>819</v>
      </c>
      <c r="U84" s="143" t="s">
        <v>795</v>
      </c>
      <c r="V84" s="143" t="s">
        <v>489</v>
      </c>
      <c r="W84" s="142"/>
      <c r="X84" s="164" t="s">
        <v>889</v>
      </c>
      <c r="Y84" s="143" t="s">
        <v>797</v>
      </c>
      <c r="Z84" s="143"/>
      <c r="AA84" s="142"/>
      <c r="AB84" s="7"/>
      <c r="AC84" s="7"/>
      <c r="AD84" s="7"/>
      <c r="AE84" s="7"/>
      <c r="AF84" s="7"/>
      <c r="AG84" s="7"/>
      <c r="AH84" s="7"/>
      <c r="AI84" s="7"/>
      <c r="AJ84" s="7"/>
      <c r="AK84" s="7"/>
      <c r="AL84" s="7"/>
      <c r="AM84" s="7"/>
    </row>
    <row r="85">
      <c r="A85" s="143">
        <v>69795.0</v>
      </c>
      <c r="B85" s="143"/>
      <c r="C85" s="142"/>
      <c r="D85" s="142"/>
      <c r="E85" s="142"/>
      <c r="F85" s="143" t="s">
        <v>799</v>
      </c>
      <c r="G85" s="143" t="s">
        <v>301</v>
      </c>
      <c r="H85" s="143" t="s">
        <v>481</v>
      </c>
      <c r="I85" s="153" t="s">
        <v>514</v>
      </c>
      <c r="J85" s="143" t="s">
        <v>515</v>
      </c>
      <c r="K85" s="143" t="s">
        <v>516</v>
      </c>
      <c r="L85" s="119" t="s">
        <v>823</v>
      </c>
      <c r="M85" s="145" t="s">
        <v>386</v>
      </c>
      <c r="N85" s="9" t="s">
        <v>791</v>
      </c>
      <c r="O85" s="143" t="s">
        <v>997</v>
      </c>
      <c r="P85" s="164" t="s">
        <v>889</v>
      </c>
      <c r="Q85" s="164"/>
      <c r="R85" s="143" t="s">
        <v>998</v>
      </c>
      <c r="S85" s="142"/>
      <c r="T85" s="143" t="s">
        <v>794</v>
      </c>
      <c r="U85" s="143" t="s">
        <v>813</v>
      </c>
      <c r="V85" s="143" t="s">
        <v>517</v>
      </c>
      <c r="W85" s="142"/>
      <c r="X85" s="164" t="s">
        <v>889</v>
      </c>
      <c r="Y85" s="143" t="s">
        <v>797</v>
      </c>
      <c r="Z85" s="143"/>
      <c r="AA85" s="142"/>
      <c r="AB85" s="7"/>
      <c r="AC85" s="7"/>
      <c r="AD85" s="7"/>
      <c r="AE85" s="7"/>
      <c r="AF85" s="7"/>
      <c r="AG85" s="7"/>
      <c r="AH85" s="7"/>
      <c r="AI85" s="7"/>
      <c r="AJ85" s="7"/>
      <c r="AK85" s="7"/>
      <c r="AL85" s="7"/>
      <c r="AM85" s="7"/>
    </row>
    <row r="86">
      <c r="A86" s="143">
        <v>71021.0</v>
      </c>
      <c r="B86" s="143"/>
      <c r="C86" s="142"/>
      <c r="D86" s="142"/>
      <c r="E86" s="142"/>
      <c r="F86" s="143" t="s">
        <v>1</v>
      </c>
      <c r="G86" s="143" t="s">
        <v>583</v>
      </c>
      <c r="H86" s="143" t="s">
        <v>481</v>
      </c>
      <c r="I86" s="153" t="s">
        <v>502</v>
      </c>
      <c r="J86" s="143" t="s">
        <v>503</v>
      </c>
      <c r="K86" s="143" t="s">
        <v>504</v>
      </c>
      <c r="L86" s="119" t="s">
        <v>823</v>
      </c>
      <c r="M86" s="145" t="s">
        <v>386</v>
      </c>
      <c r="N86" s="9" t="s">
        <v>791</v>
      </c>
      <c r="O86" s="143" t="s">
        <v>997</v>
      </c>
      <c r="P86" s="143"/>
      <c r="Q86" s="143"/>
      <c r="R86" s="143" t="s">
        <v>852</v>
      </c>
      <c r="S86" s="142"/>
      <c r="T86" s="143" t="s">
        <v>838</v>
      </c>
      <c r="U86" s="143" t="s">
        <v>890</v>
      </c>
      <c r="V86" s="143" t="s">
        <v>505</v>
      </c>
      <c r="W86" s="142"/>
      <c r="X86" s="143" t="s">
        <v>913</v>
      </c>
      <c r="Y86" s="143" t="s">
        <v>797</v>
      </c>
      <c r="Z86" s="143" t="s">
        <v>999</v>
      </c>
      <c r="AA86" s="167" t="s">
        <v>1000</v>
      </c>
      <c r="AB86" s="7"/>
      <c r="AC86" s="7"/>
      <c r="AD86" s="7"/>
      <c r="AE86" s="7"/>
      <c r="AF86" s="7"/>
      <c r="AG86" s="7"/>
      <c r="AH86" s="7"/>
      <c r="AI86" s="7"/>
      <c r="AJ86" s="7"/>
      <c r="AK86" s="7"/>
      <c r="AL86" s="7"/>
      <c r="AM86" s="7"/>
    </row>
    <row r="87">
      <c r="A87" s="142"/>
      <c r="B87" s="143"/>
      <c r="C87" s="142" t="s">
        <v>111</v>
      </c>
      <c r="D87" s="142" t="s">
        <v>788</v>
      </c>
      <c r="E87" s="142" t="s">
        <v>21</v>
      </c>
      <c r="F87" s="142"/>
      <c r="G87" s="142"/>
      <c r="H87" s="143" t="s">
        <v>687</v>
      </c>
      <c r="I87" s="144" t="s">
        <v>115</v>
      </c>
      <c r="J87" s="142" t="s">
        <v>116</v>
      </c>
      <c r="K87" s="142" t="s">
        <v>22</v>
      </c>
      <c r="L87" s="145" t="s">
        <v>789</v>
      </c>
      <c r="M87" s="145" t="s">
        <v>386</v>
      </c>
      <c r="N87" s="9" t="s">
        <v>804</v>
      </c>
      <c r="O87" s="143" t="s">
        <v>1001</v>
      </c>
      <c r="P87" s="142"/>
      <c r="Q87" s="142"/>
      <c r="R87" s="142" t="s">
        <v>793</v>
      </c>
      <c r="S87" s="142" t="s">
        <v>96</v>
      </c>
      <c r="T87" s="142" t="s">
        <v>806</v>
      </c>
      <c r="U87" s="143" t="s">
        <v>795</v>
      </c>
      <c r="V87" s="143" t="s">
        <v>117</v>
      </c>
      <c r="W87" s="143" t="s">
        <v>118</v>
      </c>
      <c r="X87" s="143" t="s">
        <v>913</v>
      </c>
      <c r="Y87" s="143" t="s">
        <v>797</v>
      </c>
      <c r="Z87" s="143" t="s">
        <v>917</v>
      </c>
      <c r="AA87" s="142"/>
      <c r="AB87" s="7"/>
      <c r="AC87" s="7"/>
      <c r="AD87" s="7"/>
      <c r="AE87" s="7"/>
      <c r="AF87" s="7"/>
      <c r="AG87" s="7"/>
      <c r="AH87" s="7"/>
      <c r="AI87" s="7"/>
      <c r="AJ87" s="7"/>
      <c r="AK87" s="7"/>
      <c r="AL87" s="7"/>
      <c r="AM87" s="7"/>
    </row>
    <row r="88">
      <c r="A88" s="7"/>
      <c r="B88" s="7"/>
      <c r="C88" s="147"/>
      <c r="D88" s="147"/>
      <c r="E88" s="7"/>
      <c r="F88" s="142" t="s">
        <v>799</v>
      </c>
      <c r="G88" s="142" t="s">
        <v>301</v>
      </c>
      <c r="H88" s="9" t="s">
        <v>716</v>
      </c>
      <c r="I88" s="148" t="s">
        <v>1002</v>
      </c>
      <c r="J88" s="9" t="s">
        <v>1003</v>
      </c>
      <c r="K88" s="9" t="s">
        <v>1004</v>
      </c>
      <c r="L88" s="119" t="s">
        <v>803</v>
      </c>
      <c r="M88" s="156" t="s">
        <v>386</v>
      </c>
      <c r="N88" s="9" t="s">
        <v>791</v>
      </c>
      <c r="O88" s="143" t="s">
        <v>1005</v>
      </c>
      <c r="P88" s="9"/>
      <c r="Q88" s="9" t="s">
        <v>1006</v>
      </c>
      <c r="R88" s="160" t="s">
        <v>905</v>
      </c>
      <c r="S88" s="7"/>
      <c r="T88" s="9" t="s">
        <v>806</v>
      </c>
      <c r="U88" s="9" t="s">
        <v>795</v>
      </c>
      <c r="V88" s="7"/>
      <c r="W88" s="7"/>
      <c r="X88" s="143" t="s">
        <v>964</v>
      </c>
      <c r="Y88" s="9" t="s">
        <v>797</v>
      </c>
      <c r="Z88" s="7"/>
      <c r="AA88" s="7"/>
      <c r="AB88" s="7"/>
      <c r="AC88" s="7"/>
      <c r="AD88" s="7"/>
      <c r="AE88" s="7"/>
      <c r="AF88" s="7"/>
      <c r="AG88" s="7"/>
      <c r="AH88" s="7"/>
      <c r="AI88" s="7"/>
      <c r="AJ88" s="7"/>
      <c r="AK88" s="7"/>
      <c r="AL88" s="7"/>
      <c r="AM88" s="7"/>
    </row>
    <row r="89">
      <c r="A89" s="7"/>
      <c r="B89" s="7"/>
      <c r="C89" s="147"/>
      <c r="D89" s="147"/>
      <c r="E89" s="7"/>
      <c r="F89" s="142" t="s">
        <v>799</v>
      </c>
      <c r="G89" s="4" t="s">
        <v>256</v>
      </c>
      <c r="H89" s="9" t="s">
        <v>716</v>
      </c>
      <c r="I89" s="148" t="s">
        <v>1007</v>
      </c>
      <c r="J89" s="9" t="s">
        <v>1008</v>
      </c>
      <c r="K89" s="9" t="s">
        <v>1009</v>
      </c>
      <c r="L89" s="119" t="s">
        <v>803</v>
      </c>
      <c r="M89" s="119" t="s">
        <v>790</v>
      </c>
      <c r="N89" s="9" t="s">
        <v>791</v>
      </c>
      <c r="O89" s="143" t="s">
        <v>1005</v>
      </c>
      <c r="P89" s="9"/>
      <c r="Q89" s="9" t="s">
        <v>1010</v>
      </c>
      <c r="R89" s="160" t="s">
        <v>905</v>
      </c>
      <c r="S89" s="7"/>
      <c r="T89" s="9" t="s">
        <v>806</v>
      </c>
      <c r="U89" s="9" t="s">
        <v>795</v>
      </c>
      <c r="V89" s="7"/>
      <c r="W89" s="7"/>
      <c r="X89" s="143" t="s">
        <v>964</v>
      </c>
      <c r="Y89" s="9" t="s">
        <v>797</v>
      </c>
      <c r="Z89" s="7"/>
      <c r="AA89" s="7"/>
      <c r="AB89" s="150"/>
      <c r="AC89" s="150"/>
      <c r="AD89" s="150"/>
      <c r="AE89" s="150"/>
      <c r="AF89" s="150"/>
      <c r="AG89" s="7"/>
      <c r="AH89" s="7"/>
      <c r="AI89" s="7"/>
      <c r="AJ89" s="7"/>
      <c r="AK89" s="7"/>
      <c r="AL89" s="7"/>
      <c r="AM89" s="7"/>
    </row>
    <row r="90">
      <c r="A90" s="142"/>
      <c r="B90" s="142"/>
      <c r="C90" s="142" t="s">
        <v>810</v>
      </c>
      <c r="D90" s="142" t="s">
        <v>788</v>
      </c>
      <c r="E90" s="142" t="s">
        <v>138</v>
      </c>
      <c r="F90" s="142"/>
      <c r="G90" s="142"/>
      <c r="H90" s="143" t="s">
        <v>691</v>
      </c>
      <c r="I90" s="144" t="s">
        <v>126</v>
      </c>
      <c r="J90" s="142" t="s">
        <v>127</v>
      </c>
      <c r="K90" s="142" t="s">
        <v>129</v>
      </c>
      <c r="L90" s="145" t="s">
        <v>811</v>
      </c>
      <c r="M90" s="119" t="s">
        <v>386</v>
      </c>
      <c r="N90" s="9" t="s">
        <v>804</v>
      </c>
      <c r="O90" s="9" t="s">
        <v>1011</v>
      </c>
      <c r="P90" s="142"/>
      <c r="Q90" s="142"/>
      <c r="R90" s="142" t="s">
        <v>793</v>
      </c>
      <c r="S90" s="142" t="s">
        <v>132</v>
      </c>
      <c r="T90" s="143" t="s">
        <v>806</v>
      </c>
      <c r="U90" s="143" t="s">
        <v>813</v>
      </c>
      <c r="V90" s="143" t="s">
        <v>130</v>
      </c>
      <c r="W90" s="143" t="s">
        <v>131</v>
      </c>
      <c r="X90" s="143" t="s">
        <v>1012</v>
      </c>
      <c r="Y90" s="143" t="s">
        <v>797</v>
      </c>
      <c r="Z90" s="143" t="s">
        <v>1013</v>
      </c>
      <c r="AA90" s="142"/>
      <c r="AB90" s="7"/>
      <c r="AC90" s="7"/>
      <c r="AD90" s="7"/>
      <c r="AE90" s="7"/>
      <c r="AF90" s="7"/>
      <c r="AG90" s="7"/>
      <c r="AH90" s="7"/>
      <c r="AI90" s="7"/>
      <c r="AJ90" s="7"/>
      <c r="AK90" s="7"/>
      <c r="AL90" s="7"/>
      <c r="AM90" s="7"/>
    </row>
    <row r="91">
      <c r="A91" s="7"/>
      <c r="B91" s="7"/>
      <c r="C91" s="147"/>
      <c r="D91" s="147"/>
      <c r="E91" s="7"/>
      <c r="F91" s="142" t="s">
        <v>799</v>
      </c>
      <c r="G91" s="142" t="s">
        <v>301</v>
      </c>
      <c r="H91" s="143" t="s">
        <v>481</v>
      </c>
      <c r="I91" s="148" t="s">
        <v>1014</v>
      </c>
      <c r="J91" s="9" t="s">
        <v>1015</v>
      </c>
      <c r="K91" s="9" t="s">
        <v>1016</v>
      </c>
      <c r="L91" s="119" t="s">
        <v>823</v>
      </c>
      <c r="M91" s="119" t="s">
        <v>386</v>
      </c>
      <c r="N91" s="9" t="s">
        <v>791</v>
      </c>
      <c r="O91" s="4" t="s">
        <v>1017</v>
      </c>
      <c r="P91" s="143" t="s">
        <v>1018</v>
      </c>
      <c r="Q91" s="143"/>
      <c r="R91" s="7"/>
      <c r="S91" s="7"/>
      <c r="T91" s="7"/>
      <c r="U91" s="7"/>
      <c r="V91" s="7"/>
      <c r="W91" s="7"/>
      <c r="X91" s="143" t="s">
        <v>1018</v>
      </c>
      <c r="Y91" s="7"/>
      <c r="Z91" s="7"/>
      <c r="AA91" s="7"/>
      <c r="AB91" s="7"/>
      <c r="AC91" s="7"/>
      <c r="AD91" s="7"/>
      <c r="AE91" s="7"/>
      <c r="AF91" s="7"/>
      <c r="AG91" s="7"/>
      <c r="AH91" s="7"/>
      <c r="AI91" s="7"/>
      <c r="AJ91" s="7"/>
      <c r="AK91" s="7"/>
      <c r="AL91" s="7"/>
      <c r="AM91" s="7"/>
    </row>
    <row r="92">
      <c r="A92" s="142"/>
      <c r="B92" s="143"/>
      <c r="C92" s="142" t="s">
        <v>111</v>
      </c>
      <c r="D92" s="142" t="s">
        <v>788</v>
      </c>
      <c r="E92" s="142" t="s">
        <v>21</v>
      </c>
      <c r="F92" s="142"/>
      <c r="G92" s="142"/>
      <c r="H92" s="143" t="s">
        <v>683</v>
      </c>
      <c r="I92" s="144" t="s">
        <v>83</v>
      </c>
      <c r="J92" s="142" t="s">
        <v>84</v>
      </c>
      <c r="K92" s="142" t="s">
        <v>85</v>
      </c>
      <c r="L92" s="145" t="s">
        <v>789</v>
      </c>
      <c r="M92" s="119" t="s">
        <v>386</v>
      </c>
      <c r="N92" s="9" t="s">
        <v>791</v>
      </c>
      <c r="O92" s="143" t="s">
        <v>1019</v>
      </c>
      <c r="P92" s="142"/>
      <c r="Q92" s="143" t="s">
        <v>1020</v>
      </c>
      <c r="R92" s="142" t="s">
        <v>793</v>
      </c>
      <c r="S92" s="142" t="s">
        <v>18</v>
      </c>
      <c r="T92" s="142" t="s">
        <v>794</v>
      </c>
      <c r="U92" s="143" t="s">
        <v>795</v>
      </c>
      <c r="V92" s="143" t="s">
        <v>86</v>
      </c>
      <c r="W92" s="143" t="s">
        <v>87</v>
      </c>
      <c r="X92" s="143" t="s">
        <v>952</v>
      </c>
      <c r="Y92" s="143" t="s">
        <v>797</v>
      </c>
      <c r="Z92" s="142"/>
      <c r="AA92" s="142"/>
      <c r="AB92" s="7"/>
      <c r="AC92" s="7"/>
      <c r="AD92" s="7"/>
      <c r="AE92" s="7"/>
      <c r="AF92" s="7"/>
      <c r="AG92" s="7"/>
      <c r="AH92" s="7"/>
      <c r="AI92" s="7"/>
      <c r="AJ92" s="7"/>
      <c r="AK92" s="7"/>
      <c r="AL92" s="7"/>
      <c r="AM92" s="7"/>
    </row>
    <row r="93">
      <c r="A93" s="142"/>
      <c r="B93" s="143"/>
      <c r="C93" s="142" t="s">
        <v>111</v>
      </c>
      <c r="D93" s="142" t="s">
        <v>788</v>
      </c>
      <c r="E93" s="142" t="s">
        <v>21</v>
      </c>
      <c r="F93" s="142"/>
      <c r="G93" s="142"/>
      <c r="H93" s="143" t="s">
        <v>677</v>
      </c>
      <c r="I93" s="155" t="s">
        <v>218</v>
      </c>
      <c r="J93" s="142" t="s">
        <v>219</v>
      </c>
      <c r="K93" s="142" t="s">
        <v>1021</v>
      </c>
      <c r="L93" s="145" t="s">
        <v>789</v>
      </c>
      <c r="M93" s="145" t="s">
        <v>386</v>
      </c>
      <c r="N93" s="9" t="s">
        <v>804</v>
      </c>
      <c r="O93" s="143" t="s">
        <v>1022</v>
      </c>
      <c r="P93" s="142"/>
      <c r="Q93" s="143" t="s">
        <v>1023</v>
      </c>
      <c r="R93" s="142" t="s">
        <v>793</v>
      </c>
      <c r="S93" s="142"/>
      <c r="T93" s="143" t="s">
        <v>837</v>
      </c>
      <c r="U93" s="143" t="s">
        <v>795</v>
      </c>
      <c r="V93" s="142"/>
      <c r="W93" s="142"/>
      <c r="X93" s="143" t="s">
        <v>929</v>
      </c>
      <c r="Y93" s="143" t="s">
        <v>797</v>
      </c>
      <c r="Z93" s="142"/>
      <c r="AA93" s="142"/>
      <c r="AB93" s="7"/>
      <c r="AC93" s="7"/>
      <c r="AD93" s="7"/>
      <c r="AE93" s="7"/>
      <c r="AF93" s="7"/>
      <c r="AG93" s="7"/>
      <c r="AH93" s="7"/>
      <c r="AI93" s="7"/>
      <c r="AJ93" s="7"/>
      <c r="AK93" s="7"/>
      <c r="AL93" s="7"/>
      <c r="AM93" s="7"/>
    </row>
    <row r="94">
      <c r="A94" s="142"/>
      <c r="B94" s="143"/>
      <c r="C94" s="142" t="s">
        <v>111</v>
      </c>
      <c r="D94" s="142" t="s">
        <v>788</v>
      </c>
      <c r="E94" s="142" t="s">
        <v>21</v>
      </c>
      <c r="F94" s="142"/>
      <c r="G94" s="142"/>
      <c r="H94" s="143" t="s">
        <v>673</v>
      </c>
      <c r="I94" s="144" t="s">
        <v>25</v>
      </c>
      <c r="J94" s="142" t="s">
        <v>26</v>
      </c>
      <c r="K94" s="142" t="s">
        <v>22</v>
      </c>
      <c r="L94" s="145" t="s">
        <v>789</v>
      </c>
      <c r="M94" s="119" t="s">
        <v>386</v>
      </c>
      <c r="N94" s="143" t="s">
        <v>894</v>
      </c>
      <c r="O94" s="4" t="s">
        <v>1024</v>
      </c>
      <c r="P94" s="164" t="s">
        <v>896</v>
      </c>
      <c r="Q94" s="164"/>
      <c r="R94" s="142" t="s">
        <v>844</v>
      </c>
      <c r="S94" s="142"/>
      <c r="T94" s="142" t="s">
        <v>806</v>
      </c>
      <c r="U94" s="143" t="s">
        <v>795</v>
      </c>
      <c r="V94" s="143" t="s">
        <v>27</v>
      </c>
      <c r="W94" s="142"/>
      <c r="X94" s="164" t="s">
        <v>896</v>
      </c>
      <c r="Y94" s="143" t="s">
        <v>797</v>
      </c>
      <c r="Z94" s="142"/>
      <c r="AA94" s="142"/>
      <c r="AB94" s="150"/>
      <c r="AC94" s="150"/>
      <c r="AD94" s="150"/>
      <c r="AE94" s="150"/>
      <c r="AF94" s="150"/>
      <c r="AG94" s="7"/>
      <c r="AH94" s="7"/>
      <c r="AI94" s="7"/>
      <c r="AJ94" s="7"/>
      <c r="AK94" s="7"/>
      <c r="AL94" s="7"/>
      <c r="AM94" s="7"/>
    </row>
    <row r="95">
      <c r="A95" s="7"/>
      <c r="B95" s="7"/>
      <c r="C95" s="147"/>
      <c r="D95" s="147"/>
      <c r="E95" s="7"/>
      <c r="F95" s="152" t="s">
        <v>1</v>
      </c>
      <c r="G95" s="9" t="s">
        <v>583</v>
      </c>
      <c r="H95" s="9" t="s">
        <v>716</v>
      </c>
      <c r="I95" s="148" t="s">
        <v>1025</v>
      </c>
      <c r="J95" s="9" t="s">
        <v>1026</v>
      </c>
      <c r="K95" s="9" t="s">
        <v>1027</v>
      </c>
      <c r="L95" s="119" t="s">
        <v>876</v>
      </c>
      <c r="M95" s="119" t="s">
        <v>386</v>
      </c>
      <c r="N95" s="9" t="s">
        <v>791</v>
      </c>
      <c r="O95" s="9" t="s">
        <v>1028</v>
      </c>
      <c r="P95" s="9"/>
      <c r="Q95" s="9"/>
      <c r="R95" s="7"/>
      <c r="S95" s="7"/>
      <c r="T95" s="7"/>
      <c r="U95" s="7"/>
      <c r="V95" s="7"/>
      <c r="W95" s="7"/>
      <c r="X95" s="143" t="s">
        <v>1029</v>
      </c>
      <c r="Y95" s="7"/>
      <c r="Z95" s="9" t="s">
        <v>1030</v>
      </c>
      <c r="AA95" s="7"/>
      <c r="AB95" s="16"/>
      <c r="AC95" s="16"/>
      <c r="AD95" s="16"/>
      <c r="AE95" s="7"/>
      <c r="AF95" s="7"/>
      <c r="AG95" s="7"/>
      <c r="AH95" s="7"/>
      <c r="AI95" s="7"/>
      <c r="AJ95" s="7"/>
      <c r="AK95" s="7"/>
      <c r="AL95" s="7"/>
      <c r="AM95" s="7"/>
    </row>
    <row r="96">
      <c r="A96" s="142"/>
      <c r="B96" s="143"/>
      <c r="C96" s="142" t="s">
        <v>111</v>
      </c>
      <c r="D96" s="142" t="s">
        <v>788</v>
      </c>
      <c r="E96" s="142" t="s">
        <v>21</v>
      </c>
      <c r="F96" s="142"/>
      <c r="G96" s="142"/>
      <c r="H96" s="143" t="s">
        <v>673</v>
      </c>
      <c r="I96" s="144" t="s">
        <v>19</v>
      </c>
      <c r="J96" s="142" t="s">
        <v>20</v>
      </c>
      <c r="K96" s="142" t="s">
        <v>22</v>
      </c>
      <c r="L96" s="145" t="s">
        <v>789</v>
      </c>
      <c r="M96" s="145" t="s">
        <v>386</v>
      </c>
      <c r="N96" s="9" t="s">
        <v>791</v>
      </c>
      <c r="O96" s="143" t="s">
        <v>1031</v>
      </c>
      <c r="P96" s="142"/>
      <c r="Q96" s="142"/>
      <c r="R96" s="142" t="s">
        <v>844</v>
      </c>
      <c r="S96" s="142" t="s">
        <v>24</v>
      </c>
      <c r="T96" s="142" t="s">
        <v>945</v>
      </c>
      <c r="U96" s="143" t="s">
        <v>807</v>
      </c>
      <c r="V96" s="143" t="s">
        <v>23</v>
      </c>
      <c r="W96" s="143"/>
      <c r="X96" s="143" t="s">
        <v>929</v>
      </c>
      <c r="Y96" s="143" t="s">
        <v>797</v>
      </c>
      <c r="Z96" s="142"/>
      <c r="AA96" s="142"/>
      <c r="AB96" s="150"/>
      <c r="AC96" s="150"/>
      <c r="AD96" s="150"/>
      <c r="AE96" s="150"/>
      <c r="AF96" s="150"/>
      <c r="AG96" s="7"/>
      <c r="AH96" s="7"/>
      <c r="AI96" s="7"/>
      <c r="AJ96" s="7"/>
      <c r="AK96" s="7"/>
      <c r="AL96" s="7"/>
      <c r="AM96" s="7"/>
    </row>
    <row r="97">
      <c r="A97" s="142"/>
      <c r="B97" s="143"/>
      <c r="C97" s="142" t="s">
        <v>111</v>
      </c>
      <c r="D97" s="142" t="s">
        <v>256</v>
      </c>
      <c r="E97" s="142" t="s">
        <v>13</v>
      </c>
      <c r="F97" s="142"/>
      <c r="G97" s="142"/>
      <c r="H97" s="143" t="s">
        <v>673</v>
      </c>
      <c r="I97" s="144" t="s">
        <v>28</v>
      </c>
      <c r="J97" s="142" t="s">
        <v>29</v>
      </c>
      <c r="K97" s="142" t="s">
        <v>31</v>
      </c>
      <c r="L97" s="145" t="s">
        <v>789</v>
      </c>
      <c r="M97" s="145" t="s">
        <v>402</v>
      </c>
      <c r="N97" s="9" t="s">
        <v>791</v>
      </c>
      <c r="O97" s="143" t="s">
        <v>1032</v>
      </c>
      <c r="P97" s="142"/>
      <c r="Q97" s="142"/>
      <c r="R97" s="142" t="s">
        <v>793</v>
      </c>
      <c r="S97" s="142" t="s">
        <v>18</v>
      </c>
      <c r="T97" s="142" t="s">
        <v>806</v>
      </c>
      <c r="U97" s="143" t="s">
        <v>795</v>
      </c>
      <c r="V97" s="143" t="s">
        <v>32</v>
      </c>
      <c r="W97" s="143" t="s">
        <v>33</v>
      </c>
      <c r="X97" s="143" t="s">
        <v>808</v>
      </c>
      <c r="Y97" s="143" t="s">
        <v>797</v>
      </c>
      <c r="Z97" s="164" t="s">
        <v>1033</v>
      </c>
      <c r="AA97" s="142"/>
    </row>
    <row r="98">
      <c r="A98" s="142"/>
      <c r="B98" s="142"/>
      <c r="C98" s="142" t="s">
        <v>111</v>
      </c>
      <c r="D98" s="142" t="s">
        <v>256</v>
      </c>
      <c r="E98" s="142" t="s">
        <v>13</v>
      </c>
      <c r="F98" s="142"/>
      <c r="G98" s="142"/>
      <c r="H98" s="143" t="s">
        <v>703</v>
      </c>
      <c r="I98" s="144" t="s">
        <v>152</v>
      </c>
      <c r="J98" s="142" t="s">
        <v>153</v>
      </c>
      <c r="K98" s="142" t="s">
        <v>154</v>
      </c>
      <c r="L98" s="145" t="s">
        <v>789</v>
      </c>
      <c r="M98" s="119" t="s">
        <v>790</v>
      </c>
      <c r="N98" s="9" t="s">
        <v>791</v>
      </c>
      <c r="O98" s="143" t="s">
        <v>1032</v>
      </c>
      <c r="P98" s="142"/>
      <c r="Q98" s="142"/>
      <c r="R98" s="142" t="s">
        <v>793</v>
      </c>
      <c r="S98" s="142" t="s">
        <v>18</v>
      </c>
      <c r="T98" s="142" t="s">
        <v>806</v>
      </c>
      <c r="U98" s="143" t="s">
        <v>795</v>
      </c>
      <c r="V98" s="143" t="s">
        <v>155</v>
      </c>
      <c r="W98" s="143" t="s">
        <v>33</v>
      </c>
      <c r="X98" s="143" t="s">
        <v>808</v>
      </c>
      <c r="Y98" s="143" t="s">
        <v>797</v>
      </c>
      <c r="Z98" s="164" t="s">
        <v>1033</v>
      </c>
      <c r="AA98" s="142"/>
      <c r="AB98" s="7"/>
      <c r="AC98" s="7"/>
      <c r="AD98" s="7"/>
      <c r="AE98" s="7"/>
      <c r="AF98" s="7"/>
      <c r="AG98" s="7"/>
      <c r="AH98" s="7"/>
      <c r="AI98" s="7"/>
      <c r="AJ98" s="7"/>
      <c r="AK98" s="7"/>
      <c r="AL98" s="7"/>
      <c r="AM98" s="7"/>
    </row>
    <row r="99">
      <c r="A99" s="142"/>
      <c r="B99" s="143"/>
      <c r="C99" s="142" t="s">
        <v>810</v>
      </c>
      <c r="D99" s="142" t="s">
        <v>788</v>
      </c>
      <c r="E99" s="142" t="s">
        <v>21</v>
      </c>
      <c r="F99" s="142"/>
      <c r="G99" s="142"/>
      <c r="H99" s="143" t="s">
        <v>673</v>
      </c>
      <c r="I99" s="144" t="s">
        <v>39</v>
      </c>
      <c r="J99" s="142" t="s">
        <v>40</v>
      </c>
      <c r="K99" s="142" t="s">
        <v>22</v>
      </c>
      <c r="L99" s="145" t="s">
        <v>811</v>
      </c>
      <c r="M99" s="119" t="s">
        <v>386</v>
      </c>
      <c r="N99" s="143" t="s">
        <v>894</v>
      </c>
      <c r="O99" s="143" t="s">
        <v>1032</v>
      </c>
      <c r="P99" s="164" t="s">
        <v>896</v>
      </c>
      <c r="Q99" s="164"/>
      <c r="R99" s="142" t="s">
        <v>844</v>
      </c>
      <c r="S99" s="142" t="s">
        <v>24</v>
      </c>
      <c r="T99" s="142" t="s">
        <v>806</v>
      </c>
      <c r="U99" s="143" t="s">
        <v>941</v>
      </c>
      <c r="V99" s="143" t="s">
        <v>41</v>
      </c>
      <c r="W99" s="143" t="s">
        <v>17</v>
      </c>
      <c r="X99" s="164" t="s">
        <v>896</v>
      </c>
      <c r="Y99" s="143" t="s">
        <v>797</v>
      </c>
      <c r="Z99" s="142"/>
      <c r="AA99" s="142"/>
      <c r="AB99" s="7"/>
      <c r="AC99" s="7"/>
      <c r="AD99" s="7"/>
      <c r="AE99" s="7"/>
      <c r="AF99" s="7"/>
      <c r="AG99" s="7"/>
      <c r="AH99" s="7"/>
      <c r="AI99" s="7"/>
      <c r="AJ99" s="7"/>
      <c r="AK99" s="7"/>
      <c r="AL99" s="7"/>
      <c r="AM99" s="7"/>
    </row>
    <row r="100">
      <c r="A100" s="143">
        <v>50374.0</v>
      </c>
      <c r="B100" s="143"/>
      <c r="C100" s="142"/>
      <c r="D100" s="142"/>
      <c r="E100" s="142"/>
      <c r="F100" s="143" t="s">
        <v>799</v>
      </c>
      <c r="G100" s="143" t="s">
        <v>256</v>
      </c>
      <c r="H100" s="143" t="s">
        <v>481</v>
      </c>
      <c r="I100" s="153" t="s">
        <v>490</v>
      </c>
      <c r="J100" s="143" t="s">
        <v>491</v>
      </c>
      <c r="K100" s="143" t="s">
        <v>492</v>
      </c>
      <c r="L100" s="119" t="s">
        <v>823</v>
      </c>
      <c r="M100" s="145" t="s">
        <v>854</v>
      </c>
      <c r="N100" s="9" t="s">
        <v>791</v>
      </c>
      <c r="O100" s="143" t="s">
        <v>1032</v>
      </c>
      <c r="P100" s="143"/>
      <c r="Q100" s="143"/>
      <c r="R100" s="143" t="s">
        <v>852</v>
      </c>
      <c r="S100" s="142"/>
      <c r="T100" s="143" t="s">
        <v>911</v>
      </c>
      <c r="U100" s="143" t="s">
        <v>795</v>
      </c>
      <c r="V100" s="143" t="s">
        <v>493</v>
      </c>
      <c r="W100" s="142"/>
      <c r="X100" s="143" t="s">
        <v>808</v>
      </c>
      <c r="Y100" s="143" t="s">
        <v>797</v>
      </c>
      <c r="Z100" s="143"/>
      <c r="AA100" s="142"/>
      <c r="AB100" s="7"/>
      <c r="AC100" s="7"/>
      <c r="AD100" s="7"/>
      <c r="AE100" s="7"/>
      <c r="AF100" s="7"/>
      <c r="AG100" s="7"/>
      <c r="AH100" s="7"/>
      <c r="AI100" s="7"/>
      <c r="AJ100" s="7"/>
      <c r="AK100" s="7"/>
      <c r="AL100" s="7"/>
      <c r="AM100" s="7"/>
    </row>
    <row r="101">
      <c r="A101" s="7"/>
      <c r="B101" s="7"/>
      <c r="C101" s="147"/>
      <c r="D101" s="147"/>
      <c r="E101" s="7"/>
      <c r="F101" s="152" t="s">
        <v>1</v>
      </c>
      <c r="G101" s="9" t="s">
        <v>583</v>
      </c>
      <c r="H101" s="9" t="s">
        <v>716</v>
      </c>
      <c r="I101" s="168" t="s">
        <v>1034</v>
      </c>
      <c r="J101" s="9" t="s">
        <v>1035</v>
      </c>
      <c r="K101" s="9" t="s">
        <v>1036</v>
      </c>
      <c r="L101" s="57" t="s">
        <v>864</v>
      </c>
      <c r="M101" s="119" t="s">
        <v>790</v>
      </c>
      <c r="N101" s="9" t="s">
        <v>804</v>
      </c>
      <c r="O101" s="143" t="s">
        <v>1032</v>
      </c>
      <c r="P101" s="9"/>
      <c r="Q101" s="9"/>
      <c r="R101" s="7"/>
      <c r="S101" s="7"/>
      <c r="T101" s="7"/>
      <c r="U101" s="7"/>
      <c r="V101" s="7"/>
      <c r="W101" s="7"/>
      <c r="X101" s="143" t="s">
        <v>1037</v>
      </c>
      <c r="Y101" s="7"/>
      <c r="Z101" s="7"/>
      <c r="AA101" s="7"/>
      <c r="AB101" s="16"/>
      <c r="AC101" s="16"/>
      <c r="AD101" s="16"/>
      <c r="AE101" s="7"/>
      <c r="AF101" s="7"/>
      <c r="AG101" s="7"/>
      <c r="AH101" s="7"/>
      <c r="AI101" s="7"/>
      <c r="AJ101" s="7"/>
      <c r="AK101" s="7"/>
      <c r="AL101" s="7"/>
      <c r="AM101" s="7"/>
    </row>
    <row r="102">
      <c r="A102" s="142"/>
      <c r="B102" s="143"/>
      <c r="C102" s="142" t="s">
        <v>810</v>
      </c>
      <c r="D102" s="142" t="s">
        <v>788</v>
      </c>
      <c r="E102" s="142" t="s">
        <v>69</v>
      </c>
      <c r="F102" s="142"/>
      <c r="G102" s="142"/>
      <c r="H102" s="143" t="s">
        <v>683</v>
      </c>
      <c r="I102" s="144" t="s">
        <v>67</v>
      </c>
      <c r="J102" s="142" t="s">
        <v>68</v>
      </c>
      <c r="K102" s="142" t="s">
        <v>70</v>
      </c>
      <c r="L102" s="145" t="s">
        <v>811</v>
      </c>
      <c r="M102" s="119" t="s">
        <v>790</v>
      </c>
      <c r="N102" s="9" t="s">
        <v>791</v>
      </c>
      <c r="O102" s="9" t="s">
        <v>1038</v>
      </c>
      <c r="P102" s="142"/>
      <c r="Q102" s="142"/>
      <c r="R102" s="142" t="s">
        <v>793</v>
      </c>
      <c r="S102" s="142" t="s">
        <v>24</v>
      </c>
      <c r="T102" s="142" t="s">
        <v>806</v>
      </c>
      <c r="U102" s="143" t="s">
        <v>941</v>
      </c>
      <c r="V102" s="143" t="s">
        <v>71</v>
      </c>
      <c r="W102" s="143" t="s">
        <v>33</v>
      </c>
      <c r="X102" s="143" t="s">
        <v>1037</v>
      </c>
      <c r="Y102" s="143" t="s">
        <v>797</v>
      </c>
      <c r="Z102" s="164" t="s">
        <v>1039</v>
      </c>
      <c r="AA102" s="142"/>
      <c r="AB102" s="16"/>
      <c r="AC102" s="16"/>
      <c r="AD102" s="16"/>
      <c r="AE102" s="7"/>
      <c r="AF102" s="7"/>
      <c r="AG102" s="7"/>
      <c r="AH102" s="7"/>
      <c r="AI102" s="7"/>
      <c r="AJ102" s="7"/>
      <c r="AK102" s="7"/>
      <c r="AL102" s="7"/>
      <c r="AM102" s="7"/>
    </row>
    <row r="103">
      <c r="A103" s="7"/>
      <c r="B103" s="7"/>
      <c r="C103" s="147"/>
      <c r="D103" s="147"/>
      <c r="E103" s="7"/>
      <c r="F103" s="142" t="s">
        <v>799</v>
      </c>
      <c r="G103" s="9" t="s">
        <v>583</v>
      </c>
      <c r="H103" s="4" t="s">
        <v>715</v>
      </c>
      <c r="I103" s="5" t="s">
        <v>1040</v>
      </c>
      <c r="J103" s="4" t="s">
        <v>1041</v>
      </c>
      <c r="K103" s="9" t="s">
        <v>1042</v>
      </c>
      <c r="L103" s="119" t="s">
        <v>803</v>
      </c>
      <c r="M103" s="145" t="s">
        <v>854</v>
      </c>
      <c r="N103" s="9" t="s">
        <v>791</v>
      </c>
      <c r="O103" s="9" t="s">
        <v>1038</v>
      </c>
      <c r="P103" s="143" t="s">
        <v>1043</v>
      </c>
      <c r="Q103" s="143"/>
      <c r="R103" s="7"/>
      <c r="S103" s="7"/>
      <c r="T103" s="7"/>
      <c r="U103" s="7"/>
      <c r="V103" s="7"/>
      <c r="W103" s="7"/>
      <c r="X103" s="143" t="s">
        <v>1043</v>
      </c>
      <c r="Y103" s="7"/>
      <c r="Z103" s="7"/>
      <c r="AA103" s="7"/>
      <c r="AB103" s="150"/>
      <c r="AC103" s="150"/>
      <c r="AD103" s="150"/>
      <c r="AE103" s="150"/>
      <c r="AF103" s="150"/>
      <c r="AG103" s="7"/>
      <c r="AH103" s="7"/>
      <c r="AI103" s="7"/>
      <c r="AJ103" s="7"/>
      <c r="AK103" s="7"/>
      <c r="AL103" s="7"/>
      <c r="AM103" s="7"/>
    </row>
    <row r="104">
      <c r="A104" s="143">
        <v>72644.0</v>
      </c>
      <c r="B104" s="143"/>
      <c r="C104" s="142"/>
      <c r="D104" s="142"/>
      <c r="E104" s="142"/>
      <c r="F104" s="143" t="s">
        <v>799</v>
      </c>
      <c r="G104" s="143" t="s">
        <v>301</v>
      </c>
      <c r="H104" s="143" t="s">
        <v>481</v>
      </c>
      <c r="I104" s="153" t="s">
        <v>510</v>
      </c>
      <c r="J104" s="143" t="s">
        <v>511</v>
      </c>
      <c r="K104" s="143" t="s">
        <v>512</v>
      </c>
      <c r="L104" s="119" t="s">
        <v>823</v>
      </c>
      <c r="M104" s="145" t="s">
        <v>386</v>
      </c>
      <c r="N104" s="9" t="s">
        <v>791</v>
      </c>
      <c r="O104" s="9" t="s">
        <v>1038</v>
      </c>
      <c r="P104" s="143"/>
      <c r="Q104" s="143"/>
      <c r="R104" s="143" t="s">
        <v>793</v>
      </c>
      <c r="S104" s="142"/>
      <c r="T104" s="143" t="s">
        <v>837</v>
      </c>
      <c r="U104" s="143" t="s">
        <v>813</v>
      </c>
      <c r="V104" s="143" t="s">
        <v>513</v>
      </c>
      <c r="W104" s="142"/>
      <c r="X104" s="143" t="s">
        <v>1037</v>
      </c>
      <c r="Y104" s="143" t="s">
        <v>797</v>
      </c>
      <c r="Z104" s="143"/>
      <c r="AA104" s="142"/>
      <c r="AB104" s="7"/>
      <c r="AC104" s="7"/>
      <c r="AD104" s="7"/>
      <c r="AE104" s="7"/>
      <c r="AF104" s="7"/>
      <c r="AG104" s="7"/>
      <c r="AH104" s="7"/>
      <c r="AI104" s="7"/>
      <c r="AJ104" s="7"/>
      <c r="AK104" s="7"/>
      <c r="AL104" s="7"/>
      <c r="AM104" s="7"/>
    </row>
    <row r="105">
      <c r="A105" s="143">
        <v>52822.0</v>
      </c>
      <c r="B105" s="143"/>
      <c r="C105" s="142"/>
      <c r="D105" s="142"/>
      <c r="E105" s="142"/>
      <c r="F105" s="143" t="s">
        <v>799</v>
      </c>
      <c r="G105" s="143" t="s">
        <v>301</v>
      </c>
      <c r="H105" s="143" t="s">
        <v>481</v>
      </c>
      <c r="I105" s="153" t="s">
        <v>522</v>
      </c>
      <c r="J105" s="143" t="s">
        <v>523</v>
      </c>
      <c r="K105" s="143" t="s">
        <v>524</v>
      </c>
      <c r="L105" s="119" t="s">
        <v>823</v>
      </c>
      <c r="M105" s="145" t="s">
        <v>386</v>
      </c>
      <c r="N105" s="9" t="s">
        <v>804</v>
      </c>
      <c r="O105" s="9" t="s">
        <v>1038</v>
      </c>
      <c r="P105" s="143"/>
      <c r="Q105" s="143"/>
      <c r="R105" s="143" t="s">
        <v>793</v>
      </c>
      <c r="S105" s="142"/>
      <c r="T105" s="143" t="s">
        <v>794</v>
      </c>
      <c r="U105" s="143" t="s">
        <v>813</v>
      </c>
      <c r="V105" s="143" t="s">
        <v>525</v>
      </c>
      <c r="W105" s="142"/>
      <c r="X105" s="143" t="s">
        <v>913</v>
      </c>
      <c r="Y105" s="143" t="s">
        <v>797</v>
      </c>
      <c r="Z105" s="143" t="s">
        <v>968</v>
      </c>
      <c r="AA105" s="142"/>
      <c r="AB105" s="7"/>
      <c r="AC105" s="7"/>
      <c r="AD105" s="7"/>
      <c r="AE105" s="7"/>
      <c r="AF105" s="7"/>
      <c r="AG105" s="7"/>
      <c r="AH105" s="7"/>
      <c r="AI105" s="7"/>
      <c r="AJ105" s="7"/>
      <c r="AK105" s="7"/>
      <c r="AL105" s="7"/>
      <c r="AM105" s="7"/>
    </row>
    <row r="106">
      <c r="A106" s="7"/>
      <c r="B106" s="7"/>
      <c r="C106" s="147"/>
      <c r="D106" s="147"/>
      <c r="E106" s="7"/>
      <c r="F106" s="152" t="s">
        <v>1</v>
      </c>
      <c r="G106" s="9" t="s">
        <v>583</v>
      </c>
      <c r="H106" s="9" t="s">
        <v>716</v>
      </c>
      <c r="I106" s="148" t="s">
        <v>1044</v>
      </c>
      <c r="J106" s="9" t="s">
        <v>1045</v>
      </c>
      <c r="K106" s="9" t="s">
        <v>1046</v>
      </c>
      <c r="L106" s="57" t="s">
        <v>864</v>
      </c>
      <c r="M106" s="119" t="s">
        <v>935</v>
      </c>
      <c r="N106" s="9" t="s">
        <v>804</v>
      </c>
      <c r="O106" s="9" t="s">
        <v>1038</v>
      </c>
      <c r="P106" s="9"/>
      <c r="Q106" s="9"/>
      <c r="R106" s="7"/>
      <c r="S106" s="7"/>
      <c r="T106" s="7"/>
      <c r="U106" s="7"/>
      <c r="V106" s="7"/>
      <c r="W106" s="7"/>
      <c r="X106" s="143" t="s">
        <v>1037</v>
      </c>
      <c r="Y106" s="7"/>
      <c r="Z106" s="7"/>
      <c r="AA106" s="7"/>
      <c r="AB106" s="7"/>
      <c r="AC106" s="7"/>
      <c r="AD106" s="7"/>
      <c r="AE106" s="7"/>
      <c r="AF106" s="7"/>
      <c r="AG106" s="7"/>
      <c r="AH106" s="7"/>
      <c r="AI106" s="7"/>
      <c r="AJ106" s="7"/>
      <c r="AK106" s="7"/>
      <c r="AL106" s="7"/>
      <c r="AM106" s="7"/>
    </row>
    <row r="107">
      <c r="A107" s="142"/>
      <c r="B107" s="142"/>
      <c r="C107" s="142"/>
      <c r="D107" s="142"/>
      <c r="E107" s="142"/>
      <c r="F107" s="142"/>
      <c r="G107" s="142"/>
      <c r="H107" s="143"/>
      <c r="I107" s="169"/>
      <c r="J107" s="142"/>
      <c r="K107" s="142"/>
      <c r="L107" s="145"/>
      <c r="M107" s="145"/>
      <c r="N107" s="9"/>
      <c r="O107" s="143"/>
      <c r="P107" s="143"/>
      <c r="Q107" s="143"/>
      <c r="R107" s="142"/>
      <c r="S107" s="142"/>
      <c r="T107" s="142"/>
      <c r="U107" s="143"/>
      <c r="V107" s="142"/>
      <c r="W107" s="142"/>
      <c r="X107" s="143"/>
      <c r="Y107" s="143"/>
      <c r="Z107" s="143"/>
      <c r="AA107" s="142"/>
      <c r="AB107" s="7"/>
      <c r="AC107" s="7"/>
      <c r="AD107" s="7"/>
      <c r="AE107" s="7"/>
      <c r="AF107" s="7"/>
      <c r="AG107" s="7"/>
      <c r="AH107" s="7"/>
      <c r="AI107" s="7"/>
      <c r="AJ107" s="7"/>
      <c r="AK107" s="7"/>
      <c r="AL107" s="7"/>
      <c r="AM107" s="7"/>
    </row>
    <row r="108">
      <c r="A108" s="142"/>
      <c r="B108" s="142"/>
      <c r="C108" s="142"/>
      <c r="D108" s="142"/>
      <c r="E108" s="142"/>
      <c r="F108" s="142"/>
      <c r="G108" s="142"/>
      <c r="H108" s="143"/>
      <c r="I108" s="169"/>
      <c r="J108" s="142"/>
      <c r="K108" s="142"/>
      <c r="L108" s="145"/>
      <c r="M108" s="119"/>
      <c r="N108" s="9"/>
      <c r="O108" s="143"/>
      <c r="P108" s="143"/>
      <c r="Q108" s="143"/>
      <c r="R108" s="142"/>
      <c r="S108" s="142"/>
      <c r="T108" s="142"/>
      <c r="U108" s="143"/>
      <c r="V108" s="142"/>
      <c r="W108" s="142"/>
      <c r="X108" s="143"/>
      <c r="Y108" s="143"/>
      <c r="Z108" s="164"/>
      <c r="AA108" s="142"/>
      <c r="AB108" s="16"/>
      <c r="AC108" s="16"/>
      <c r="AD108" s="16"/>
      <c r="AE108" s="7"/>
      <c r="AF108" s="7"/>
      <c r="AG108" s="7"/>
      <c r="AH108" s="7"/>
      <c r="AI108" s="7"/>
      <c r="AJ108" s="7"/>
      <c r="AK108" s="7"/>
      <c r="AL108" s="7"/>
      <c r="AM108" s="7"/>
    </row>
    <row r="109">
      <c r="A109" s="142"/>
      <c r="B109" s="142"/>
      <c r="C109" s="142"/>
      <c r="D109" s="142"/>
      <c r="E109" s="142"/>
      <c r="F109" s="142"/>
      <c r="G109" s="142"/>
      <c r="H109" s="143"/>
      <c r="I109" s="169"/>
      <c r="J109" s="142"/>
      <c r="K109" s="142"/>
      <c r="L109" s="145"/>
      <c r="M109" s="157"/>
      <c r="N109" s="9"/>
      <c r="O109" s="143"/>
      <c r="P109" s="142"/>
      <c r="Q109" s="143"/>
      <c r="R109" s="142"/>
      <c r="S109" s="142"/>
      <c r="T109" s="143"/>
      <c r="U109" s="143"/>
      <c r="V109" s="142"/>
      <c r="W109" s="142"/>
      <c r="X109" s="143"/>
      <c r="Y109" s="143"/>
      <c r="Z109" s="142"/>
      <c r="AA109" s="142"/>
      <c r="AB109" s="7"/>
      <c r="AC109" s="7"/>
      <c r="AD109" s="7"/>
      <c r="AE109" s="7"/>
      <c r="AF109" s="7"/>
      <c r="AG109" s="7"/>
      <c r="AH109" s="7"/>
      <c r="AI109" s="7"/>
      <c r="AJ109" s="7"/>
      <c r="AK109" s="7"/>
      <c r="AL109" s="7"/>
      <c r="AM109" s="7"/>
    </row>
    <row r="110">
      <c r="A110" s="142"/>
      <c r="B110" s="143"/>
      <c r="C110" s="142"/>
      <c r="D110" s="142"/>
      <c r="E110" s="142"/>
      <c r="F110" s="142"/>
      <c r="G110" s="142"/>
      <c r="H110" s="143"/>
      <c r="I110" s="169"/>
      <c r="J110" s="142"/>
      <c r="K110" s="142"/>
      <c r="L110" s="145"/>
      <c r="M110" s="145"/>
      <c r="N110" s="143"/>
      <c r="O110" s="143"/>
      <c r="P110" s="164"/>
      <c r="Q110" s="164"/>
      <c r="R110" s="142"/>
      <c r="S110" s="142"/>
      <c r="T110" s="142"/>
      <c r="U110" s="143"/>
      <c r="V110" s="143"/>
      <c r="W110" s="143"/>
      <c r="X110" s="164"/>
      <c r="Y110" s="143"/>
      <c r="Z110" s="143"/>
      <c r="AA110" s="142"/>
      <c r="AB110" s="7"/>
      <c r="AC110" s="7"/>
      <c r="AD110" s="7"/>
      <c r="AE110" s="7"/>
      <c r="AF110" s="7"/>
      <c r="AG110" s="7"/>
      <c r="AH110" s="7"/>
      <c r="AI110" s="7"/>
      <c r="AJ110" s="7"/>
      <c r="AK110" s="7"/>
      <c r="AL110" s="7"/>
      <c r="AM110" s="7"/>
    </row>
    <row r="111">
      <c r="A111" s="142"/>
      <c r="B111" s="142"/>
      <c r="C111" s="142"/>
      <c r="D111" s="142"/>
      <c r="E111" s="142"/>
      <c r="F111" s="142"/>
      <c r="G111" s="142"/>
      <c r="H111" s="143"/>
      <c r="I111" s="170"/>
      <c r="J111" s="142"/>
      <c r="K111" s="142"/>
      <c r="L111" s="145"/>
      <c r="M111" s="119"/>
      <c r="N111" s="143"/>
      <c r="O111" s="143"/>
      <c r="P111" s="164"/>
      <c r="Q111" s="164"/>
      <c r="R111" s="142"/>
      <c r="S111" s="142"/>
      <c r="T111" s="142"/>
      <c r="U111" s="143"/>
      <c r="V111" s="143"/>
      <c r="W111" s="143"/>
      <c r="X111" s="164"/>
      <c r="Y111" s="143"/>
      <c r="Z111" s="143"/>
      <c r="AA111" s="142"/>
      <c r="AB111" s="7"/>
      <c r="AC111" s="7"/>
      <c r="AD111" s="7"/>
      <c r="AE111" s="7"/>
      <c r="AF111" s="7"/>
      <c r="AG111" s="7"/>
      <c r="AH111" s="7"/>
      <c r="AI111" s="7"/>
      <c r="AJ111" s="7"/>
      <c r="AK111" s="7"/>
      <c r="AL111" s="7"/>
      <c r="AM111" s="7"/>
    </row>
    <row r="112">
      <c r="A112" s="142"/>
      <c r="B112" s="143"/>
      <c r="C112" s="142"/>
      <c r="D112" s="142"/>
      <c r="E112" s="142"/>
      <c r="F112" s="142"/>
      <c r="G112" s="142"/>
      <c r="H112" s="143"/>
      <c r="I112" s="170"/>
      <c r="J112" s="142"/>
      <c r="K112" s="142"/>
      <c r="L112" s="145"/>
      <c r="M112" s="145"/>
      <c r="N112" s="143"/>
      <c r="O112" s="143"/>
      <c r="P112" s="143"/>
      <c r="Q112" s="143"/>
      <c r="R112" s="142"/>
      <c r="S112" s="142"/>
      <c r="T112" s="142"/>
      <c r="U112" s="143"/>
      <c r="V112" s="143"/>
      <c r="W112" s="143"/>
      <c r="X112" s="143"/>
      <c r="Y112" s="143"/>
      <c r="Z112" s="142"/>
      <c r="AA112" s="142"/>
      <c r="AB112" s="150"/>
      <c r="AC112" s="150"/>
      <c r="AD112" s="150"/>
      <c r="AE112" s="150"/>
      <c r="AF112" s="150"/>
      <c r="AG112" s="7"/>
      <c r="AH112" s="7"/>
      <c r="AI112" s="7"/>
      <c r="AJ112" s="7"/>
      <c r="AK112" s="7"/>
      <c r="AL112" s="7"/>
      <c r="AM112" s="7"/>
    </row>
    <row r="113">
      <c r="A113" s="142"/>
      <c r="B113" s="142"/>
      <c r="C113" s="142"/>
      <c r="D113" s="142"/>
      <c r="E113" s="142"/>
      <c r="F113" s="142"/>
      <c r="G113" s="142"/>
      <c r="H113" s="143"/>
      <c r="I113" s="170"/>
      <c r="J113" s="142"/>
      <c r="K113" s="142"/>
      <c r="L113" s="145"/>
      <c r="M113" s="145"/>
      <c r="N113" s="143"/>
      <c r="O113" s="143"/>
      <c r="P113" s="143"/>
      <c r="Q113" s="143"/>
      <c r="R113" s="142"/>
      <c r="S113" s="142"/>
      <c r="T113" s="142"/>
      <c r="U113" s="143"/>
      <c r="V113" s="143"/>
      <c r="W113" s="143"/>
      <c r="X113" s="143"/>
      <c r="Y113" s="143"/>
      <c r="Z113" s="142"/>
      <c r="AA113" s="142"/>
      <c r="AB113" s="7"/>
      <c r="AC113" s="7"/>
      <c r="AD113" s="7"/>
      <c r="AE113" s="7"/>
      <c r="AF113" s="7"/>
      <c r="AG113" s="7"/>
      <c r="AH113" s="7"/>
      <c r="AI113" s="7"/>
      <c r="AJ113" s="7"/>
      <c r="AK113" s="7"/>
      <c r="AL113" s="7"/>
      <c r="AM113" s="7"/>
    </row>
    <row r="114">
      <c r="A114" s="7"/>
      <c r="B114" s="7"/>
      <c r="C114" s="147"/>
      <c r="D114" s="147"/>
      <c r="E114" s="7"/>
      <c r="F114" s="152"/>
      <c r="G114" s="9"/>
      <c r="H114" s="143"/>
      <c r="I114" s="9"/>
      <c r="J114" s="9"/>
      <c r="K114" s="9"/>
      <c r="L114" s="119"/>
      <c r="M114" s="119"/>
      <c r="N114" s="143"/>
      <c r="O114" s="143"/>
      <c r="P114" s="143"/>
      <c r="Q114" s="143"/>
      <c r="R114" s="7"/>
      <c r="S114" s="7"/>
      <c r="T114" s="7"/>
      <c r="U114" s="7"/>
      <c r="V114" s="7"/>
      <c r="W114" s="7"/>
      <c r="X114" s="143"/>
      <c r="Y114" s="7"/>
      <c r="Z114" s="7"/>
      <c r="AA114" s="7"/>
      <c r="AB114" s="7"/>
      <c r="AC114" s="7"/>
      <c r="AD114" s="7"/>
      <c r="AE114" s="7"/>
      <c r="AF114" s="7"/>
      <c r="AG114" s="7"/>
      <c r="AH114" s="7"/>
      <c r="AI114" s="7"/>
      <c r="AJ114" s="7"/>
      <c r="AK114" s="7"/>
      <c r="AL114" s="7"/>
      <c r="AM114" s="7"/>
    </row>
    <row r="115">
      <c r="A115" s="7"/>
      <c r="B115" s="7"/>
      <c r="C115" s="147"/>
      <c r="D115" s="147"/>
      <c r="E115" s="7"/>
      <c r="F115" s="142"/>
      <c r="G115" s="142"/>
      <c r="H115" s="143"/>
      <c r="I115" s="9"/>
      <c r="J115" s="9"/>
      <c r="K115" s="9"/>
      <c r="L115" s="119"/>
      <c r="M115" s="119"/>
      <c r="N115" s="143"/>
      <c r="O115" s="143"/>
      <c r="P115" s="143"/>
      <c r="Q115" s="143"/>
      <c r="R115" s="7"/>
      <c r="S115" s="7"/>
      <c r="T115" s="7"/>
      <c r="U115" s="7"/>
      <c r="V115" s="7"/>
      <c r="W115" s="7"/>
      <c r="X115" s="143"/>
      <c r="Y115" s="7"/>
      <c r="Z115" s="7"/>
      <c r="AA115" s="7"/>
      <c r="AB115" s="7"/>
      <c r="AC115" s="7"/>
      <c r="AD115" s="7"/>
      <c r="AE115" s="7"/>
      <c r="AF115" s="7"/>
      <c r="AG115" s="7"/>
      <c r="AH115" s="7"/>
      <c r="AI115" s="7"/>
      <c r="AJ115" s="7"/>
      <c r="AK115" s="7"/>
      <c r="AL115" s="7"/>
      <c r="AM115" s="7"/>
    </row>
    <row r="116">
      <c r="A116" s="7"/>
      <c r="B116" s="7"/>
      <c r="C116" s="147"/>
      <c r="D116" s="147"/>
      <c r="E116" s="7"/>
      <c r="F116" s="142"/>
      <c r="G116" s="142"/>
      <c r="H116" s="143"/>
      <c r="I116" s="9"/>
      <c r="J116" s="9"/>
      <c r="K116" s="9"/>
      <c r="L116" s="119"/>
      <c r="M116" s="119"/>
      <c r="N116" s="143"/>
      <c r="O116" s="143"/>
      <c r="P116" s="143"/>
      <c r="Q116" s="143"/>
      <c r="R116" s="9"/>
      <c r="S116" s="7"/>
      <c r="T116" s="7"/>
      <c r="U116" s="7"/>
      <c r="V116" s="7"/>
      <c r="W116" s="7"/>
      <c r="X116" s="143"/>
      <c r="Y116" s="7"/>
      <c r="Z116" s="7"/>
      <c r="AA116" s="7"/>
      <c r="AB116" s="7"/>
      <c r="AC116" s="7"/>
      <c r="AD116" s="7"/>
      <c r="AE116" s="7"/>
      <c r="AF116" s="7"/>
      <c r="AG116" s="7"/>
      <c r="AH116" s="7"/>
      <c r="AI116" s="7"/>
      <c r="AJ116" s="7"/>
      <c r="AK116" s="7"/>
      <c r="AL116" s="7"/>
      <c r="AM116" s="7"/>
    </row>
    <row r="117">
      <c r="A117" s="7"/>
      <c r="B117" s="7"/>
      <c r="C117" s="147"/>
      <c r="D117" s="147"/>
      <c r="E117" s="7"/>
      <c r="F117" s="142"/>
      <c r="G117" s="142"/>
      <c r="H117" s="143"/>
      <c r="I117" s="9"/>
      <c r="J117" s="9"/>
      <c r="K117" s="9"/>
      <c r="L117" s="119"/>
      <c r="M117" s="119"/>
      <c r="N117" s="143"/>
      <c r="O117" s="143"/>
      <c r="P117" s="164"/>
      <c r="Q117" s="164"/>
      <c r="R117" s="9"/>
      <c r="S117" s="7"/>
      <c r="T117" s="7"/>
      <c r="U117" s="7"/>
      <c r="V117" s="7"/>
      <c r="W117" s="7"/>
      <c r="X117" s="164"/>
      <c r="Y117" s="7"/>
      <c r="Z117" s="7"/>
      <c r="AA117" s="7"/>
      <c r="AB117" s="7"/>
      <c r="AC117" s="7"/>
      <c r="AD117" s="7"/>
      <c r="AE117" s="7"/>
      <c r="AF117" s="7"/>
      <c r="AG117" s="7"/>
      <c r="AH117" s="7"/>
      <c r="AI117" s="7"/>
      <c r="AJ117" s="7"/>
      <c r="AK117" s="7"/>
      <c r="AL117" s="7"/>
      <c r="AM117" s="7"/>
    </row>
    <row r="118">
      <c r="A118" s="143"/>
      <c r="B118" s="142"/>
      <c r="C118" s="142"/>
      <c r="D118" s="142"/>
      <c r="E118" s="142"/>
      <c r="F118" s="142"/>
      <c r="G118" s="142"/>
      <c r="H118" s="143"/>
      <c r="I118" s="143"/>
      <c r="J118" s="143"/>
      <c r="K118" s="143"/>
      <c r="L118" s="119"/>
      <c r="M118" s="145"/>
      <c r="N118" s="143"/>
      <c r="O118" s="143"/>
      <c r="P118" s="164"/>
      <c r="Q118" s="164"/>
      <c r="R118" s="143"/>
      <c r="S118" s="142"/>
      <c r="T118" s="143"/>
      <c r="U118" s="143"/>
      <c r="V118" s="143"/>
      <c r="W118" s="142"/>
      <c r="X118" s="164"/>
      <c r="Y118" s="143"/>
      <c r="Z118" s="143"/>
      <c r="AA118" s="142"/>
      <c r="AB118" s="16"/>
      <c r="AC118" s="16"/>
      <c r="AD118" s="16"/>
      <c r="AE118" s="7"/>
      <c r="AF118" s="7"/>
      <c r="AG118" s="7"/>
      <c r="AH118" s="7"/>
      <c r="AI118" s="7"/>
      <c r="AJ118" s="7"/>
      <c r="AK118" s="7"/>
      <c r="AL118" s="7"/>
      <c r="AM118" s="7"/>
    </row>
    <row r="119">
      <c r="A119" s="7"/>
      <c r="B119" s="7"/>
      <c r="C119" s="147"/>
      <c r="D119" s="147"/>
      <c r="E119" s="7"/>
      <c r="F119" s="142"/>
      <c r="G119" s="142"/>
      <c r="I119" s="9"/>
      <c r="J119" s="9"/>
      <c r="K119" s="9"/>
      <c r="L119" s="119"/>
      <c r="M119" s="57"/>
      <c r="N119" s="143"/>
      <c r="O119" s="143"/>
      <c r="P119" s="9"/>
      <c r="Q119" s="9"/>
      <c r="R119" s="7"/>
      <c r="S119" s="7"/>
      <c r="T119" s="7"/>
      <c r="U119" s="7"/>
      <c r="V119" s="9"/>
      <c r="W119" s="7"/>
      <c r="X119" s="143"/>
      <c r="Y119" s="7"/>
      <c r="Z119" s="7"/>
      <c r="AA119" s="7"/>
      <c r="AB119" s="7"/>
      <c r="AC119" s="7"/>
      <c r="AD119" s="7"/>
      <c r="AE119" s="7"/>
      <c r="AF119" s="7"/>
      <c r="AG119" s="7"/>
      <c r="AH119" s="7"/>
      <c r="AI119" s="7"/>
      <c r="AJ119" s="7"/>
      <c r="AK119" s="7"/>
      <c r="AL119" s="7"/>
      <c r="AM119" s="7"/>
    </row>
    <row r="120">
      <c r="A120" s="7"/>
      <c r="B120" s="7"/>
      <c r="C120" s="147"/>
      <c r="D120" s="147"/>
      <c r="E120" s="7"/>
      <c r="F120" s="152"/>
      <c r="G120" s="9"/>
      <c r="H120" s="143"/>
      <c r="I120" s="9"/>
      <c r="J120" s="9"/>
      <c r="K120" s="9"/>
      <c r="L120" s="119"/>
      <c r="M120" s="119"/>
      <c r="N120" s="143"/>
      <c r="O120" s="143"/>
      <c r="P120" s="143"/>
      <c r="Q120" s="143"/>
      <c r="R120" s="9"/>
      <c r="S120" s="7"/>
      <c r="T120" s="7"/>
      <c r="U120" s="7"/>
      <c r="V120" s="7"/>
      <c r="W120" s="7"/>
      <c r="X120" s="143"/>
      <c r="Y120" s="7"/>
      <c r="Z120" s="7"/>
      <c r="AA120" s="7"/>
      <c r="AB120" s="7"/>
      <c r="AC120" s="7"/>
      <c r="AD120" s="7"/>
      <c r="AE120" s="7"/>
      <c r="AF120" s="7"/>
      <c r="AG120" s="7"/>
      <c r="AH120" s="7"/>
      <c r="AI120" s="7"/>
      <c r="AJ120" s="7"/>
      <c r="AK120" s="7"/>
      <c r="AL120" s="7"/>
      <c r="AM120" s="7"/>
    </row>
    <row r="121">
      <c r="A121" s="143"/>
      <c r="B121" s="142"/>
      <c r="C121" s="142"/>
      <c r="D121" s="142"/>
      <c r="E121" s="142"/>
      <c r="F121" s="143"/>
      <c r="G121" s="143"/>
      <c r="H121" s="143"/>
      <c r="I121" s="143"/>
      <c r="J121" s="143"/>
      <c r="K121" s="143"/>
      <c r="L121" s="119"/>
      <c r="M121" s="145"/>
      <c r="N121" s="143"/>
      <c r="O121" s="143"/>
      <c r="P121" s="143"/>
      <c r="Q121" s="143"/>
      <c r="R121" s="143"/>
      <c r="S121" s="142"/>
      <c r="T121" s="143"/>
      <c r="U121" s="143"/>
      <c r="V121" s="143"/>
      <c r="W121" s="142"/>
      <c r="X121" s="143"/>
      <c r="Y121" s="143"/>
      <c r="Z121" s="142"/>
      <c r="AA121" s="142"/>
      <c r="AB121" s="150"/>
      <c r="AC121" s="150"/>
      <c r="AD121" s="150"/>
      <c r="AE121" s="150"/>
      <c r="AF121" s="150"/>
      <c r="AG121" s="7"/>
      <c r="AH121" s="7"/>
      <c r="AI121" s="7"/>
      <c r="AJ121" s="7"/>
      <c r="AK121" s="7"/>
      <c r="AL121" s="7"/>
      <c r="AM121" s="7"/>
    </row>
    <row r="122">
      <c r="A122" s="7"/>
      <c r="B122" s="7"/>
      <c r="C122" s="147"/>
      <c r="D122" s="147"/>
      <c r="E122" s="7"/>
      <c r="F122" s="142"/>
      <c r="G122" s="142"/>
      <c r="H122" s="9"/>
      <c r="I122" s="9"/>
      <c r="J122" s="9"/>
      <c r="K122" s="9"/>
      <c r="L122" s="119"/>
      <c r="M122" s="156"/>
      <c r="N122" s="9"/>
      <c r="O122" s="143"/>
      <c r="R122" s="158"/>
      <c r="S122" s="7"/>
      <c r="T122" s="9"/>
      <c r="U122" s="9"/>
      <c r="V122" s="9"/>
      <c r="W122" s="7"/>
      <c r="Y122" s="9"/>
      <c r="Z122" s="7"/>
      <c r="AA122" s="7"/>
      <c r="AB122" s="7"/>
      <c r="AC122" s="7"/>
      <c r="AD122" s="7"/>
      <c r="AE122" s="7"/>
      <c r="AF122" s="7"/>
      <c r="AG122" s="7"/>
      <c r="AH122" s="7"/>
      <c r="AI122" s="7"/>
      <c r="AJ122" s="7"/>
      <c r="AK122" s="7"/>
      <c r="AL122" s="7"/>
      <c r="AM122" s="7"/>
    </row>
    <row r="123">
      <c r="F123" s="152"/>
      <c r="G123" s="160"/>
      <c r="L123" s="119"/>
      <c r="M123" s="57"/>
      <c r="N123" s="9"/>
      <c r="O123" s="143"/>
      <c r="P123" s="149"/>
      <c r="Q123" s="149"/>
      <c r="X123" s="149"/>
      <c r="Y123" s="9"/>
    </row>
    <row r="124">
      <c r="A124" s="143"/>
      <c r="B124" s="142"/>
      <c r="C124" s="142"/>
      <c r="D124" s="142"/>
      <c r="E124" s="142"/>
      <c r="F124" s="143"/>
      <c r="G124" s="143"/>
      <c r="H124" s="143"/>
      <c r="I124" s="143"/>
      <c r="J124" s="143"/>
      <c r="K124" s="143"/>
      <c r="L124" s="119"/>
      <c r="M124" s="145"/>
      <c r="N124" s="9"/>
      <c r="O124" s="143"/>
      <c r="P124" s="164"/>
      <c r="Q124" s="164"/>
      <c r="R124" s="143"/>
      <c r="S124" s="142"/>
      <c r="T124" s="143"/>
      <c r="U124" s="143"/>
      <c r="V124" s="143"/>
      <c r="W124" s="142"/>
      <c r="X124" s="164"/>
      <c r="Y124" s="143"/>
      <c r="Z124" s="143"/>
      <c r="AA124" s="142"/>
      <c r="AB124" s="16"/>
      <c r="AC124" s="16"/>
      <c r="AD124" s="16"/>
      <c r="AE124" s="7"/>
      <c r="AF124" s="7"/>
      <c r="AG124" s="7"/>
      <c r="AH124" s="7"/>
      <c r="AI124" s="7"/>
      <c r="AJ124" s="7"/>
      <c r="AK124" s="7"/>
      <c r="AL124" s="7"/>
      <c r="AM124" s="7"/>
    </row>
    <row r="125">
      <c r="A125" s="7"/>
      <c r="B125" s="7"/>
      <c r="C125" s="147"/>
      <c r="D125" s="147"/>
      <c r="E125" s="7"/>
      <c r="F125" s="142"/>
      <c r="G125" s="142"/>
      <c r="H125" s="9"/>
      <c r="I125" s="9"/>
      <c r="J125" s="9"/>
      <c r="K125" s="171"/>
      <c r="L125" s="119"/>
      <c r="M125" s="119"/>
      <c r="N125" s="9"/>
      <c r="O125" s="143"/>
      <c r="P125" s="171"/>
      <c r="Q125" s="171"/>
      <c r="R125" s="9"/>
      <c r="S125" s="7"/>
      <c r="T125" s="7"/>
      <c r="U125" s="7"/>
      <c r="V125" s="7"/>
      <c r="W125" s="7"/>
      <c r="X125" s="149"/>
      <c r="Y125" s="7"/>
      <c r="Z125" s="7"/>
      <c r="AA125" s="7"/>
      <c r="AB125" s="7"/>
      <c r="AC125" s="7"/>
      <c r="AD125" s="7"/>
      <c r="AE125" s="7"/>
      <c r="AF125" s="7"/>
      <c r="AG125" s="7"/>
      <c r="AH125" s="7"/>
      <c r="AI125" s="7"/>
      <c r="AJ125" s="7"/>
      <c r="AK125" s="7"/>
      <c r="AL125" s="7"/>
      <c r="AM125" s="7"/>
    </row>
    <row r="126">
      <c r="A126" s="143"/>
      <c r="B126" s="142"/>
      <c r="C126" s="142"/>
      <c r="D126" s="142"/>
      <c r="E126" s="142"/>
      <c r="F126" s="143"/>
      <c r="G126" s="143"/>
      <c r="H126" s="143"/>
      <c r="I126" s="143"/>
      <c r="J126" s="143"/>
      <c r="K126" s="143"/>
      <c r="L126" s="119"/>
      <c r="M126" s="145"/>
      <c r="N126" s="9"/>
      <c r="O126" s="143"/>
      <c r="P126" s="143"/>
      <c r="Q126" s="143"/>
      <c r="R126" s="143"/>
      <c r="S126" s="142"/>
      <c r="T126" s="143"/>
      <c r="U126" s="143"/>
      <c r="V126" s="143"/>
      <c r="W126" s="142"/>
      <c r="X126" s="143"/>
      <c r="Y126" s="143"/>
      <c r="Z126" s="142"/>
      <c r="AA126" s="142"/>
      <c r="AB126" s="150"/>
      <c r="AC126" s="150"/>
      <c r="AD126" s="150"/>
      <c r="AE126" s="150"/>
      <c r="AF126" s="150"/>
      <c r="AG126" s="7"/>
      <c r="AH126" s="7"/>
      <c r="AI126" s="7"/>
      <c r="AJ126" s="7"/>
      <c r="AK126" s="7"/>
      <c r="AL126" s="7"/>
      <c r="AM126" s="7"/>
    </row>
    <row r="127">
      <c r="A127" s="7"/>
      <c r="B127" s="7"/>
      <c r="C127" s="147"/>
      <c r="D127" s="147"/>
      <c r="E127" s="7"/>
      <c r="F127" s="152"/>
      <c r="G127" s="9"/>
      <c r="H127" s="9"/>
      <c r="L127" s="57"/>
      <c r="M127" s="119"/>
      <c r="N127" s="143"/>
      <c r="O127" s="143"/>
      <c r="R127" s="7"/>
      <c r="S127" s="7"/>
      <c r="T127" s="7"/>
      <c r="U127" s="7"/>
      <c r="V127" s="7"/>
      <c r="W127" s="7"/>
      <c r="X127" s="149"/>
      <c r="Y127" s="7"/>
      <c r="Z127" s="7"/>
      <c r="AA127" s="7"/>
      <c r="AB127" s="7"/>
      <c r="AC127" s="7"/>
      <c r="AD127" s="7"/>
      <c r="AE127" s="7"/>
      <c r="AF127" s="7"/>
      <c r="AG127" s="7"/>
      <c r="AH127" s="7"/>
      <c r="AI127" s="7"/>
      <c r="AJ127" s="7"/>
      <c r="AK127" s="7"/>
      <c r="AL127" s="7"/>
      <c r="AM127" s="7"/>
    </row>
    <row r="128">
      <c r="A128" s="7"/>
      <c r="B128" s="7"/>
      <c r="C128" s="147"/>
      <c r="D128" s="147"/>
      <c r="E128" s="7"/>
      <c r="F128" s="7"/>
      <c r="G128" s="7"/>
      <c r="H128" s="7"/>
      <c r="I128" s="7"/>
      <c r="J128" s="7"/>
      <c r="K128" s="7"/>
      <c r="L128" s="172"/>
      <c r="M128" s="172"/>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c r="A129" s="7"/>
      <c r="B129" s="7"/>
      <c r="C129" s="147"/>
      <c r="D129" s="147"/>
      <c r="E129" s="7"/>
      <c r="F129" s="7"/>
      <c r="G129" s="7"/>
      <c r="H129" s="7"/>
      <c r="I129" s="7"/>
      <c r="J129" s="7"/>
      <c r="K129" s="7"/>
      <c r="M129" s="172"/>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c r="A130" s="7"/>
      <c r="B130" s="7"/>
      <c r="C130" s="147"/>
      <c r="D130" s="147"/>
      <c r="E130" s="7"/>
      <c r="F130" s="7"/>
      <c r="G130" s="7"/>
      <c r="H130" s="7"/>
      <c r="I130" s="7"/>
      <c r="J130" s="7"/>
      <c r="K130" s="7"/>
      <c r="M130" s="172"/>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c r="A131" s="7"/>
      <c r="B131" s="7"/>
      <c r="C131" s="147"/>
      <c r="D131" s="147"/>
      <c r="E131" s="7"/>
      <c r="F131" s="7"/>
      <c r="G131" s="9"/>
      <c r="H131" s="7"/>
      <c r="I131" s="7"/>
      <c r="J131" s="7"/>
      <c r="K131" s="7"/>
      <c r="M131" s="172"/>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c r="A132" s="7"/>
      <c r="B132" s="7"/>
      <c r="C132" s="147"/>
      <c r="D132" s="147"/>
      <c r="E132" s="7"/>
      <c r="F132" s="7"/>
      <c r="G132" s="9"/>
      <c r="H132" s="7"/>
      <c r="I132" s="7"/>
      <c r="J132" s="7"/>
      <c r="K132" s="7"/>
      <c r="M132" s="172"/>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c r="A133" s="7"/>
      <c r="B133" s="7"/>
      <c r="C133" s="147"/>
      <c r="D133" s="147"/>
      <c r="E133" s="7"/>
      <c r="F133" s="7"/>
      <c r="G133" s="7"/>
      <c r="J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c r="A134" s="7"/>
      <c r="B134" s="7"/>
      <c r="C134" s="147"/>
      <c r="D134" s="147"/>
      <c r="E134" s="7"/>
      <c r="F134" s="7"/>
      <c r="G134" s="7"/>
      <c r="J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c r="A135" s="7"/>
      <c r="B135" s="7"/>
      <c r="C135" s="147"/>
      <c r="D135" s="147"/>
      <c r="E135" s="7"/>
      <c r="F135" s="7"/>
      <c r="G135" s="7"/>
      <c r="J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c r="A136" s="7"/>
      <c r="B136" s="7"/>
      <c r="C136" s="147"/>
      <c r="D136" s="147"/>
      <c r="E136" s="7"/>
      <c r="F136" s="7"/>
      <c r="G136" s="7"/>
      <c r="J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c r="A137" s="7"/>
      <c r="B137" s="7"/>
      <c r="C137" s="147"/>
      <c r="D137" s="147"/>
      <c r="E137" s="7"/>
      <c r="F137" s="7"/>
      <c r="G137" s="7"/>
      <c r="J137" s="7"/>
      <c r="L137" s="172"/>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c r="A138" s="7"/>
      <c r="B138" s="7"/>
      <c r="C138" s="147"/>
      <c r="D138" s="147"/>
      <c r="E138" s="7"/>
      <c r="F138" s="7"/>
      <c r="G138" s="7"/>
      <c r="J138" s="7"/>
      <c r="L138" s="172"/>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c r="A139" s="7"/>
      <c r="B139" s="7"/>
      <c r="C139" s="147"/>
      <c r="D139" s="147"/>
      <c r="E139" s="7"/>
      <c r="F139" s="7"/>
      <c r="G139" s="7"/>
      <c r="J139" s="7"/>
      <c r="L139" s="172"/>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c r="A140" s="7"/>
      <c r="B140" s="7"/>
      <c r="C140" s="147"/>
      <c r="D140" s="147"/>
      <c r="E140" s="7"/>
      <c r="F140" s="7"/>
      <c r="G140" s="7"/>
      <c r="J140" s="7"/>
      <c r="L140" s="172"/>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c r="A141" s="7"/>
      <c r="B141" s="7"/>
      <c r="C141" s="147"/>
      <c r="D141" s="147"/>
      <c r="E141" s="7"/>
      <c r="F141" s="7"/>
      <c r="G141" s="7"/>
      <c r="J141" s="7"/>
      <c r="L141" s="172"/>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c r="A142" s="7"/>
      <c r="B142" s="7"/>
      <c r="C142" s="147"/>
      <c r="D142" s="147"/>
      <c r="E142" s="7"/>
      <c r="F142" s="7"/>
      <c r="G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c r="A143" s="7"/>
      <c r="B143" s="7"/>
      <c r="C143" s="147"/>
      <c r="D143" s="147"/>
      <c r="E143" s="7"/>
      <c r="F143" s="7"/>
      <c r="G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c r="A144" s="7"/>
      <c r="B144" s="7"/>
      <c r="C144" s="147"/>
      <c r="D144" s="147"/>
      <c r="E144" s="7"/>
      <c r="F144" s="7"/>
      <c r="G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c r="A145" s="7"/>
      <c r="B145" s="7"/>
      <c r="C145" s="147"/>
      <c r="D145" s="147"/>
      <c r="E145" s="7"/>
      <c r="F145" s="7"/>
      <c r="G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c r="A146" s="7"/>
      <c r="B146" s="7"/>
      <c r="C146" s="147"/>
      <c r="D146" s="147"/>
      <c r="E146" s="7"/>
      <c r="F146" s="7"/>
      <c r="G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c r="A147" s="7"/>
      <c r="B147" s="7"/>
      <c r="C147" s="147"/>
      <c r="D147" s="147"/>
      <c r="E147" s="7"/>
      <c r="F147" s="7"/>
      <c r="G147" s="7"/>
      <c r="H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c r="A148" s="7"/>
      <c r="B148" s="7"/>
      <c r="C148" s="147"/>
      <c r="D148" s="147"/>
      <c r="E148" s="7"/>
      <c r="F148" s="7"/>
      <c r="G148" s="7"/>
      <c r="H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c r="A149" s="7"/>
      <c r="B149" s="7"/>
      <c r="C149" s="147"/>
      <c r="D149" s="147"/>
      <c r="E149" s="7"/>
      <c r="F149" s="7"/>
      <c r="G149" s="7"/>
      <c r="H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c r="A150" s="7"/>
      <c r="B150" s="7"/>
      <c r="C150" s="147"/>
      <c r="D150" s="147"/>
      <c r="E150" s="7"/>
      <c r="F150" s="7"/>
      <c r="G150" s="7"/>
      <c r="H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c r="A151" s="7"/>
      <c r="B151" s="7"/>
      <c r="C151" s="147"/>
      <c r="D151" s="147"/>
      <c r="E151" s="7"/>
      <c r="F151" s="7"/>
      <c r="G151" s="7"/>
      <c r="H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c r="A152" s="7"/>
      <c r="B152" s="7"/>
      <c r="C152" s="147"/>
      <c r="D152" s="147"/>
      <c r="E152" s="7"/>
      <c r="F152" s="7"/>
      <c r="G152" s="7"/>
      <c r="H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c r="A153" s="7"/>
      <c r="B153" s="7"/>
      <c r="C153" s="147"/>
      <c r="D153" s="147"/>
      <c r="E153" s="7"/>
      <c r="F153" s="7"/>
      <c r="G153" s="7"/>
      <c r="H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c r="A154" s="7"/>
      <c r="B154" s="7"/>
      <c r="C154" s="147"/>
      <c r="D154" s="147"/>
      <c r="E154" s="7"/>
      <c r="F154" s="7"/>
      <c r="G154" s="7"/>
      <c r="H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c r="A155" s="7"/>
      <c r="B155" s="7"/>
      <c r="C155" s="147"/>
      <c r="D155" s="147"/>
      <c r="E155" s="7"/>
      <c r="F155" s="7"/>
      <c r="G155" s="7"/>
      <c r="H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c r="A156" s="7"/>
      <c r="B156" s="7"/>
      <c r="C156" s="147"/>
      <c r="D156" s="147"/>
      <c r="E156" s="7"/>
      <c r="F156" s="7"/>
      <c r="G156" s="7"/>
      <c r="H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c r="A157" s="7"/>
      <c r="B157" s="7"/>
      <c r="C157" s="147"/>
      <c r="D157" s="147"/>
      <c r="E157" s="7"/>
      <c r="F157" s="7"/>
      <c r="G157" s="7"/>
      <c r="H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c r="A158" s="7"/>
      <c r="B158" s="7"/>
      <c r="C158" s="147"/>
      <c r="D158" s="147"/>
      <c r="E158" s="7"/>
      <c r="F158" s="7"/>
      <c r="G158" s="7"/>
      <c r="H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c r="A159" s="7"/>
      <c r="B159" s="7"/>
      <c r="C159" s="147"/>
      <c r="D159" s="147"/>
      <c r="E159" s="7"/>
      <c r="F159" s="7"/>
      <c r="G159" s="7"/>
      <c r="H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c r="A160" s="7"/>
      <c r="B160" s="7"/>
      <c r="C160" s="147"/>
      <c r="D160" s="147"/>
      <c r="E160" s="7"/>
      <c r="F160" s="7"/>
      <c r="G160" s="7"/>
      <c r="H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c r="A161" s="7"/>
      <c r="B161" s="7"/>
      <c r="C161" s="147"/>
      <c r="D161" s="147"/>
      <c r="E161" s="7"/>
      <c r="F161" s="7"/>
      <c r="G161" s="7"/>
      <c r="H161" s="7"/>
      <c r="I161" s="7"/>
      <c r="J161" s="7"/>
      <c r="K161" s="7"/>
      <c r="L161" s="172"/>
      <c r="M161" s="172"/>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c r="A162" s="7"/>
      <c r="B162" s="7"/>
      <c r="D162" s="147"/>
      <c r="E162" s="7"/>
      <c r="F162" s="7"/>
      <c r="G162" s="7"/>
      <c r="H162" s="7"/>
      <c r="I162" s="7"/>
      <c r="J162" s="7"/>
      <c r="K162" s="7"/>
      <c r="L162" s="172"/>
      <c r="M162" s="172"/>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c r="A163" s="7"/>
      <c r="B163" s="7"/>
      <c r="C163" s="147"/>
      <c r="D163" s="147"/>
      <c r="E163" s="7"/>
      <c r="F163" s="7"/>
      <c r="G163" s="7"/>
      <c r="H163" s="7"/>
      <c r="I163" s="7"/>
      <c r="J163" s="7"/>
      <c r="K163" s="7"/>
      <c r="L163" s="172"/>
      <c r="M163" s="172"/>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c r="A164" s="7"/>
      <c r="B164" s="7"/>
      <c r="C164" s="147"/>
      <c r="D164" s="147"/>
      <c r="E164" s="7"/>
      <c r="F164" s="7"/>
      <c r="H164" s="7"/>
      <c r="I164" s="7"/>
      <c r="J164" s="7"/>
      <c r="K164" s="7"/>
      <c r="L164" s="172"/>
      <c r="M164" s="172"/>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c r="A165" s="7"/>
      <c r="B165" s="7"/>
      <c r="D165" s="147"/>
      <c r="E165" s="7"/>
      <c r="F165" s="7"/>
      <c r="H165" s="7"/>
      <c r="I165" s="7"/>
      <c r="J165" s="7"/>
      <c r="K165" s="7"/>
      <c r="L165" s="172"/>
      <c r="M165" s="172"/>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c r="A166" s="7"/>
      <c r="B166" s="7"/>
      <c r="C166" s="147"/>
      <c r="D166" s="147"/>
      <c r="E166" s="7"/>
      <c r="F166" s="7"/>
      <c r="G166" s="7"/>
      <c r="H166" s="7"/>
      <c r="I166" s="7"/>
      <c r="J166" s="7"/>
      <c r="K166" s="7"/>
      <c r="L166" s="172"/>
      <c r="M166" s="172"/>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c r="A167" s="7"/>
      <c r="B167" s="7"/>
      <c r="C167" s="147"/>
      <c r="D167" s="147"/>
      <c r="E167" s="7"/>
      <c r="F167" s="7"/>
      <c r="G167" s="7"/>
      <c r="H167" s="7"/>
      <c r="I167" s="7"/>
      <c r="J167" s="7"/>
      <c r="K167" s="7"/>
      <c r="L167" s="172"/>
      <c r="M167" s="172"/>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c r="A168" s="7"/>
      <c r="B168" s="7"/>
      <c r="C168" s="147"/>
      <c r="D168" s="147"/>
      <c r="E168" s="7"/>
      <c r="F168" s="7"/>
      <c r="G168" s="7"/>
      <c r="H168" s="7"/>
      <c r="I168" s="7"/>
      <c r="J168" s="7"/>
      <c r="K168" s="7"/>
      <c r="L168" s="172"/>
      <c r="M168" s="172"/>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c r="A169" s="7"/>
      <c r="B169" s="7"/>
      <c r="C169" s="147"/>
      <c r="D169" s="147"/>
      <c r="E169" s="7"/>
      <c r="F169" s="7"/>
      <c r="G169" s="7"/>
      <c r="H169" s="7"/>
      <c r="I169" s="7"/>
      <c r="J169" s="7"/>
      <c r="K169" s="7"/>
      <c r="L169" s="172"/>
      <c r="M169" s="172"/>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c r="A170" s="7"/>
      <c r="B170" s="7"/>
      <c r="C170" s="147"/>
      <c r="D170" s="147"/>
      <c r="E170" s="7"/>
      <c r="F170" s="7"/>
      <c r="G170" s="62"/>
      <c r="H170" s="7"/>
      <c r="I170" s="7"/>
      <c r="J170" s="7"/>
      <c r="K170" s="7"/>
      <c r="L170" s="172"/>
      <c r="M170" s="172"/>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c r="A171" s="7"/>
      <c r="B171" s="7"/>
      <c r="C171" s="147"/>
      <c r="D171" s="147"/>
      <c r="E171" s="7"/>
      <c r="F171" s="7"/>
      <c r="H171" s="7"/>
      <c r="I171" s="7"/>
      <c r="J171" s="7"/>
      <c r="K171" s="7"/>
      <c r="L171" s="172"/>
      <c r="M171" s="172"/>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c r="A172" s="7"/>
      <c r="B172" s="7"/>
      <c r="C172" s="147"/>
      <c r="D172" s="147"/>
      <c r="E172" s="7"/>
      <c r="F172" s="7"/>
      <c r="G172" s="7"/>
      <c r="H172" s="7"/>
      <c r="I172" s="7"/>
      <c r="J172" s="7"/>
      <c r="K172" s="7"/>
      <c r="L172" s="172"/>
      <c r="M172" s="172"/>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c r="A173" s="7"/>
      <c r="B173" s="7"/>
      <c r="C173" s="147"/>
      <c r="D173" s="147"/>
      <c r="E173" s="7"/>
      <c r="F173" s="7"/>
      <c r="G173" s="173"/>
      <c r="H173" s="7"/>
      <c r="I173" s="7"/>
      <c r="J173" s="7"/>
      <c r="K173" s="7"/>
      <c r="L173" s="172"/>
      <c r="M173" s="172"/>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c r="A174" s="7"/>
      <c r="B174" s="7"/>
      <c r="C174" s="147"/>
      <c r="D174" s="147"/>
      <c r="E174" s="7"/>
      <c r="F174" s="7"/>
      <c r="G174" s="7"/>
      <c r="H174" s="7"/>
      <c r="I174" s="7"/>
      <c r="J174" s="7"/>
      <c r="K174" s="7"/>
      <c r="L174" s="172"/>
      <c r="M174" s="172"/>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c r="A175" s="7"/>
      <c r="B175" s="7"/>
      <c r="C175" s="147"/>
      <c r="D175" s="147"/>
      <c r="E175" s="7"/>
      <c r="F175" s="7"/>
      <c r="G175" s="7"/>
      <c r="H175" s="7"/>
      <c r="I175" s="7"/>
      <c r="J175" s="7"/>
      <c r="K175" s="7"/>
      <c r="L175" s="172"/>
      <c r="M175" s="172"/>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c r="A176" s="7"/>
      <c r="B176" s="7"/>
      <c r="C176" s="147"/>
      <c r="D176" s="147"/>
      <c r="E176" s="7"/>
      <c r="F176" s="7"/>
      <c r="G176" s="7"/>
      <c r="H176" s="7"/>
      <c r="I176" s="7"/>
      <c r="J176" s="7"/>
      <c r="K176" s="7"/>
      <c r="L176" s="172"/>
      <c r="M176" s="172"/>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c r="A177" s="7"/>
      <c r="B177" s="7"/>
      <c r="C177" s="147"/>
      <c r="D177" s="147"/>
      <c r="E177" s="7"/>
      <c r="F177" s="7"/>
      <c r="G177" s="7"/>
      <c r="H177" s="7"/>
      <c r="I177" s="7"/>
      <c r="J177" s="7"/>
      <c r="K177" s="7"/>
      <c r="L177" s="172"/>
      <c r="M177" s="172"/>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c r="A178" s="7"/>
      <c r="B178" s="7"/>
      <c r="C178" s="147"/>
      <c r="D178" s="147"/>
      <c r="E178" s="7"/>
      <c r="F178" s="7"/>
      <c r="G178" s="7"/>
      <c r="H178" s="7"/>
      <c r="I178" s="7"/>
      <c r="J178" s="7"/>
      <c r="K178" s="7"/>
      <c r="L178" s="172"/>
      <c r="M178" s="172"/>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c r="A179" s="7"/>
      <c r="B179" s="7"/>
      <c r="C179" s="147"/>
      <c r="D179" s="147"/>
      <c r="E179" s="7"/>
      <c r="F179" s="7"/>
      <c r="G179" s="7"/>
      <c r="H179" s="7"/>
      <c r="I179" s="7"/>
      <c r="J179" s="7"/>
      <c r="K179" s="7"/>
      <c r="L179" s="172"/>
      <c r="M179" s="172"/>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c r="A180" s="7"/>
      <c r="B180" s="7"/>
      <c r="C180" s="147"/>
      <c r="D180" s="147"/>
      <c r="E180" s="7"/>
      <c r="F180" s="7"/>
      <c r="G180" s="7"/>
      <c r="H180" s="7"/>
      <c r="I180" s="7"/>
      <c r="J180" s="7"/>
      <c r="K180" s="7"/>
      <c r="L180" s="172"/>
      <c r="M180" s="172"/>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c r="A181" s="7"/>
      <c r="B181" s="7"/>
      <c r="C181" s="147"/>
      <c r="D181" s="147"/>
      <c r="E181" s="7"/>
      <c r="F181" s="7"/>
      <c r="G181" s="7"/>
      <c r="H181" s="7"/>
      <c r="I181" s="7"/>
      <c r="J181" s="7"/>
      <c r="K181" s="7"/>
      <c r="L181" s="172"/>
      <c r="M181" s="172"/>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c r="A182" s="7"/>
      <c r="B182" s="7"/>
      <c r="C182" s="147"/>
      <c r="D182" s="147"/>
      <c r="E182" s="7"/>
      <c r="F182" s="7"/>
      <c r="G182" s="7"/>
      <c r="H182" s="7"/>
      <c r="I182" s="7"/>
      <c r="J182" s="7"/>
      <c r="K182" s="7"/>
      <c r="L182" s="172"/>
      <c r="M182" s="172"/>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c r="A183" s="7"/>
      <c r="B183" s="7"/>
      <c r="C183" s="147"/>
      <c r="D183" s="147"/>
      <c r="E183" s="7"/>
      <c r="F183" s="7"/>
      <c r="G183" s="7"/>
      <c r="H183" s="7"/>
      <c r="I183" s="7"/>
      <c r="J183" s="7"/>
      <c r="K183" s="7"/>
      <c r="L183" s="172"/>
      <c r="M183" s="172"/>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c r="A184" s="7"/>
      <c r="B184" s="7"/>
      <c r="C184" s="147"/>
      <c r="D184" s="147"/>
      <c r="E184" s="7"/>
      <c r="F184" s="7"/>
      <c r="G184" s="7"/>
      <c r="H184" s="7"/>
      <c r="I184" s="7"/>
      <c r="J184" s="7"/>
      <c r="K184" s="7"/>
      <c r="L184" s="172"/>
      <c r="M184" s="172"/>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c r="A185" s="7"/>
      <c r="B185" s="7"/>
      <c r="C185" s="147"/>
      <c r="D185" s="147"/>
      <c r="E185" s="7"/>
      <c r="F185" s="7"/>
      <c r="G185" s="7"/>
      <c r="H185" s="7"/>
      <c r="I185" s="7"/>
      <c r="J185" s="7"/>
      <c r="K185" s="7"/>
      <c r="L185" s="172"/>
      <c r="M185" s="172"/>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c r="A186" s="7"/>
      <c r="B186" s="7"/>
      <c r="C186" s="147"/>
      <c r="D186" s="147"/>
      <c r="E186" s="7"/>
      <c r="F186" s="7"/>
      <c r="G186" s="7"/>
      <c r="H186" s="7"/>
      <c r="I186" s="7"/>
      <c r="J186" s="7"/>
      <c r="K186" s="7"/>
      <c r="L186" s="172"/>
      <c r="M186" s="172"/>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c r="A187" s="7"/>
      <c r="B187" s="7"/>
      <c r="C187" s="147"/>
      <c r="D187" s="147"/>
      <c r="E187" s="7"/>
      <c r="F187" s="7"/>
      <c r="G187" s="7"/>
      <c r="H187" s="7"/>
      <c r="I187" s="7"/>
      <c r="J187" s="7"/>
      <c r="K187" s="7"/>
      <c r="L187" s="172"/>
      <c r="M187" s="172"/>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c r="A188" s="7"/>
      <c r="B188" s="7"/>
      <c r="C188" s="147"/>
      <c r="D188" s="147"/>
      <c r="E188" s="7"/>
      <c r="F188" s="7"/>
      <c r="G188" s="7"/>
      <c r="H188" s="7"/>
      <c r="I188" s="7"/>
      <c r="J188" s="7"/>
      <c r="K188" s="7"/>
      <c r="L188" s="172"/>
      <c r="M188" s="172"/>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c r="A189" s="7"/>
      <c r="B189" s="7"/>
      <c r="C189" s="147"/>
      <c r="D189" s="147"/>
      <c r="E189" s="7"/>
      <c r="F189" s="7"/>
      <c r="G189" s="7"/>
      <c r="H189" s="7"/>
      <c r="I189" s="7"/>
      <c r="J189" s="7"/>
      <c r="K189" s="7"/>
      <c r="L189" s="172"/>
      <c r="M189" s="172"/>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c r="A190" s="7"/>
      <c r="B190" s="7"/>
      <c r="C190" s="147"/>
      <c r="D190" s="147"/>
      <c r="E190" s="7"/>
      <c r="F190" s="7"/>
      <c r="G190" s="7"/>
      <c r="H190" s="7"/>
      <c r="I190" s="7"/>
      <c r="J190" s="7"/>
      <c r="K190" s="7"/>
      <c r="L190" s="172"/>
      <c r="M190" s="172"/>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c r="A191" s="7"/>
      <c r="B191" s="7"/>
      <c r="C191" s="147"/>
      <c r="D191" s="147"/>
      <c r="E191" s="7"/>
      <c r="F191" s="7"/>
      <c r="G191" s="7"/>
      <c r="H191" s="7"/>
      <c r="I191" s="7"/>
      <c r="J191" s="7"/>
      <c r="K191" s="7"/>
      <c r="L191" s="172"/>
      <c r="M191" s="172"/>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c r="A192" s="7"/>
      <c r="B192" s="7"/>
      <c r="C192" s="147"/>
      <c r="D192" s="147"/>
      <c r="E192" s="7"/>
      <c r="F192" s="7"/>
      <c r="G192" s="7"/>
      <c r="H192" s="7"/>
      <c r="I192" s="7"/>
      <c r="J192" s="7"/>
      <c r="K192" s="7"/>
      <c r="L192" s="172"/>
      <c r="M192" s="172"/>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c r="A193" s="7"/>
      <c r="B193" s="7"/>
      <c r="C193" s="147"/>
      <c r="D193" s="147"/>
      <c r="E193" s="7"/>
      <c r="F193" s="7"/>
      <c r="G193" s="7"/>
      <c r="H193" s="7"/>
      <c r="I193" s="7"/>
      <c r="J193" s="7"/>
      <c r="K193" s="7"/>
      <c r="L193" s="172"/>
      <c r="M193" s="172"/>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c r="A194" s="7"/>
      <c r="B194" s="7"/>
      <c r="C194" s="147"/>
      <c r="D194" s="147"/>
      <c r="E194" s="7"/>
      <c r="F194" s="7"/>
      <c r="G194" s="7"/>
      <c r="H194" s="7"/>
      <c r="I194" s="7"/>
      <c r="J194" s="7"/>
      <c r="K194" s="7"/>
      <c r="L194" s="172"/>
      <c r="M194" s="172"/>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c r="A195" s="7"/>
      <c r="B195" s="7"/>
      <c r="C195" s="147"/>
      <c r="D195" s="147"/>
      <c r="E195" s="7"/>
      <c r="F195" s="7"/>
      <c r="G195" s="7"/>
      <c r="H195" s="7"/>
      <c r="I195" s="7"/>
      <c r="J195" s="7"/>
      <c r="K195" s="7"/>
      <c r="L195" s="172"/>
      <c r="M195" s="172"/>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c r="A196" s="7"/>
      <c r="B196" s="7"/>
      <c r="C196" s="147"/>
      <c r="D196" s="147"/>
      <c r="E196" s="7"/>
      <c r="F196" s="7"/>
      <c r="G196" s="7"/>
      <c r="H196" s="7"/>
      <c r="I196" s="7"/>
      <c r="J196" s="7"/>
      <c r="K196" s="7"/>
      <c r="L196" s="172"/>
      <c r="M196" s="172"/>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c r="A197" s="7"/>
      <c r="B197" s="7"/>
      <c r="C197" s="147"/>
      <c r="D197" s="147"/>
      <c r="E197" s="7"/>
      <c r="F197" s="7"/>
      <c r="G197" s="7"/>
      <c r="H197" s="7"/>
      <c r="I197" s="7"/>
      <c r="J197" s="7"/>
      <c r="K197" s="7"/>
      <c r="L197" s="172"/>
      <c r="M197" s="172"/>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c r="A198" s="7"/>
      <c r="B198" s="7"/>
      <c r="C198" s="147"/>
      <c r="D198" s="147"/>
      <c r="E198" s="7"/>
      <c r="F198" s="7"/>
      <c r="G198" s="7"/>
      <c r="H198" s="7"/>
      <c r="I198" s="7"/>
      <c r="J198" s="7"/>
      <c r="K198" s="7"/>
      <c r="L198" s="172"/>
      <c r="M198" s="172"/>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c r="A199" s="7"/>
      <c r="B199" s="7"/>
      <c r="C199" s="147"/>
      <c r="D199" s="147"/>
      <c r="E199" s="7"/>
      <c r="F199" s="7"/>
      <c r="G199" s="7"/>
      <c r="H199" s="7"/>
      <c r="I199" s="7"/>
      <c r="J199" s="7"/>
      <c r="K199" s="7"/>
      <c r="L199" s="172"/>
      <c r="M199" s="172"/>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c r="A200" s="7"/>
      <c r="B200" s="7"/>
      <c r="C200" s="147"/>
      <c r="D200" s="147"/>
      <c r="E200" s="7"/>
      <c r="F200" s="7"/>
      <c r="G200" s="7"/>
      <c r="H200" s="7"/>
      <c r="I200" s="7"/>
      <c r="J200" s="7"/>
      <c r="K200" s="7"/>
      <c r="L200" s="172"/>
      <c r="M200" s="172"/>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c r="A201" s="7"/>
      <c r="B201" s="7"/>
      <c r="C201" s="147"/>
      <c r="D201" s="147"/>
      <c r="E201" s="7"/>
      <c r="F201" s="7"/>
      <c r="G201" s="7"/>
      <c r="H201" s="7"/>
      <c r="I201" s="7"/>
      <c r="J201" s="7"/>
      <c r="K201" s="7"/>
      <c r="L201" s="172"/>
      <c r="M201" s="172"/>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c r="A202" s="7"/>
      <c r="B202" s="7"/>
      <c r="C202" s="147"/>
      <c r="D202" s="147"/>
      <c r="E202" s="7"/>
      <c r="F202" s="7"/>
      <c r="G202" s="7"/>
      <c r="H202" s="7"/>
      <c r="I202" s="7"/>
      <c r="J202" s="7"/>
      <c r="K202" s="7"/>
      <c r="L202" s="172"/>
      <c r="M202" s="172"/>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c r="A203" s="7"/>
      <c r="B203" s="7"/>
      <c r="C203" s="147"/>
      <c r="D203" s="147"/>
      <c r="E203" s="7"/>
      <c r="F203" s="7"/>
      <c r="G203" s="7"/>
      <c r="H203" s="7"/>
      <c r="I203" s="7"/>
      <c r="J203" s="7"/>
      <c r="K203" s="7"/>
      <c r="L203" s="172"/>
      <c r="M203" s="172"/>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c r="A204" s="7"/>
      <c r="B204" s="7"/>
      <c r="C204" s="147"/>
      <c r="D204" s="147"/>
      <c r="E204" s="7"/>
      <c r="F204" s="7"/>
      <c r="G204" s="7"/>
      <c r="H204" s="7"/>
      <c r="I204" s="7"/>
      <c r="J204" s="7"/>
      <c r="K204" s="7"/>
      <c r="L204" s="172"/>
      <c r="M204" s="172"/>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c r="A205" s="7"/>
      <c r="B205" s="7"/>
      <c r="C205" s="147"/>
      <c r="D205" s="147"/>
      <c r="E205" s="7"/>
      <c r="F205" s="7"/>
      <c r="G205" s="7"/>
      <c r="H205" s="7"/>
      <c r="I205" s="7"/>
      <c r="J205" s="7"/>
      <c r="K205" s="7"/>
      <c r="L205" s="172"/>
      <c r="M205" s="172"/>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c r="A206" s="7"/>
      <c r="B206" s="7"/>
      <c r="C206" s="147"/>
      <c r="D206" s="147"/>
      <c r="E206" s="7"/>
      <c r="F206" s="7"/>
      <c r="G206" s="7"/>
      <c r="H206" s="7"/>
      <c r="I206" s="7"/>
      <c r="J206" s="7"/>
      <c r="K206" s="7"/>
      <c r="L206" s="172"/>
      <c r="M206" s="172"/>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c r="A207" s="7"/>
      <c r="B207" s="7"/>
      <c r="C207" s="147"/>
      <c r="D207" s="147"/>
      <c r="E207" s="7"/>
      <c r="F207" s="7"/>
      <c r="G207" s="7"/>
      <c r="H207" s="7"/>
      <c r="I207" s="7"/>
      <c r="J207" s="7"/>
      <c r="K207" s="7"/>
      <c r="L207" s="172"/>
      <c r="M207" s="172"/>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c r="A208" s="7"/>
      <c r="B208" s="7"/>
      <c r="C208" s="147"/>
      <c r="D208" s="147"/>
      <c r="E208" s="7"/>
      <c r="F208" s="7"/>
      <c r="G208" s="7"/>
      <c r="H208" s="7"/>
      <c r="I208" s="7"/>
      <c r="J208" s="7"/>
      <c r="K208" s="7"/>
      <c r="L208" s="172"/>
      <c r="M208" s="172"/>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c r="A209" s="7"/>
      <c r="B209" s="7"/>
      <c r="C209" s="147"/>
      <c r="D209" s="147"/>
      <c r="E209" s="7"/>
      <c r="F209" s="7"/>
      <c r="G209" s="7"/>
      <c r="H209" s="7"/>
      <c r="I209" s="7"/>
      <c r="J209" s="7"/>
      <c r="K209" s="7"/>
      <c r="L209" s="172"/>
      <c r="M209" s="172"/>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c r="A210" s="7"/>
      <c r="B210" s="7"/>
      <c r="C210" s="147"/>
      <c r="D210" s="147"/>
      <c r="E210" s="7"/>
      <c r="F210" s="7"/>
      <c r="G210" s="7"/>
      <c r="H210" s="7"/>
      <c r="I210" s="7"/>
      <c r="J210" s="7"/>
      <c r="K210" s="7"/>
      <c r="L210" s="172"/>
      <c r="M210" s="172"/>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c r="A211" s="7"/>
      <c r="B211" s="7"/>
      <c r="C211" s="147"/>
      <c r="D211" s="147"/>
      <c r="E211" s="7"/>
      <c r="F211" s="7"/>
      <c r="G211" s="7"/>
      <c r="H211" s="7"/>
      <c r="I211" s="7"/>
      <c r="J211" s="7"/>
      <c r="K211" s="7"/>
      <c r="L211" s="172"/>
      <c r="M211" s="172"/>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c r="A212" s="7"/>
      <c r="B212" s="7"/>
      <c r="C212" s="147"/>
      <c r="D212" s="147"/>
      <c r="E212" s="7"/>
      <c r="F212" s="7"/>
      <c r="G212" s="7"/>
      <c r="H212" s="7"/>
      <c r="I212" s="7"/>
      <c r="J212" s="7"/>
      <c r="K212" s="7"/>
      <c r="L212" s="172"/>
      <c r="M212" s="172"/>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c r="A213" s="7"/>
      <c r="B213" s="7"/>
      <c r="C213" s="147"/>
      <c r="D213" s="147"/>
      <c r="E213" s="7"/>
      <c r="F213" s="7"/>
      <c r="G213" s="7"/>
      <c r="H213" s="7"/>
      <c r="I213" s="7"/>
      <c r="J213" s="7"/>
      <c r="K213" s="7"/>
      <c r="L213" s="172"/>
      <c r="M213" s="172"/>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c r="A214" s="7"/>
      <c r="B214" s="7"/>
      <c r="C214" s="147"/>
      <c r="D214" s="147"/>
      <c r="E214" s="7"/>
      <c r="F214" s="7"/>
      <c r="G214" s="7"/>
      <c r="H214" s="7"/>
      <c r="I214" s="7"/>
      <c r="J214" s="7"/>
      <c r="K214" s="7"/>
      <c r="L214" s="172"/>
      <c r="M214" s="172"/>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c r="A215" s="7"/>
      <c r="B215" s="7"/>
      <c r="C215" s="147"/>
      <c r="D215" s="147"/>
      <c r="E215" s="7"/>
      <c r="F215" s="7"/>
      <c r="G215" s="7"/>
      <c r="H215" s="7"/>
      <c r="I215" s="7"/>
      <c r="J215" s="7"/>
      <c r="K215" s="7"/>
      <c r="L215" s="172"/>
      <c r="M215" s="172"/>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c r="A216" s="7"/>
      <c r="B216" s="7"/>
      <c r="C216" s="147"/>
      <c r="D216" s="147"/>
      <c r="E216" s="7"/>
      <c r="F216" s="7"/>
      <c r="G216" s="7"/>
      <c r="H216" s="7"/>
      <c r="I216" s="7"/>
      <c r="J216" s="7"/>
      <c r="K216" s="7"/>
      <c r="L216" s="172"/>
      <c r="M216" s="172"/>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c r="A217" s="7"/>
      <c r="B217" s="7"/>
      <c r="C217" s="147"/>
      <c r="D217" s="147"/>
      <c r="E217" s="7"/>
      <c r="F217" s="7"/>
      <c r="G217" s="7"/>
      <c r="H217" s="7"/>
      <c r="I217" s="7"/>
      <c r="J217" s="7"/>
      <c r="K217" s="7"/>
      <c r="L217" s="172"/>
      <c r="M217" s="172"/>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c r="A218" s="7"/>
      <c r="B218" s="7"/>
      <c r="C218" s="147"/>
      <c r="D218" s="147"/>
      <c r="E218" s="7"/>
      <c r="F218" s="7"/>
      <c r="G218" s="7"/>
      <c r="H218" s="7"/>
      <c r="I218" s="7"/>
      <c r="J218" s="7"/>
      <c r="K218" s="7"/>
      <c r="L218" s="172"/>
      <c r="M218" s="172"/>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c r="A219" s="7"/>
      <c r="B219" s="7"/>
      <c r="C219" s="147"/>
      <c r="D219" s="147"/>
      <c r="E219" s="7"/>
      <c r="F219" s="7"/>
      <c r="G219" s="7"/>
      <c r="H219" s="7"/>
      <c r="I219" s="7"/>
      <c r="J219" s="7"/>
      <c r="K219" s="7"/>
      <c r="L219" s="172"/>
      <c r="M219" s="172"/>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c r="A220" s="7"/>
      <c r="B220" s="7"/>
      <c r="C220" s="147"/>
      <c r="D220" s="147"/>
      <c r="E220" s="7"/>
      <c r="F220" s="7"/>
      <c r="G220" s="7"/>
      <c r="H220" s="7"/>
      <c r="I220" s="7"/>
      <c r="J220" s="7"/>
      <c r="K220" s="7"/>
      <c r="L220" s="172"/>
      <c r="M220" s="172"/>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c r="A221" s="7"/>
      <c r="B221" s="7"/>
      <c r="C221" s="147"/>
      <c r="D221" s="147"/>
      <c r="E221" s="7"/>
      <c r="F221" s="7"/>
      <c r="G221" s="7"/>
      <c r="H221" s="7"/>
      <c r="I221" s="7"/>
      <c r="J221" s="7"/>
      <c r="K221" s="7"/>
      <c r="L221" s="172"/>
      <c r="M221" s="172"/>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c r="A222" s="7"/>
      <c r="B222" s="7"/>
      <c r="C222" s="147"/>
      <c r="D222" s="147"/>
      <c r="E222" s="7"/>
      <c r="F222" s="7"/>
      <c r="G222" s="7"/>
      <c r="H222" s="7"/>
      <c r="I222" s="7"/>
      <c r="J222" s="7"/>
      <c r="K222" s="7"/>
      <c r="L222" s="172"/>
      <c r="M222" s="172"/>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c r="A223" s="7"/>
      <c r="B223" s="7"/>
      <c r="C223" s="147"/>
      <c r="D223" s="147"/>
      <c r="E223" s="7"/>
      <c r="F223" s="7"/>
      <c r="G223" s="7"/>
      <c r="H223" s="7"/>
      <c r="I223" s="7"/>
      <c r="J223" s="7"/>
      <c r="K223" s="7"/>
      <c r="L223" s="172"/>
      <c r="M223" s="172"/>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c r="A224" s="7"/>
      <c r="B224" s="7"/>
      <c r="C224" s="147"/>
      <c r="D224" s="147"/>
      <c r="E224" s="7"/>
      <c r="F224" s="7"/>
      <c r="G224" s="7"/>
      <c r="H224" s="7"/>
      <c r="I224" s="7"/>
      <c r="J224" s="7"/>
      <c r="K224" s="7"/>
      <c r="L224" s="172"/>
      <c r="M224" s="172"/>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c r="A225" s="7"/>
      <c r="B225" s="7"/>
      <c r="C225" s="147"/>
      <c r="D225" s="147"/>
      <c r="E225" s="7"/>
      <c r="F225" s="7"/>
      <c r="G225" s="7"/>
      <c r="H225" s="7"/>
      <c r="I225" s="7"/>
      <c r="J225" s="7"/>
      <c r="K225" s="7"/>
      <c r="L225" s="172"/>
      <c r="M225" s="172"/>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c r="A226" s="7"/>
      <c r="B226" s="7"/>
      <c r="C226" s="147"/>
      <c r="D226" s="147"/>
      <c r="E226" s="7"/>
      <c r="F226" s="7"/>
      <c r="G226" s="7"/>
      <c r="H226" s="7"/>
      <c r="I226" s="7"/>
      <c r="J226" s="7"/>
      <c r="K226" s="7"/>
      <c r="L226" s="172"/>
      <c r="M226" s="172"/>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c r="A227" s="7"/>
      <c r="B227" s="7"/>
      <c r="C227" s="147"/>
      <c r="D227" s="147"/>
      <c r="E227" s="7"/>
      <c r="F227" s="7"/>
      <c r="G227" s="7"/>
      <c r="H227" s="7"/>
      <c r="I227" s="7"/>
      <c r="J227" s="7"/>
      <c r="K227" s="7"/>
      <c r="L227" s="172"/>
      <c r="M227" s="172"/>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c r="A228" s="7"/>
      <c r="B228" s="7"/>
      <c r="C228" s="147"/>
      <c r="D228" s="147"/>
      <c r="E228" s="7"/>
      <c r="F228" s="7"/>
      <c r="G228" s="7"/>
      <c r="H228" s="7"/>
      <c r="I228" s="7"/>
      <c r="J228" s="7"/>
      <c r="K228" s="7"/>
      <c r="L228" s="172"/>
      <c r="M228" s="172"/>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c r="A229" s="7"/>
      <c r="B229" s="7"/>
      <c r="C229" s="147"/>
      <c r="D229" s="147"/>
      <c r="E229" s="7"/>
      <c r="F229" s="7"/>
      <c r="G229" s="7"/>
      <c r="H229" s="7"/>
      <c r="I229" s="7"/>
      <c r="J229" s="7"/>
      <c r="K229" s="7"/>
      <c r="L229" s="172"/>
      <c r="M229" s="172"/>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c r="A230" s="7"/>
      <c r="B230" s="7"/>
      <c r="C230" s="147"/>
      <c r="D230" s="147"/>
      <c r="E230" s="7"/>
      <c r="F230" s="7"/>
      <c r="G230" s="7"/>
      <c r="H230" s="7"/>
      <c r="I230" s="7"/>
      <c r="J230" s="7"/>
      <c r="K230" s="7"/>
      <c r="L230" s="172"/>
      <c r="M230" s="172"/>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c r="A231" s="7"/>
      <c r="B231" s="7"/>
      <c r="C231" s="147"/>
      <c r="D231" s="147"/>
      <c r="E231" s="7"/>
      <c r="F231" s="7"/>
      <c r="G231" s="7"/>
      <c r="H231" s="7"/>
      <c r="I231" s="7"/>
      <c r="J231" s="7"/>
      <c r="K231" s="7"/>
      <c r="L231" s="172"/>
      <c r="M231" s="172"/>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c r="A232" s="7"/>
      <c r="B232" s="7"/>
      <c r="C232" s="147"/>
      <c r="D232" s="147"/>
      <c r="E232" s="7"/>
      <c r="F232" s="7"/>
      <c r="G232" s="7"/>
      <c r="H232" s="7"/>
      <c r="I232" s="7"/>
      <c r="J232" s="7"/>
      <c r="K232" s="7"/>
      <c r="L232" s="172"/>
      <c r="M232" s="172"/>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c r="A233" s="7"/>
      <c r="B233" s="7"/>
      <c r="C233" s="147"/>
      <c r="D233" s="147"/>
      <c r="E233" s="7"/>
      <c r="F233" s="7"/>
      <c r="G233" s="7"/>
      <c r="H233" s="7"/>
      <c r="I233" s="7"/>
      <c r="J233" s="7"/>
      <c r="K233" s="7"/>
      <c r="L233" s="172"/>
      <c r="M233" s="172"/>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c r="A234" s="7"/>
      <c r="B234" s="7"/>
      <c r="C234" s="147"/>
      <c r="D234" s="147"/>
      <c r="E234" s="7"/>
      <c r="F234" s="7"/>
      <c r="G234" s="7"/>
      <c r="H234" s="7"/>
      <c r="I234" s="7"/>
      <c r="J234" s="7"/>
      <c r="K234" s="7"/>
      <c r="L234" s="172"/>
      <c r="M234" s="172"/>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7"/>
      <c r="B235" s="7"/>
      <c r="C235" s="147"/>
      <c r="D235" s="147"/>
      <c r="E235" s="7"/>
      <c r="F235" s="7"/>
      <c r="G235" s="7"/>
      <c r="H235" s="7"/>
      <c r="I235" s="7"/>
      <c r="J235" s="7"/>
      <c r="K235" s="7"/>
      <c r="L235" s="172"/>
      <c r="M235" s="172"/>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7"/>
      <c r="B236" s="7"/>
      <c r="C236" s="147"/>
      <c r="D236" s="147"/>
      <c r="E236" s="7"/>
      <c r="F236" s="7"/>
      <c r="G236" s="7"/>
      <c r="H236" s="7"/>
      <c r="I236" s="7"/>
      <c r="J236" s="7"/>
      <c r="K236" s="7"/>
      <c r="L236" s="172"/>
      <c r="M236" s="172"/>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7"/>
      <c r="B237" s="7"/>
      <c r="C237" s="147"/>
      <c r="D237" s="147"/>
      <c r="E237" s="7"/>
      <c r="F237" s="7"/>
      <c r="G237" s="7"/>
      <c r="H237" s="7"/>
      <c r="I237" s="7"/>
      <c r="J237" s="7"/>
      <c r="K237" s="7"/>
      <c r="L237" s="172"/>
      <c r="M237" s="172"/>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7"/>
      <c r="B238" s="7"/>
      <c r="C238" s="147"/>
      <c r="D238" s="147"/>
      <c r="E238" s="7"/>
      <c r="F238" s="7"/>
      <c r="G238" s="7"/>
      <c r="H238" s="7"/>
      <c r="I238" s="7"/>
      <c r="J238" s="7"/>
      <c r="K238" s="7"/>
      <c r="L238" s="172"/>
      <c r="M238" s="172"/>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7"/>
      <c r="B239" s="7"/>
      <c r="C239" s="147"/>
      <c r="D239" s="147"/>
      <c r="E239" s="7"/>
      <c r="F239" s="7"/>
      <c r="G239" s="7"/>
      <c r="H239" s="7"/>
      <c r="I239" s="7"/>
      <c r="J239" s="7"/>
      <c r="K239" s="7"/>
      <c r="L239" s="172"/>
      <c r="M239" s="172"/>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7"/>
      <c r="B240" s="7"/>
      <c r="C240" s="147"/>
      <c r="D240" s="147"/>
      <c r="E240" s="7"/>
      <c r="F240" s="7"/>
      <c r="G240" s="7"/>
      <c r="H240" s="7"/>
      <c r="I240" s="7"/>
      <c r="J240" s="7"/>
      <c r="K240" s="7"/>
      <c r="L240" s="172"/>
      <c r="M240" s="172"/>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7"/>
      <c r="B241" s="7"/>
      <c r="C241" s="147"/>
      <c r="D241" s="147"/>
      <c r="E241" s="7"/>
      <c r="F241" s="7"/>
      <c r="G241" s="7"/>
      <c r="H241" s="7"/>
      <c r="I241" s="7"/>
      <c r="J241" s="7"/>
      <c r="K241" s="7"/>
      <c r="L241" s="172"/>
      <c r="M241" s="172"/>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7"/>
      <c r="B242" s="7"/>
      <c r="C242" s="147"/>
      <c r="D242" s="147"/>
      <c r="E242" s="7"/>
      <c r="F242" s="7"/>
      <c r="G242" s="7"/>
      <c r="H242" s="7"/>
      <c r="I242" s="7"/>
      <c r="J242" s="7"/>
      <c r="K242" s="7"/>
      <c r="L242" s="172"/>
      <c r="M242" s="172"/>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7"/>
      <c r="B243" s="7"/>
      <c r="C243" s="147"/>
      <c r="D243" s="147"/>
      <c r="E243" s="7"/>
      <c r="F243" s="7"/>
      <c r="G243" s="7"/>
      <c r="H243" s="7"/>
      <c r="I243" s="7"/>
      <c r="J243" s="7"/>
      <c r="K243" s="7"/>
      <c r="L243" s="172"/>
      <c r="M243" s="172"/>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7"/>
      <c r="B244" s="7"/>
      <c r="C244" s="147"/>
      <c r="D244" s="147"/>
      <c r="E244" s="7"/>
      <c r="F244" s="7"/>
      <c r="G244" s="7"/>
      <c r="H244" s="7"/>
      <c r="I244" s="7"/>
      <c r="J244" s="7"/>
      <c r="K244" s="7"/>
      <c r="L244" s="172"/>
      <c r="M244" s="172"/>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7"/>
      <c r="B245" s="7"/>
      <c r="C245" s="147"/>
      <c r="D245" s="147"/>
      <c r="E245" s="7"/>
      <c r="F245" s="7"/>
      <c r="G245" s="7"/>
      <c r="H245" s="7"/>
      <c r="I245" s="7"/>
      <c r="J245" s="7"/>
      <c r="K245" s="7"/>
      <c r="L245" s="172"/>
      <c r="M245" s="172"/>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7"/>
      <c r="B246" s="7"/>
      <c r="C246" s="147"/>
      <c r="D246" s="147"/>
      <c r="E246" s="7"/>
      <c r="F246" s="7"/>
      <c r="G246" s="7"/>
      <c r="H246" s="7"/>
      <c r="I246" s="7"/>
      <c r="J246" s="7"/>
      <c r="K246" s="7"/>
      <c r="L246" s="172"/>
      <c r="M246" s="172"/>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7"/>
      <c r="B247" s="7"/>
      <c r="C247" s="147"/>
      <c r="D247" s="147"/>
      <c r="E247" s="7"/>
      <c r="F247" s="7"/>
      <c r="G247" s="7"/>
      <c r="H247" s="7"/>
      <c r="I247" s="7"/>
      <c r="J247" s="7"/>
      <c r="K247" s="7"/>
      <c r="L247" s="172"/>
      <c r="M247" s="172"/>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7"/>
      <c r="B248" s="7"/>
      <c r="C248" s="147"/>
      <c r="D248" s="147"/>
      <c r="E248" s="7"/>
      <c r="F248" s="7"/>
      <c r="G248" s="7"/>
      <c r="H248" s="7"/>
      <c r="I248" s="7"/>
      <c r="J248" s="7"/>
      <c r="K248" s="7"/>
      <c r="L248" s="172"/>
      <c r="M248" s="172"/>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7"/>
      <c r="B249" s="7"/>
      <c r="C249" s="147"/>
      <c r="D249" s="147"/>
      <c r="E249" s="7"/>
      <c r="F249" s="7"/>
      <c r="G249" s="7"/>
      <c r="H249" s="7"/>
      <c r="I249" s="7"/>
      <c r="J249" s="7"/>
      <c r="K249" s="7"/>
      <c r="L249" s="172"/>
      <c r="M249" s="172"/>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7"/>
      <c r="B250" s="7"/>
      <c r="C250" s="147"/>
      <c r="D250" s="147"/>
      <c r="E250" s="7"/>
      <c r="F250" s="7"/>
      <c r="G250" s="7"/>
      <c r="H250" s="7"/>
      <c r="I250" s="7"/>
      <c r="J250" s="7"/>
      <c r="K250" s="7"/>
      <c r="L250" s="172"/>
      <c r="M250" s="172"/>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7"/>
      <c r="B251" s="7"/>
      <c r="C251" s="147"/>
      <c r="D251" s="147"/>
      <c r="E251" s="7"/>
      <c r="F251" s="7"/>
      <c r="G251" s="7"/>
      <c r="H251" s="7"/>
      <c r="I251" s="7"/>
      <c r="J251" s="7"/>
      <c r="K251" s="7"/>
      <c r="L251" s="172"/>
      <c r="M251" s="172"/>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7"/>
      <c r="B252" s="7"/>
      <c r="C252" s="147"/>
      <c r="D252" s="147"/>
      <c r="E252" s="7"/>
      <c r="F252" s="7"/>
      <c r="G252" s="7"/>
      <c r="H252" s="7"/>
      <c r="I252" s="7"/>
      <c r="J252" s="7"/>
      <c r="K252" s="7"/>
      <c r="L252" s="172"/>
      <c r="M252" s="172"/>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7"/>
      <c r="B253" s="7"/>
      <c r="C253" s="147"/>
      <c r="D253" s="147"/>
      <c r="E253" s="7"/>
      <c r="F253" s="7"/>
      <c r="G253" s="7"/>
      <c r="H253" s="7"/>
      <c r="I253" s="7"/>
      <c r="J253" s="7"/>
      <c r="K253" s="7"/>
      <c r="L253" s="172"/>
      <c r="M253" s="172"/>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7"/>
      <c r="B254" s="7"/>
      <c r="C254" s="147"/>
      <c r="D254" s="147"/>
      <c r="E254" s="7"/>
      <c r="F254" s="7"/>
      <c r="G254" s="7"/>
      <c r="H254" s="7"/>
      <c r="I254" s="7"/>
      <c r="J254" s="7"/>
      <c r="K254" s="7"/>
      <c r="L254" s="172"/>
      <c r="M254" s="172"/>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7"/>
      <c r="B255" s="7"/>
      <c r="C255" s="147"/>
      <c r="D255" s="147"/>
      <c r="E255" s="7"/>
      <c r="F255" s="7"/>
      <c r="G255" s="7"/>
      <c r="H255" s="7"/>
      <c r="I255" s="7"/>
      <c r="J255" s="7"/>
      <c r="K255" s="7"/>
      <c r="L255" s="172"/>
      <c r="M255" s="172"/>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7"/>
      <c r="B256" s="7"/>
      <c r="C256" s="147"/>
      <c r="D256" s="147"/>
      <c r="E256" s="7"/>
      <c r="F256" s="7"/>
      <c r="G256" s="7"/>
      <c r="H256" s="7"/>
      <c r="I256" s="7"/>
      <c r="J256" s="7"/>
      <c r="K256" s="7"/>
      <c r="L256" s="172"/>
      <c r="M256" s="172"/>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7"/>
      <c r="B257" s="7"/>
      <c r="C257" s="147"/>
      <c r="D257" s="147"/>
      <c r="E257" s="7"/>
      <c r="F257" s="7"/>
      <c r="G257" s="7"/>
      <c r="H257" s="7"/>
      <c r="I257" s="7"/>
      <c r="J257" s="7"/>
      <c r="K257" s="7"/>
      <c r="L257" s="172"/>
      <c r="M257" s="172"/>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7"/>
      <c r="B258" s="7"/>
      <c r="C258" s="147"/>
      <c r="D258" s="147"/>
      <c r="E258" s="7"/>
      <c r="F258" s="7"/>
      <c r="G258" s="7"/>
      <c r="H258" s="7"/>
      <c r="I258" s="7"/>
      <c r="J258" s="7"/>
      <c r="K258" s="7"/>
      <c r="L258" s="172"/>
      <c r="M258" s="172"/>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7"/>
      <c r="B259" s="7"/>
      <c r="C259" s="147"/>
      <c r="D259" s="147"/>
      <c r="E259" s="7"/>
      <c r="F259" s="7"/>
      <c r="G259" s="7"/>
      <c r="H259" s="7"/>
      <c r="I259" s="7"/>
      <c r="J259" s="7"/>
      <c r="K259" s="7"/>
      <c r="L259" s="172"/>
      <c r="M259" s="172"/>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7"/>
      <c r="B260" s="7"/>
      <c r="C260" s="147"/>
      <c r="D260" s="147"/>
      <c r="E260" s="7"/>
      <c r="F260" s="7"/>
      <c r="G260" s="7"/>
      <c r="H260" s="7"/>
      <c r="I260" s="7"/>
      <c r="J260" s="7"/>
      <c r="K260" s="7"/>
      <c r="L260" s="172"/>
      <c r="M260" s="172"/>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7"/>
      <c r="B261" s="7"/>
      <c r="C261" s="147"/>
      <c r="D261" s="147"/>
      <c r="E261" s="7"/>
      <c r="F261" s="7"/>
      <c r="G261" s="7"/>
      <c r="H261" s="7"/>
      <c r="I261" s="7"/>
      <c r="J261" s="7"/>
      <c r="K261" s="7"/>
      <c r="L261" s="172"/>
      <c r="M261" s="172"/>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7"/>
      <c r="B262" s="7"/>
      <c r="C262" s="147"/>
      <c r="D262" s="147"/>
      <c r="E262" s="7"/>
      <c r="F262" s="7"/>
      <c r="G262" s="7"/>
      <c r="H262" s="7"/>
      <c r="I262" s="7"/>
      <c r="J262" s="7"/>
      <c r="K262" s="7"/>
      <c r="L262" s="172"/>
      <c r="M262" s="172"/>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7"/>
      <c r="B263" s="7"/>
      <c r="C263" s="147"/>
      <c r="D263" s="147"/>
      <c r="E263" s="7"/>
      <c r="F263" s="7"/>
      <c r="G263" s="7"/>
      <c r="H263" s="7"/>
      <c r="I263" s="7"/>
      <c r="J263" s="7"/>
      <c r="K263" s="7"/>
      <c r="L263" s="172"/>
      <c r="M263" s="172"/>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7"/>
      <c r="B264" s="7"/>
      <c r="C264" s="147"/>
      <c r="D264" s="147"/>
      <c r="E264" s="7"/>
      <c r="F264" s="7"/>
      <c r="G264" s="7"/>
      <c r="H264" s="7"/>
      <c r="I264" s="7"/>
      <c r="J264" s="7"/>
      <c r="K264" s="7"/>
      <c r="L264" s="172"/>
      <c r="M264" s="172"/>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7"/>
      <c r="B265" s="7"/>
      <c r="C265" s="147"/>
      <c r="D265" s="147"/>
      <c r="E265" s="7"/>
      <c r="F265" s="7"/>
      <c r="G265" s="7"/>
      <c r="H265" s="7"/>
      <c r="I265" s="7"/>
      <c r="J265" s="7"/>
      <c r="K265" s="7"/>
      <c r="L265" s="172"/>
      <c r="M265" s="172"/>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7"/>
      <c r="B266" s="7"/>
      <c r="C266" s="147"/>
      <c r="D266" s="147"/>
      <c r="E266" s="7"/>
      <c r="F266" s="7"/>
      <c r="G266" s="7"/>
      <c r="H266" s="7"/>
      <c r="I266" s="7"/>
      <c r="J266" s="7"/>
      <c r="K266" s="7"/>
      <c r="L266" s="172"/>
      <c r="M266" s="172"/>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7"/>
      <c r="B267" s="7"/>
      <c r="C267" s="147"/>
      <c r="D267" s="147"/>
      <c r="E267" s="7"/>
      <c r="F267" s="7"/>
      <c r="G267" s="7"/>
      <c r="H267" s="7"/>
      <c r="I267" s="7"/>
      <c r="J267" s="7"/>
      <c r="K267" s="7"/>
      <c r="L267" s="172"/>
      <c r="M267" s="172"/>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7"/>
      <c r="B268" s="7"/>
      <c r="C268" s="147"/>
      <c r="D268" s="147"/>
      <c r="E268" s="7"/>
      <c r="F268" s="7"/>
      <c r="G268" s="7"/>
      <c r="H268" s="7"/>
      <c r="I268" s="7"/>
      <c r="J268" s="7"/>
      <c r="K268" s="7"/>
      <c r="L268" s="172"/>
      <c r="M268" s="172"/>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7"/>
      <c r="B269" s="7"/>
      <c r="C269" s="147"/>
      <c r="D269" s="147"/>
      <c r="E269" s="7"/>
      <c r="F269" s="7"/>
      <c r="G269" s="7"/>
      <c r="H269" s="7"/>
      <c r="I269" s="7"/>
      <c r="J269" s="7"/>
      <c r="K269" s="7"/>
      <c r="L269" s="172"/>
      <c r="M269" s="172"/>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7"/>
      <c r="B270" s="7"/>
      <c r="C270" s="147"/>
      <c r="D270" s="147"/>
      <c r="E270" s="7"/>
      <c r="F270" s="7"/>
      <c r="G270" s="7"/>
      <c r="H270" s="7"/>
      <c r="I270" s="7"/>
      <c r="J270" s="7"/>
      <c r="K270" s="7"/>
      <c r="L270" s="172"/>
      <c r="M270" s="172"/>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7"/>
      <c r="B271" s="7"/>
      <c r="C271" s="147"/>
      <c r="D271" s="147"/>
      <c r="E271" s="7"/>
      <c r="F271" s="7"/>
      <c r="G271" s="7"/>
      <c r="H271" s="7"/>
      <c r="I271" s="7"/>
      <c r="J271" s="7"/>
      <c r="K271" s="7"/>
      <c r="L271" s="172"/>
      <c r="M271" s="172"/>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7"/>
      <c r="B272" s="7"/>
      <c r="C272" s="147"/>
      <c r="D272" s="147"/>
      <c r="E272" s="7"/>
      <c r="F272" s="7"/>
      <c r="G272" s="7"/>
      <c r="H272" s="7"/>
      <c r="I272" s="7"/>
      <c r="J272" s="7"/>
      <c r="K272" s="7"/>
      <c r="L272" s="172"/>
      <c r="M272" s="172"/>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7"/>
      <c r="B273" s="7"/>
      <c r="C273" s="147"/>
      <c r="D273" s="147"/>
      <c r="E273" s="7"/>
      <c r="F273" s="7"/>
      <c r="G273" s="7"/>
      <c r="H273" s="7"/>
      <c r="I273" s="7"/>
      <c r="J273" s="7"/>
      <c r="K273" s="7"/>
      <c r="L273" s="172"/>
      <c r="M273" s="172"/>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7"/>
      <c r="B274" s="7"/>
      <c r="C274" s="147"/>
      <c r="D274" s="147"/>
      <c r="E274" s="7"/>
      <c r="F274" s="7"/>
      <c r="G274" s="7"/>
      <c r="H274" s="7"/>
      <c r="I274" s="7"/>
      <c r="J274" s="7"/>
      <c r="K274" s="7"/>
      <c r="L274" s="172"/>
      <c r="M274" s="172"/>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7"/>
      <c r="B275" s="7"/>
      <c r="C275" s="147"/>
      <c r="D275" s="147"/>
      <c r="E275" s="7"/>
      <c r="F275" s="7"/>
      <c r="G275" s="7"/>
      <c r="H275" s="7"/>
      <c r="I275" s="7"/>
      <c r="J275" s="7"/>
      <c r="K275" s="7"/>
      <c r="L275" s="172"/>
      <c r="M275" s="172"/>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7"/>
      <c r="B276" s="7"/>
      <c r="C276" s="147"/>
      <c r="D276" s="147"/>
      <c r="E276" s="7"/>
      <c r="F276" s="7"/>
      <c r="G276" s="7"/>
      <c r="H276" s="7"/>
      <c r="I276" s="7"/>
      <c r="J276" s="7"/>
      <c r="K276" s="7"/>
      <c r="L276" s="172"/>
      <c r="M276" s="172"/>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7"/>
      <c r="B277" s="7"/>
      <c r="C277" s="147"/>
      <c r="D277" s="147"/>
      <c r="E277" s="7"/>
      <c r="F277" s="7"/>
      <c r="G277" s="7"/>
      <c r="H277" s="7"/>
      <c r="I277" s="7"/>
      <c r="J277" s="7"/>
      <c r="K277" s="7"/>
      <c r="L277" s="172"/>
      <c r="M277" s="172"/>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7"/>
      <c r="B278" s="7"/>
      <c r="C278" s="147"/>
      <c r="D278" s="147"/>
      <c r="E278" s="7"/>
      <c r="F278" s="7"/>
      <c r="G278" s="7"/>
      <c r="H278" s="7"/>
      <c r="I278" s="7"/>
      <c r="J278" s="7"/>
      <c r="K278" s="7"/>
      <c r="L278" s="172"/>
      <c r="M278" s="172"/>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7"/>
      <c r="B279" s="7"/>
      <c r="C279" s="147"/>
      <c r="D279" s="147"/>
      <c r="E279" s="7"/>
      <c r="F279" s="7"/>
      <c r="G279" s="7"/>
      <c r="H279" s="7"/>
      <c r="I279" s="7"/>
      <c r="J279" s="7"/>
      <c r="K279" s="7"/>
      <c r="L279" s="172"/>
      <c r="M279" s="172"/>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7"/>
      <c r="B280" s="7"/>
      <c r="C280" s="147"/>
      <c r="D280" s="147"/>
      <c r="E280" s="7"/>
      <c r="F280" s="7"/>
      <c r="G280" s="7"/>
      <c r="H280" s="7"/>
      <c r="I280" s="7"/>
      <c r="J280" s="7"/>
      <c r="K280" s="7"/>
      <c r="L280" s="172"/>
      <c r="M280" s="172"/>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7"/>
      <c r="B281" s="7"/>
      <c r="C281" s="147"/>
      <c r="D281" s="147"/>
      <c r="E281" s="7"/>
      <c r="F281" s="7"/>
      <c r="G281" s="7"/>
      <c r="H281" s="7"/>
      <c r="I281" s="7"/>
      <c r="J281" s="7"/>
      <c r="K281" s="7"/>
      <c r="L281" s="172"/>
      <c r="M281" s="172"/>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7"/>
      <c r="B282" s="7"/>
      <c r="C282" s="147"/>
      <c r="D282" s="147"/>
      <c r="E282" s="7"/>
      <c r="F282" s="7"/>
      <c r="G282" s="7"/>
      <c r="H282" s="7"/>
      <c r="I282" s="7"/>
      <c r="J282" s="7"/>
      <c r="K282" s="7"/>
      <c r="L282" s="172"/>
      <c r="M282" s="172"/>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7"/>
      <c r="B283" s="7"/>
      <c r="C283" s="147"/>
      <c r="D283" s="147"/>
      <c r="E283" s="7"/>
      <c r="F283" s="7"/>
      <c r="G283" s="7"/>
      <c r="H283" s="7"/>
      <c r="I283" s="7"/>
      <c r="J283" s="7"/>
      <c r="K283" s="7"/>
      <c r="L283" s="172"/>
      <c r="M283" s="172"/>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7"/>
      <c r="B284" s="7"/>
      <c r="C284" s="147"/>
      <c r="D284" s="147"/>
      <c r="E284" s="7"/>
      <c r="F284" s="7"/>
      <c r="G284" s="7"/>
      <c r="H284" s="7"/>
      <c r="I284" s="7"/>
      <c r="J284" s="7"/>
      <c r="K284" s="7"/>
      <c r="L284" s="172"/>
      <c r="M284" s="172"/>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7"/>
      <c r="B285" s="7"/>
      <c r="C285" s="147"/>
      <c r="D285" s="147"/>
      <c r="E285" s="7"/>
      <c r="F285" s="7"/>
      <c r="G285" s="7"/>
      <c r="H285" s="7"/>
      <c r="I285" s="7"/>
      <c r="J285" s="7"/>
      <c r="K285" s="7"/>
      <c r="L285" s="172"/>
      <c r="M285" s="172"/>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7"/>
      <c r="B286" s="7"/>
      <c r="C286" s="147"/>
      <c r="D286" s="147"/>
      <c r="E286" s="7"/>
      <c r="F286" s="7"/>
      <c r="G286" s="7"/>
      <c r="H286" s="7"/>
      <c r="I286" s="7"/>
      <c r="J286" s="7"/>
      <c r="K286" s="7"/>
      <c r="L286" s="172"/>
      <c r="M286" s="172"/>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7"/>
      <c r="B287" s="7"/>
      <c r="C287" s="147"/>
      <c r="D287" s="147"/>
      <c r="E287" s="7"/>
      <c r="F287" s="7"/>
      <c r="G287" s="7"/>
      <c r="H287" s="7"/>
      <c r="I287" s="7"/>
      <c r="J287" s="7"/>
      <c r="K287" s="7"/>
      <c r="L287" s="172"/>
      <c r="M287" s="172"/>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7"/>
      <c r="B288" s="7"/>
      <c r="C288" s="147"/>
      <c r="D288" s="147"/>
      <c r="E288" s="7"/>
      <c r="F288" s="7"/>
      <c r="G288" s="7"/>
      <c r="H288" s="7"/>
      <c r="I288" s="7"/>
      <c r="J288" s="7"/>
      <c r="K288" s="7"/>
      <c r="L288" s="172"/>
      <c r="M288" s="172"/>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7"/>
      <c r="B289" s="7"/>
      <c r="C289" s="147"/>
      <c r="D289" s="147"/>
      <c r="E289" s="7"/>
      <c r="F289" s="7"/>
      <c r="G289" s="7"/>
      <c r="H289" s="7"/>
      <c r="I289" s="7"/>
      <c r="J289" s="7"/>
      <c r="K289" s="7"/>
      <c r="L289" s="172"/>
      <c r="M289" s="172"/>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7"/>
      <c r="B290" s="7"/>
      <c r="C290" s="147"/>
      <c r="D290" s="147"/>
      <c r="E290" s="7"/>
      <c r="F290" s="7"/>
      <c r="G290" s="7"/>
      <c r="H290" s="7"/>
      <c r="I290" s="7"/>
      <c r="J290" s="7"/>
      <c r="K290" s="7"/>
      <c r="L290" s="172"/>
      <c r="M290" s="172"/>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7"/>
      <c r="B291" s="7"/>
      <c r="C291" s="147"/>
      <c r="D291" s="147"/>
      <c r="E291" s="7"/>
      <c r="F291" s="7"/>
      <c r="G291" s="7"/>
      <c r="H291" s="7"/>
      <c r="I291" s="7"/>
      <c r="J291" s="7"/>
      <c r="K291" s="7"/>
      <c r="L291" s="172"/>
      <c r="M291" s="172"/>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7"/>
      <c r="B292" s="7"/>
      <c r="C292" s="147"/>
      <c r="D292" s="147"/>
      <c r="E292" s="7"/>
      <c r="F292" s="7"/>
      <c r="G292" s="7"/>
      <c r="H292" s="7"/>
      <c r="I292" s="7"/>
      <c r="J292" s="7"/>
      <c r="K292" s="7"/>
      <c r="L292" s="172"/>
      <c r="M292" s="172"/>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7"/>
      <c r="B293" s="7"/>
      <c r="C293" s="147"/>
      <c r="D293" s="147"/>
      <c r="E293" s="7"/>
      <c r="F293" s="7"/>
      <c r="G293" s="7"/>
      <c r="H293" s="7"/>
      <c r="I293" s="7"/>
      <c r="J293" s="7"/>
      <c r="K293" s="7"/>
      <c r="L293" s="172"/>
      <c r="M293" s="172"/>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7"/>
      <c r="B294" s="7"/>
      <c r="C294" s="147"/>
      <c r="D294" s="147"/>
      <c r="E294" s="7"/>
      <c r="F294" s="7"/>
      <c r="G294" s="7"/>
      <c r="H294" s="7"/>
      <c r="I294" s="7"/>
      <c r="J294" s="7"/>
      <c r="K294" s="7"/>
      <c r="L294" s="172"/>
      <c r="M294" s="172"/>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7"/>
      <c r="B295" s="7"/>
      <c r="C295" s="147"/>
      <c r="D295" s="147"/>
      <c r="E295" s="7"/>
      <c r="F295" s="7"/>
      <c r="G295" s="7"/>
      <c r="H295" s="7"/>
      <c r="I295" s="7"/>
      <c r="J295" s="7"/>
      <c r="K295" s="7"/>
      <c r="L295" s="172"/>
      <c r="M295" s="172"/>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7"/>
      <c r="B296" s="7"/>
      <c r="C296" s="147"/>
      <c r="D296" s="147"/>
      <c r="E296" s="7"/>
      <c r="F296" s="7"/>
      <c r="G296" s="7"/>
      <c r="H296" s="7"/>
      <c r="I296" s="7"/>
      <c r="J296" s="7"/>
      <c r="K296" s="7"/>
      <c r="L296" s="172"/>
      <c r="M296" s="172"/>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7"/>
      <c r="B297" s="7"/>
      <c r="C297" s="147"/>
      <c r="D297" s="147"/>
      <c r="E297" s="7"/>
      <c r="F297" s="7"/>
      <c r="G297" s="7"/>
      <c r="H297" s="7"/>
      <c r="I297" s="7"/>
      <c r="J297" s="7"/>
      <c r="K297" s="7"/>
      <c r="L297" s="172"/>
      <c r="M297" s="172"/>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7"/>
      <c r="B298" s="7"/>
      <c r="C298" s="147"/>
      <c r="D298" s="147"/>
      <c r="E298" s="7"/>
      <c r="F298" s="7"/>
      <c r="G298" s="7"/>
      <c r="H298" s="7"/>
      <c r="I298" s="7"/>
      <c r="J298" s="7"/>
      <c r="K298" s="7"/>
      <c r="L298" s="172"/>
      <c r="M298" s="172"/>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7"/>
      <c r="B299" s="7"/>
      <c r="C299" s="147"/>
      <c r="D299" s="147"/>
      <c r="E299" s="7"/>
      <c r="F299" s="7"/>
      <c r="G299" s="7"/>
      <c r="H299" s="7"/>
      <c r="I299" s="7"/>
      <c r="J299" s="7"/>
      <c r="K299" s="7"/>
      <c r="L299" s="172"/>
      <c r="M299" s="172"/>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7"/>
      <c r="B300" s="7"/>
      <c r="C300" s="147"/>
      <c r="D300" s="147"/>
      <c r="E300" s="7"/>
      <c r="F300" s="7"/>
      <c r="G300" s="7"/>
      <c r="H300" s="7"/>
      <c r="I300" s="7"/>
      <c r="J300" s="7"/>
      <c r="K300" s="7"/>
      <c r="L300" s="172"/>
      <c r="M300" s="172"/>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7"/>
      <c r="B301" s="7"/>
      <c r="C301" s="147"/>
      <c r="D301" s="147"/>
      <c r="E301" s="7"/>
      <c r="F301" s="7"/>
      <c r="G301" s="7"/>
      <c r="H301" s="7"/>
      <c r="I301" s="7"/>
      <c r="J301" s="7"/>
      <c r="K301" s="7"/>
      <c r="L301" s="172"/>
      <c r="M301" s="172"/>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7"/>
      <c r="B302" s="7"/>
      <c r="C302" s="147"/>
      <c r="D302" s="147"/>
      <c r="E302" s="7"/>
      <c r="F302" s="7"/>
      <c r="G302" s="7"/>
      <c r="H302" s="7"/>
      <c r="I302" s="7"/>
      <c r="J302" s="7"/>
      <c r="K302" s="7"/>
      <c r="L302" s="172"/>
      <c r="M302" s="172"/>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7"/>
      <c r="B303" s="7"/>
      <c r="C303" s="147"/>
      <c r="D303" s="147"/>
      <c r="E303" s="7"/>
      <c r="F303" s="7"/>
      <c r="G303" s="7"/>
      <c r="H303" s="7"/>
      <c r="I303" s="7"/>
      <c r="J303" s="7"/>
      <c r="K303" s="7"/>
      <c r="L303" s="172"/>
      <c r="M303" s="172"/>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7"/>
      <c r="B304" s="7"/>
      <c r="C304" s="147"/>
      <c r="D304" s="147"/>
      <c r="E304" s="7"/>
      <c r="F304" s="7"/>
      <c r="G304" s="7"/>
      <c r="H304" s="7"/>
      <c r="I304" s="7"/>
      <c r="J304" s="7"/>
      <c r="K304" s="7"/>
      <c r="L304" s="172"/>
      <c r="M304" s="172"/>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7"/>
      <c r="B305" s="7"/>
      <c r="C305" s="147"/>
      <c r="D305" s="147"/>
      <c r="E305" s="7"/>
      <c r="F305" s="7"/>
      <c r="G305" s="7"/>
      <c r="H305" s="7"/>
      <c r="I305" s="7"/>
      <c r="J305" s="7"/>
      <c r="K305" s="7"/>
      <c r="L305" s="172"/>
      <c r="M305" s="172"/>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7"/>
      <c r="B306" s="7"/>
      <c r="C306" s="147"/>
      <c r="D306" s="147"/>
      <c r="E306" s="7"/>
      <c r="F306" s="7"/>
      <c r="G306" s="7"/>
      <c r="H306" s="7"/>
      <c r="I306" s="7"/>
      <c r="J306" s="7"/>
      <c r="K306" s="7"/>
      <c r="L306" s="172"/>
      <c r="M306" s="172"/>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7"/>
      <c r="B307" s="7"/>
      <c r="C307" s="147"/>
      <c r="D307" s="147"/>
      <c r="E307" s="7"/>
      <c r="F307" s="7"/>
      <c r="G307" s="7"/>
      <c r="H307" s="7"/>
      <c r="I307" s="7"/>
      <c r="J307" s="7"/>
      <c r="K307" s="7"/>
      <c r="L307" s="172"/>
      <c r="M307" s="172"/>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7"/>
      <c r="B308" s="7"/>
      <c r="C308" s="147"/>
      <c r="D308" s="147"/>
      <c r="E308" s="7"/>
      <c r="F308" s="7"/>
      <c r="G308" s="7"/>
      <c r="H308" s="7"/>
      <c r="I308" s="7"/>
      <c r="J308" s="7"/>
      <c r="K308" s="7"/>
      <c r="L308" s="172"/>
      <c r="M308" s="172"/>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7"/>
      <c r="B309" s="7"/>
      <c r="C309" s="147"/>
      <c r="D309" s="147"/>
      <c r="E309" s="7"/>
      <c r="F309" s="7"/>
      <c r="G309" s="7"/>
      <c r="H309" s="7"/>
      <c r="I309" s="7"/>
      <c r="J309" s="7"/>
      <c r="K309" s="7"/>
      <c r="L309" s="172"/>
      <c r="M309" s="172"/>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7"/>
      <c r="B310" s="7"/>
      <c r="C310" s="147"/>
      <c r="D310" s="147"/>
      <c r="E310" s="7"/>
      <c r="F310" s="7"/>
      <c r="G310" s="7"/>
      <c r="H310" s="7"/>
      <c r="I310" s="7"/>
      <c r="J310" s="7"/>
      <c r="K310" s="7"/>
      <c r="L310" s="172"/>
      <c r="M310" s="172"/>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7"/>
      <c r="B311" s="7"/>
      <c r="C311" s="147"/>
      <c r="D311" s="147"/>
      <c r="E311" s="7"/>
      <c r="F311" s="7"/>
      <c r="G311" s="7"/>
      <c r="H311" s="7"/>
      <c r="I311" s="7"/>
      <c r="J311" s="7"/>
      <c r="K311" s="7"/>
      <c r="L311" s="172"/>
      <c r="M311" s="172"/>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7"/>
      <c r="B312" s="7"/>
      <c r="C312" s="147"/>
      <c r="D312" s="147"/>
      <c r="E312" s="7"/>
      <c r="F312" s="7"/>
      <c r="G312" s="7"/>
      <c r="H312" s="7"/>
      <c r="I312" s="7"/>
      <c r="J312" s="7"/>
      <c r="K312" s="7"/>
      <c r="L312" s="172"/>
      <c r="M312" s="172"/>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7"/>
      <c r="B313" s="7"/>
      <c r="C313" s="147"/>
      <c r="D313" s="147"/>
      <c r="E313" s="7"/>
      <c r="F313" s="7"/>
      <c r="G313" s="7"/>
      <c r="H313" s="7"/>
      <c r="I313" s="7"/>
      <c r="J313" s="7"/>
      <c r="K313" s="7"/>
      <c r="L313" s="172"/>
      <c r="M313" s="172"/>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7"/>
      <c r="B314" s="7"/>
      <c r="C314" s="147"/>
      <c r="D314" s="147"/>
      <c r="E314" s="7"/>
      <c r="F314" s="7"/>
      <c r="G314" s="7"/>
      <c r="H314" s="7"/>
      <c r="I314" s="7"/>
      <c r="J314" s="7"/>
      <c r="K314" s="7"/>
      <c r="L314" s="172"/>
      <c r="M314" s="172"/>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7"/>
      <c r="B315" s="7"/>
      <c r="C315" s="147"/>
      <c r="D315" s="147"/>
      <c r="E315" s="7"/>
      <c r="F315" s="7"/>
      <c r="G315" s="7"/>
      <c r="H315" s="7"/>
      <c r="I315" s="7"/>
      <c r="J315" s="7"/>
      <c r="K315" s="7"/>
      <c r="L315" s="172"/>
      <c r="M315" s="172"/>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7"/>
      <c r="B316" s="7"/>
      <c r="C316" s="147"/>
      <c r="D316" s="147"/>
      <c r="E316" s="7"/>
      <c r="F316" s="7"/>
      <c r="G316" s="7"/>
      <c r="H316" s="7"/>
      <c r="I316" s="7"/>
      <c r="J316" s="7"/>
      <c r="K316" s="7"/>
      <c r="L316" s="172"/>
      <c r="M316" s="172"/>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7"/>
      <c r="B317" s="7"/>
      <c r="C317" s="147"/>
      <c r="D317" s="147"/>
      <c r="E317" s="7"/>
      <c r="F317" s="7"/>
      <c r="G317" s="7"/>
      <c r="H317" s="7"/>
      <c r="I317" s="7"/>
      <c r="J317" s="7"/>
      <c r="K317" s="7"/>
      <c r="L317" s="172"/>
      <c r="M317" s="172"/>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7"/>
      <c r="B318" s="7"/>
      <c r="C318" s="147"/>
      <c r="D318" s="147"/>
      <c r="E318" s="7"/>
      <c r="F318" s="7"/>
      <c r="G318" s="7"/>
      <c r="H318" s="7"/>
      <c r="I318" s="7"/>
      <c r="J318" s="7"/>
      <c r="K318" s="7"/>
      <c r="L318" s="172"/>
      <c r="M318" s="172"/>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7"/>
      <c r="B319" s="7"/>
      <c r="C319" s="147"/>
      <c r="D319" s="147"/>
      <c r="E319" s="7"/>
      <c r="F319" s="7"/>
      <c r="G319" s="7"/>
      <c r="H319" s="7"/>
      <c r="I319" s="7"/>
      <c r="J319" s="7"/>
      <c r="K319" s="7"/>
      <c r="L319" s="172"/>
      <c r="M319" s="172"/>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7"/>
      <c r="B320" s="7"/>
      <c r="C320" s="147"/>
      <c r="D320" s="147"/>
      <c r="E320" s="7"/>
      <c r="F320" s="7"/>
      <c r="G320" s="7"/>
      <c r="H320" s="7"/>
      <c r="I320" s="7"/>
      <c r="J320" s="7"/>
      <c r="K320" s="7"/>
      <c r="L320" s="172"/>
      <c r="M320" s="172"/>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7"/>
      <c r="B321" s="7"/>
      <c r="C321" s="147"/>
      <c r="D321" s="147"/>
      <c r="E321" s="7"/>
      <c r="F321" s="7"/>
      <c r="G321" s="7"/>
      <c r="H321" s="7"/>
      <c r="I321" s="7"/>
      <c r="J321" s="7"/>
      <c r="K321" s="7"/>
      <c r="L321" s="172"/>
      <c r="M321" s="172"/>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7"/>
      <c r="B322" s="7"/>
      <c r="C322" s="147"/>
      <c r="D322" s="147"/>
      <c r="E322" s="7"/>
      <c r="F322" s="7"/>
      <c r="G322" s="7"/>
      <c r="H322" s="7"/>
      <c r="I322" s="7"/>
      <c r="J322" s="7"/>
      <c r="K322" s="7"/>
      <c r="L322" s="172"/>
      <c r="M322" s="172"/>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7"/>
      <c r="B323" s="7"/>
      <c r="C323" s="147"/>
      <c r="D323" s="147"/>
      <c r="E323" s="7"/>
      <c r="F323" s="7"/>
      <c r="G323" s="7"/>
      <c r="H323" s="7"/>
      <c r="I323" s="7"/>
      <c r="J323" s="7"/>
      <c r="K323" s="7"/>
      <c r="L323" s="172"/>
      <c r="M323" s="172"/>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7"/>
      <c r="B324" s="7"/>
      <c r="C324" s="147"/>
      <c r="D324" s="147"/>
      <c r="E324" s="7"/>
      <c r="F324" s="7"/>
      <c r="G324" s="7"/>
      <c r="H324" s="7"/>
      <c r="I324" s="7"/>
      <c r="J324" s="7"/>
      <c r="K324" s="7"/>
      <c r="L324" s="172"/>
      <c r="M324" s="172"/>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7"/>
      <c r="B325" s="7"/>
      <c r="C325" s="147"/>
      <c r="D325" s="147"/>
      <c r="E325" s="7"/>
      <c r="F325" s="7"/>
      <c r="G325" s="7"/>
      <c r="H325" s="7"/>
      <c r="I325" s="7"/>
      <c r="J325" s="7"/>
      <c r="K325" s="7"/>
      <c r="L325" s="172"/>
      <c r="M325" s="172"/>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7"/>
      <c r="B326" s="7"/>
      <c r="C326" s="147"/>
      <c r="D326" s="147"/>
      <c r="E326" s="7"/>
      <c r="F326" s="7"/>
      <c r="G326" s="7"/>
      <c r="H326" s="7"/>
      <c r="I326" s="7"/>
      <c r="J326" s="7"/>
      <c r="K326" s="7"/>
      <c r="L326" s="172"/>
      <c r="M326" s="172"/>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7"/>
      <c r="B327" s="7"/>
      <c r="C327" s="147"/>
      <c r="D327" s="147"/>
      <c r="E327" s="7"/>
      <c r="F327" s="7"/>
      <c r="G327" s="7"/>
      <c r="H327" s="7"/>
      <c r="I327" s="7"/>
      <c r="J327" s="7"/>
      <c r="K327" s="7"/>
      <c r="L327" s="172"/>
      <c r="M327" s="172"/>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7"/>
      <c r="B328" s="7"/>
      <c r="C328" s="147"/>
      <c r="D328" s="147"/>
      <c r="E328" s="7"/>
      <c r="F328" s="7"/>
      <c r="G328" s="7"/>
      <c r="H328" s="7"/>
      <c r="I328" s="7"/>
      <c r="J328" s="7"/>
      <c r="K328" s="7"/>
      <c r="L328" s="172"/>
      <c r="M328" s="172"/>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7"/>
      <c r="B329" s="7"/>
      <c r="C329" s="147"/>
      <c r="D329" s="147"/>
      <c r="E329" s="7"/>
      <c r="F329" s="7"/>
      <c r="G329" s="7"/>
      <c r="H329" s="7"/>
      <c r="I329" s="7"/>
      <c r="J329" s="7"/>
      <c r="K329" s="7"/>
      <c r="L329" s="172"/>
      <c r="M329" s="172"/>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7"/>
      <c r="B330" s="7"/>
      <c r="C330" s="147"/>
      <c r="D330" s="147"/>
      <c r="E330" s="7"/>
      <c r="F330" s="7"/>
      <c r="G330" s="7"/>
      <c r="H330" s="7"/>
      <c r="I330" s="7"/>
      <c r="J330" s="7"/>
      <c r="K330" s="7"/>
      <c r="L330" s="172"/>
      <c r="M330" s="172"/>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7"/>
      <c r="B331" s="7"/>
      <c r="C331" s="147"/>
      <c r="D331" s="147"/>
      <c r="E331" s="7"/>
      <c r="F331" s="7"/>
      <c r="G331" s="7"/>
      <c r="H331" s="7"/>
      <c r="I331" s="7"/>
      <c r="J331" s="7"/>
      <c r="K331" s="7"/>
      <c r="L331" s="172"/>
      <c r="M331" s="172"/>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7"/>
      <c r="B332" s="7"/>
      <c r="C332" s="147"/>
      <c r="D332" s="147"/>
      <c r="E332" s="7"/>
      <c r="F332" s="7"/>
      <c r="G332" s="7"/>
      <c r="H332" s="7"/>
      <c r="I332" s="7"/>
      <c r="J332" s="7"/>
      <c r="K332" s="7"/>
      <c r="L332" s="172"/>
      <c r="M332" s="172"/>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7"/>
      <c r="B333" s="7"/>
      <c r="C333" s="147"/>
      <c r="D333" s="147"/>
      <c r="E333" s="7"/>
      <c r="F333" s="7"/>
      <c r="G333" s="7"/>
      <c r="H333" s="7"/>
      <c r="I333" s="7"/>
      <c r="J333" s="7"/>
      <c r="K333" s="7"/>
      <c r="L333" s="172"/>
      <c r="M333" s="172"/>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7"/>
      <c r="B334" s="7"/>
      <c r="C334" s="147"/>
      <c r="D334" s="147"/>
      <c r="E334" s="7"/>
      <c r="F334" s="7"/>
      <c r="G334" s="7"/>
      <c r="H334" s="7"/>
      <c r="I334" s="7"/>
      <c r="J334" s="7"/>
      <c r="K334" s="7"/>
      <c r="L334" s="172"/>
      <c r="M334" s="172"/>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7"/>
      <c r="B335" s="7"/>
      <c r="C335" s="147"/>
      <c r="D335" s="147"/>
      <c r="E335" s="7"/>
      <c r="F335" s="7"/>
      <c r="G335" s="7"/>
      <c r="H335" s="7"/>
      <c r="I335" s="7"/>
      <c r="J335" s="7"/>
      <c r="K335" s="7"/>
      <c r="L335" s="172"/>
      <c r="M335" s="172"/>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7"/>
      <c r="B336" s="7"/>
      <c r="C336" s="147"/>
      <c r="D336" s="147"/>
      <c r="E336" s="7"/>
      <c r="F336" s="7"/>
      <c r="G336" s="7"/>
      <c r="H336" s="7"/>
      <c r="I336" s="7"/>
      <c r="J336" s="7"/>
      <c r="K336" s="7"/>
      <c r="L336" s="172"/>
      <c r="M336" s="172"/>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7"/>
      <c r="B337" s="7"/>
      <c r="C337" s="147"/>
      <c r="D337" s="147"/>
      <c r="E337" s="7"/>
      <c r="F337" s="7"/>
      <c r="G337" s="7"/>
      <c r="H337" s="7"/>
      <c r="I337" s="7"/>
      <c r="J337" s="7"/>
      <c r="K337" s="7"/>
      <c r="L337" s="172"/>
      <c r="M337" s="172"/>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7"/>
      <c r="B338" s="7"/>
      <c r="C338" s="147"/>
      <c r="D338" s="147"/>
      <c r="E338" s="7"/>
      <c r="F338" s="7"/>
      <c r="G338" s="7"/>
      <c r="H338" s="7"/>
      <c r="I338" s="7"/>
      <c r="J338" s="7"/>
      <c r="K338" s="7"/>
      <c r="L338" s="172"/>
      <c r="M338" s="172"/>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7"/>
      <c r="B339" s="7"/>
      <c r="C339" s="147"/>
      <c r="D339" s="147"/>
      <c r="E339" s="7"/>
      <c r="F339" s="7"/>
      <c r="G339" s="7"/>
      <c r="H339" s="7"/>
      <c r="I339" s="7"/>
      <c r="J339" s="7"/>
      <c r="K339" s="7"/>
      <c r="L339" s="172"/>
      <c r="M339" s="172"/>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7"/>
      <c r="B340" s="7"/>
      <c r="C340" s="147"/>
      <c r="D340" s="147"/>
      <c r="E340" s="7"/>
      <c r="F340" s="7"/>
      <c r="G340" s="7"/>
      <c r="H340" s="7"/>
      <c r="I340" s="7"/>
      <c r="J340" s="7"/>
      <c r="K340" s="7"/>
      <c r="L340" s="172"/>
      <c r="M340" s="172"/>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7"/>
      <c r="B341" s="7"/>
      <c r="C341" s="147"/>
      <c r="D341" s="147"/>
      <c r="E341" s="7"/>
      <c r="F341" s="7"/>
      <c r="G341" s="7"/>
      <c r="H341" s="7"/>
      <c r="I341" s="7"/>
      <c r="J341" s="7"/>
      <c r="K341" s="7"/>
      <c r="L341" s="172"/>
      <c r="M341" s="172"/>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7"/>
      <c r="B342" s="7"/>
      <c r="C342" s="147"/>
      <c r="D342" s="147"/>
      <c r="E342" s="7"/>
      <c r="F342" s="7"/>
      <c r="G342" s="7"/>
      <c r="H342" s="7"/>
      <c r="I342" s="7"/>
      <c r="J342" s="7"/>
      <c r="K342" s="7"/>
      <c r="L342" s="172"/>
      <c r="M342" s="172"/>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7"/>
      <c r="B343" s="7"/>
      <c r="C343" s="147"/>
      <c r="D343" s="147"/>
      <c r="E343" s="7"/>
      <c r="F343" s="7"/>
      <c r="G343" s="7"/>
      <c r="H343" s="7"/>
      <c r="I343" s="7"/>
      <c r="J343" s="7"/>
      <c r="K343" s="7"/>
      <c r="L343" s="172"/>
      <c r="M343" s="172"/>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7"/>
      <c r="B344" s="7"/>
      <c r="C344" s="147"/>
      <c r="D344" s="147"/>
      <c r="E344" s="7"/>
      <c r="F344" s="7"/>
      <c r="G344" s="7"/>
      <c r="H344" s="7"/>
      <c r="I344" s="7"/>
      <c r="J344" s="7"/>
      <c r="K344" s="7"/>
      <c r="L344" s="172"/>
      <c r="M344" s="172"/>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7"/>
      <c r="B345" s="7"/>
      <c r="C345" s="147"/>
      <c r="D345" s="147"/>
      <c r="E345" s="7"/>
      <c r="F345" s="7"/>
      <c r="G345" s="7"/>
      <c r="H345" s="7"/>
      <c r="I345" s="7"/>
      <c r="J345" s="7"/>
      <c r="K345" s="7"/>
      <c r="L345" s="172"/>
      <c r="M345" s="172"/>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7"/>
      <c r="B346" s="7"/>
      <c r="C346" s="147"/>
      <c r="D346" s="147"/>
      <c r="E346" s="7"/>
      <c r="F346" s="7"/>
      <c r="G346" s="7"/>
      <c r="H346" s="7"/>
      <c r="I346" s="7"/>
      <c r="J346" s="7"/>
      <c r="K346" s="7"/>
      <c r="L346" s="172"/>
      <c r="M346" s="172"/>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7"/>
      <c r="B347" s="7"/>
      <c r="C347" s="147"/>
      <c r="D347" s="147"/>
      <c r="E347" s="7"/>
      <c r="F347" s="7"/>
      <c r="G347" s="7"/>
      <c r="H347" s="7"/>
      <c r="I347" s="7"/>
      <c r="J347" s="7"/>
      <c r="K347" s="7"/>
      <c r="L347" s="172"/>
      <c r="M347" s="172"/>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7"/>
      <c r="B348" s="7"/>
      <c r="C348" s="147"/>
      <c r="D348" s="147"/>
      <c r="E348" s="7"/>
      <c r="F348" s="7"/>
      <c r="G348" s="7"/>
      <c r="H348" s="7"/>
      <c r="I348" s="7"/>
      <c r="J348" s="7"/>
      <c r="K348" s="7"/>
      <c r="L348" s="172"/>
      <c r="M348" s="172"/>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7"/>
      <c r="B349" s="7"/>
      <c r="C349" s="147"/>
      <c r="D349" s="147"/>
      <c r="E349" s="7"/>
      <c r="F349" s="7"/>
      <c r="G349" s="7"/>
      <c r="H349" s="7"/>
      <c r="I349" s="7"/>
      <c r="J349" s="7"/>
      <c r="K349" s="7"/>
      <c r="L349" s="172"/>
      <c r="M349" s="172"/>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7"/>
      <c r="B350" s="7"/>
      <c r="C350" s="147"/>
      <c r="D350" s="147"/>
      <c r="E350" s="7"/>
      <c r="F350" s="7"/>
      <c r="G350" s="7"/>
      <c r="H350" s="7"/>
      <c r="I350" s="7"/>
      <c r="J350" s="7"/>
      <c r="K350" s="7"/>
      <c r="L350" s="172"/>
      <c r="M350" s="172"/>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7"/>
      <c r="B351" s="7"/>
      <c r="C351" s="147"/>
      <c r="D351" s="147"/>
      <c r="E351" s="7"/>
      <c r="F351" s="7"/>
      <c r="G351" s="7"/>
      <c r="H351" s="7"/>
      <c r="I351" s="7"/>
      <c r="J351" s="7"/>
      <c r="K351" s="7"/>
      <c r="L351" s="172"/>
      <c r="M351" s="172"/>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7"/>
      <c r="B352" s="7"/>
      <c r="C352" s="147"/>
      <c r="D352" s="147"/>
      <c r="E352" s="7"/>
      <c r="F352" s="7"/>
      <c r="G352" s="7"/>
      <c r="H352" s="7"/>
      <c r="I352" s="7"/>
      <c r="J352" s="7"/>
      <c r="K352" s="7"/>
      <c r="L352" s="172"/>
      <c r="M352" s="172"/>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7"/>
      <c r="B353" s="7"/>
      <c r="C353" s="147"/>
      <c r="D353" s="147"/>
      <c r="E353" s="7"/>
      <c r="F353" s="7"/>
      <c r="G353" s="7"/>
      <c r="H353" s="7"/>
      <c r="I353" s="7"/>
      <c r="J353" s="7"/>
      <c r="K353" s="7"/>
      <c r="L353" s="172"/>
      <c r="M353" s="172"/>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7"/>
      <c r="B354" s="7"/>
      <c r="C354" s="147"/>
      <c r="D354" s="147"/>
      <c r="E354" s="7"/>
      <c r="F354" s="7"/>
      <c r="G354" s="7"/>
      <c r="H354" s="7"/>
      <c r="I354" s="7"/>
      <c r="J354" s="7"/>
      <c r="K354" s="7"/>
      <c r="L354" s="172"/>
      <c r="M354" s="172"/>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7"/>
      <c r="B355" s="7"/>
      <c r="C355" s="147"/>
      <c r="D355" s="147"/>
      <c r="E355" s="7"/>
      <c r="F355" s="7"/>
      <c r="G355" s="7"/>
      <c r="H355" s="7"/>
      <c r="I355" s="7"/>
      <c r="J355" s="7"/>
      <c r="K355" s="7"/>
      <c r="L355" s="172"/>
      <c r="M355" s="172"/>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7"/>
      <c r="B356" s="7"/>
      <c r="C356" s="147"/>
      <c r="D356" s="147"/>
      <c r="E356" s="7"/>
      <c r="F356" s="7"/>
      <c r="G356" s="7"/>
      <c r="H356" s="7"/>
      <c r="I356" s="7"/>
      <c r="J356" s="7"/>
      <c r="K356" s="7"/>
      <c r="L356" s="172"/>
      <c r="M356" s="172"/>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7"/>
      <c r="B357" s="7"/>
      <c r="C357" s="147"/>
      <c r="D357" s="147"/>
      <c r="E357" s="7"/>
      <c r="F357" s="7"/>
      <c r="G357" s="7"/>
      <c r="H357" s="7"/>
      <c r="I357" s="7"/>
      <c r="J357" s="7"/>
      <c r="K357" s="7"/>
      <c r="L357" s="172"/>
      <c r="M357" s="172"/>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7"/>
      <c r="B358" s="7"/>
      <c r="C358" s="147"/>
      <c r="D358" s="147"/>
      <c r="E358" s="7"/>
      <c r="F358" s="7"/>
      <c r="G358" s="7"/>
      <c r="H358" s="7"/>
      <c r="I358" s="7"/>
      <c r="J358" s="7"/>
      <c r="K358" s="7"/>
      <c r="L358" s="172"/>
      <c r="M358" s="172"/>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7"/>
      <c r="B359" s="7"/>
      <c r="C359" s="147"/>
      <c r="D359" s="147"/>
      <c r="E359" s="7"/>
      <c r="F359" s="7"/>
      <c r="G359" s="7"/>
      <c r="H359" s="7"/>
      <c r="I359" s="7"/>
      <c r="J359" s="7"/>
      <c r="K359" s="7"/>
      <c r="L359" s="172"/>
      <c r="M359" s="172"/>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7"/>
      <c r="B360" s="7"/>
      <c r="C360" s="147"/>
      <c r="D360" s="147"/>
      <c r="E360" s="7"/>
      <c r="F360" s="7"/>
      <c r="G360" s="7"/>
      <c r="H360" s="7"/>
      <c r="I360" s="7"/>
      <c r="J360" s="7"/>
      <c r="K360" s="7"/>
      <c r="L360" s="172"/>
      <c r="M360" s="172"/>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7"/>
      <c r="B361" s="7"/>
      <c r="C361" s="147"/>
      <c r="D361" s="147"/>
      <c r="E361" s="7"/>
      <c r="F361" s="7"/>
      <c r="G361" s="7"/>
      <c r="H361" s="7"/>
      <c r="I361" s="7"/>
      <c r="J361" s="7"/>
      <c r="K361" s="7"/>
      <c r="L361" s="172"/>
      <c r="M361" s="172"/>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7"/>
      <c r="B362" s="7"/>
      <c r="C362" s="147"/>
      <c r="D362" s="147"/>
      <c r="E362" s="7"/>
      <c r="F362" s="7"/>
      <c r="G362" s="7"/>
      <c r="H362" s="7"/>
      <c r="I362" s="7"/>
      <c r="J362" s="7"/>
      <c r="K362" s="7"/>
      <c r="L362" s="172"/>
      <c r="M362" s="172"/>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7"/>
      <c r="B363" s="7"/>
      <c r="C363" s="147"/>
      <c r="D363" s="147"/>
      <c r="E363" s="7"/>
      <c r="F363" s="7"/>
      <c r="G363" s="7"/>
      <c r="H363" s="7"/>
      <c r="I363" s="7"/>
      <c r="J363" s="7"/>
      <c r="K363" s="7"/>
      <c r="L363" s="172"/>
      <c r="M363" s="172"/>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7"/>
      <c r="B364" s="7"/>
      <c r="C364" s="147"/>
      <c r="D364" s="147"/>
      <c r="E364" s="7"/>
      <c r="F364" s="7"/>
      <c r="G364" s="7"/>
      <c r="H364" s="7"/>
      <c r="I364" s="7"/>
      <c r="J364" s="7"/>
      <c r="K364" s="7"/>
      <c r="L364" s="172"/>
      <c r="M364" s="172"/>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7"/>
      <c r="B365" s="7"/>
      <c r="C365" s="147"/>
      <c r="D365" s="147"/>
      <c r="E365" s="7"/>
      <c r="F365" s="7"/>
      <c r="G365" s="7"/>
      <c r="H365" s="7"/>
      <c r="I365" s="7"/>
      <c r="J365" s="7"/>
      <c r="K365" s="7"/>
      <c r="L365" s="172"/>
      <c r="M365" s="172"/>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7"/>
      <c r="B366" s="7"/>
      <c r="C366" s="147"/>
      <c r="D366" s="147"/>
      <c r="E366" s="7"/>
      <c r="F366" s="7"/>
      <c r="G366" s="7"/>
      <c r="H366" s="7"/>
      <c r="I366" s="7"/>
      <c r="J366" s="7"/>
      <c r="K366" s="7"/>
      <c r="L366" s="172"/>
      <c r="M366" s="172"/>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7"/>
      <c r="B367" s="7"/>
      <c r="C367" s="147"/>
      <c r="D367" s="147"/>
      <c r="E367" s="7"/>
      <c r="F367" s="7"/>
      <c r="G367" s="7"/>
      <c r="H367" s="7"/>
      <c r="I367" s="7"/>
      <c r="J367" s="7"/>
      <c r="K367" s="7"/>
      <c r="L367" s="172"/>
      <c r="M367" s="172"/>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7"/>
      <c r="B368" s="7"/>
      <c r="C368" s="147"/>
      <c r="D368" s="147"/>
      <c r="E368" s="7"/>
      <c r="F368" s="7"/>
      <c r="G368" s="7"/>
      <c r="H368" s="7"/>
      <c r="I368" s="7"/>
      <c r="J368" s="7"/>
      <c r="K368" s="7"/>
      <c r="L368" s="172"/>
      <c r="M368" s="172"/>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7"/>
      <c r="B369" s="7"/>
      <c r="C369" s="147"/>
      <c r="D369" s="147"/>
      <c r="E369" s="7"/>
      <c r="F369" s="7"/>
      <c r="G369" s="7"/>
      <c r="H369" s="7"/>
      <c r="I369" s="7"/>
      <c r="J369" s="7"/>
      <c r="K369" s="7"/>
      <c r="L369" s="172"/>
      <c r="M369" s="172"/>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7"/>
      <c r="B370" s="7"/>
      <c r="C370" s="147"/>
      <c r="D370" s="147"/>
      <c r="E370" s="7"/>
      <c r="F370" s="7"/>
      <c r="G370" s="7"/>
      <c r="H370" s="7"/>
      <c r="I370" s="7"/>
      <c r="J370" s="7"/>
      <c r="K370" s="7"/>
      <c r="L370" s="172"/>
      <c r="M370" s="172"/>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7"/>
      <c r="B371" s="7"/>
      <c r="C371" s="147"/>
      <c r="D371" s="147"/>
      <c r="E371" s="7"/>
      <c r="F371" s="7"/>
      <c r="G371" s="7"/>
      <c r="H371" s="7"/>
      <c r="I371" s="7"/>
      <c r="J371" s="7"/>
      <c r="K371" s="7"/>
      <c r="L371" s="172"/>
      <c r="M371" s="172"/>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7"/>
      <c r="B372" s="7"/>
      <c r="C372" s="147"/>
      <c r="D372" s="147"/>
      <c r="E372" s="7"/>
      <c r="F372" s="7"/>
      <c r="G372" s="7"/>
      <c r="H372" s="7"/>
      <c r="I372" s="7"/>
      <c r="J372" s="7"/>
      <c r="K372" s="7"/>
      <c r="L372" s="172"/>
      <c r="M372" s="172"/>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7"/>
      <c r="B373" s="7"/>
      <c r="C373" s="147"/>
      <c r="D373" s="147"/>
      <c r="E373" s="7"/>
      <c r="F373" s="7"/>
      <c r="G373" s="7"/>
      <c r="H373" s="7"/>
      <c r="I373" s="7"/>
      <c r="J373" s="7"/>
      <c r="K373" s="7"/>
      <c r="L373" s="172"/>
      <c r="M373" s="172"/>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7"/>
      <c r="B374" s="7"/>
      <c r="C374" s="147"/>
      <c r="D374" s="147"/>
      <c r="E374" s="7"/>
      <c r="F374" s="7"/>
      <c r="G374" s="7"/>
      <c r="H374" s="7"/>
      <c r="I374" s="7"/>
      <c r="J374" s="7"/>
      <c r="K374" s="7"/>
      <c r="L374" s="172"/>
      <c r="M374" s="172"/>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7"/>
      <c r="B375" s="7"/>
      <c r="C375" s="147"/>
      <c r="D375" s="147"/>
      <c r="E375" s="7"/>
      <c r="F375" s="7"/>
      <c r="G375" s="7"/>
      <c r="H375" s="7"/>
      <c r="I375" s="7"/>
      <c r="J375" s="7"/>
      <c r="K375" s="7"/>
      <c r="L375" s="172"/>
      <c r="M375" s="172"/>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7"/>
      <c r="B376" s="7"/>
      <c r="C376" s="147"/>
      <c r="D376" s="147"/>
      <c r="E376" s="7"/>
      <c r="F376" s="7"/>
      <c r="G376" s="7"/>
      <c r="H376" s="7"/>
      <c r="I376" s="7"/>
      <c r="J376" s="7"/>
      <c r="K376" s="7"/>
      <c r="L376" s="172"/>
      <c r="M376" s="172"/>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7"/>
      <c r="B377" s="7"/>
      <c r="C377" s="147"/>
      <c r="D377" s="147"/>
      <c r="E377" s="7"/>
      <c r="F377" s="7"/>
      <c r="G377" s="7"/>
      <c r="H377" s="7"/>
      <c r="I377" s="7"/>
      <c r="J377" s="7"/>
      <c r="K377" s="7"/>
      <c r="L377" s="172"/>
      <c r="M377" s="172"/>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7"/>
      <c r="B378" s="7"/>
      <c r="C378" s="147"/>
      <c r="D378" s="147"/>
      <c r="E378" s="7"/>
      <c r="F378" s="7"/>
      <c r="G378" s="7"/>
      <c r="H378" s="7"/>
      <c r="I378" s="7"/>
      <c r="J378" s="7"/>
      <c r="K378" s="7"/>
      <c r="L378" s="172"/>
      <c r="M378" s="172"/>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7"/>
      <c r="B379" s="7"/>
      <c r="C379" s="147"/>
      <c r="D379" s="147"/>
      <c r="E379" s="7"/>
      <c r="F379" s="7"/>
      <c r="G379" s="7"/>
      <c r="H379" s="7"/>
      <c r="I379" s="7"/>
      <c r="J379" s="7"/>
      <c r="K379" s="7"/>
      <c r="L379" s="172"/>
      <c r="M379" s="172"/>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7"/>
      <c r="B380" s="7"/>
      <c r="C380" s="147"/>
      <c r="D380" s="147"/>
      <c r="E380" s="7"/>
      <c r="F380" s="7"/>
      <c r="G380" s="7"/>
      <c r="H380" s="7"/>
      <c r="I380" s="7"/>
      <c r="J380" s="7"/>
      <c r="K380" s="7"/>
      <c r="L380" s="172"/>
      <c r="M380" s="172"/>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7"/>
      <c r="B381" s="7"/>
      <c r="C381" s="147"/>
      <c r="D381" s="147"/>
      <c r="E381" s="7"/>
      <c r="F381" s="7"/>
      <c r="G381" s="7"/>
      <c r="H381" s="7"/>
      <c r="I381" s="7"/>
      <c r="J381" s="7"/>
      <c r="K381" s="7"/>
      <c r="L381" s="172"/>
      <c r="M381" s="172"/>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7"/>
      <c r="B382" s="7"/>
      <c r="C382" s="147"/>
      <c r="D382" s="147"/>
      <c r="E382" s="7"/>
      <c r="F382" s="7"/>
      <c r="G382" s="7"/>
      <c r="H382" s="7"/>
      <c r="I382" s="7"/>
      <c r="J382" s="7"/>
      <c r="K382" s="7"/>
      <c r="L382" s="172"/>
      <c r="M382" s="172"/>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7"/>
      <c r="B383" s="7"/>
      <c r="C383" s="147"/>
      <c r="D383" s="147"/>
      <c r="E383" s="7"/>
      <c r="F383" s="7"/>
      <c r="G383" s="7"/>
      <c r="H383" s="7"/>
      <c r="I383" s="7"/>
      <c r="J383" s="7"/>
      <c r="K383" s="7"/>
      <c r="L383" s="172"/>
      <c r="M383" s="172"/>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7"/>
      <c r="B384" s="7"/>
      <c r="C384" s="147"/>
      <c r="D384" s="147"/>
      <c r="E384" s="7"/>
      <c r="F384" s="7"/>
      <c r="G384" s="7"/>
      <c r="H384" s="7"/>
      <c r="I384" s="7"/>
      <c r="J384" s="7"/>
      <c r="K384" s="7"/>
      <c r="L384" s="172"/>
      <c r="M384" s="172"/>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7"/>
      <c r="B385" s="7"/>
      <c r="C385" s="147"/>
      <c r="D385" s="147"/>
      <c r="E385" s="7"/>
      <c r="F385" s="7"/>
      <c r="G385" s="7"/>
      <c r="H385" s="7"/>
      <c r="I385" s="7"/>
      <c r="J385" s="7"/>
      <c r="K385" s="7"/>
      <c r="L385" s="172"/>
      <c r="M385" s="172"/>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7"/>
      <c r="B386" s="7"/>
      <c r="C386" s="147"/>
      <c r="D386" s="147"/>
      <c r="E386" s="7"/>
      <c r="F386" s="7"/>
      <c r="G386" s="7"/>
      <c r="H386" s="7"/>
      <c r="I386" s="7"/>
      <c r="J386" s="7"/>
      <c r="K386" s="7"/>
      <c r="L386" s="172"/>
      <c r="M386" s="172"/>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7"/>
      <c r="B387" s="7"/>
      <c r="C387" s="147"/>
      <c r="D387" s="147"/>
      <c r="E387" s="7"/>
      <c r="F387" s="7"/>
      <c r="G387" s="7"/>
      <c r="H387" s="7"/>
      <c r="I387" s="7"/>
      <c r="J387" s="7"/>
      <c r="K387" s="7"/>
      <c r="L387" s="172"/>
      <c r="M387" s="172"/>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7"/>
      <c r="B388" s="7"/>
      <c r="C388" s="147"/>
      <c r="D388" s="147"/>
      <c r="E388" s="7"/>
      <c r="F388" s="7"/>
      <c r="G388" s="7"/>
      <c r="H388" s="7"/>
      <c r="I388" s="7"/>
      <c r="J388" s="7"/>
      <c r="K388" s="7"/>
      <c r="L388" s="172"/>
      <c r="M388" s="172"/>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7"/>
      <c r="B389" s="7"/>
      <c r="C389" s="147"/>
      <c r="D389" s="147"/>
      <c r="E389" s="7"/>
      <c r="F389" s="7"/>
      <c r="G389" s="7"/>
      <c r="H389" s="7"/>
      <c r="I389" s="7"/>
      <c r="J389" s="7"/>
      <c r="K389" s="7"/>
      <c r="L389" s="172"/>
      <c r="M389" s="172"/>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7"/>
      <c r="B390" s="7"/>
      <c r="C390" s="147"/>
      <c r="D390" s="147"/>
      <c r="E390" s="7"/>
      <c r="F390" s="7"/>
      <c r="G390" s="7"/>
      <c r="H390" s="7"/>
      <c r="I390" s="7"/>
      <c r="J390" s="7"/>
      <c r="K390" s="7"/>
      <c r="L390" s="172"/>
      <c r="M390" s="172"/>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7"/>
      <c r="B391" s="7"/>
      <c r="C391" s="147"/>
      <c r="D391" s="147"/>
      <c r="E391" s="7"/>
      <c r="F391" s="7"/>
      <c r="G391" s="7"/>
      <c r="H391" s="7"/>
      <c r="I391" s="7"/>
      <c r="J391" s="7"/>
      <c r="K391" s="7"/>
      <c r="L391" s="172"/>
      <c r="M391" s="172"/>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7"/>
      <c r="B392" s="7"/>
      <c r="C392" s="147"/>
      <c r="D392" s="147"/>
      <c r="E392" s="7"/>
      <c r="F392" s="7"/>
      <c r="G392" s="7"/>
      <c r="H392" s="7"/>
      <c r="I392" s="7"/>
      <c r="J392" s="7"/>
      <c r="K392" s="7"/>
      <c r="L392" s="172"/>
      <c r="M392" s="172"/>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7"/>
      <c r="B393" s="7"/>
      <c r="C393" s="147"/>
      <c r="D393" s="147"/>
      <c r="E393" s="7"/>
      <c r="F393" s="7"/>
      <c r="G393" s="7"/>
      <c r="H393" s="7"/>
      <c r="I393" s="7"/>
      <c r="J393" s="7"/>
      <c r="K393" s="7"/>
      <c r="L393" s="172"/>
      <c r="M393" s="172"/>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7"/>
      <c r="B394" s="7"/>
      <c r="C394" s="147"/>
      <c r="D394" s="147"/>
      <c r="E394" s="7"/>
      <c r="F394" s="7"/>
      <c r="G394" s="7"/>
      <c r="H394" s="7"/>
      <c r="I394" s="7"/>
      <c r="J394" s="7"/>
      <c r="K394" s="7"/>
      <c r="L394" s="172"/>
      <c r="M394" s="172"/>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7"/>
      <c r="B395" s="7"/>
      <c r="C395" s="147"/>
      <c r="D395" s="147"/>
      <c r="E395" s="7"/>
      <c r="F395" s="7"/>
      <c r="G395" s="7"/>
      <c r="H395" s="7"/>
      <c r="I395" s="7"/>
      <c r="J395" s="7"/>
      <c r="K395" s="7"/>
      <c r="L395" s="172"/>
      <c r="M395" s="172"/>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7"/>
      <c r="B396" s="7"/>
      <c r="C396" s="147"/>
      <c r="D396" s="147"/>
      <c r="E396" s="7"/>
      <c r="F396" s="7"/>
      <c r="G396" s="7"/>
      <c r="H396" s="7"/>
      <c r="I396" s="7"/>
      <c r="J396" s="7"/>
      <c r="K396" s="7"/>
      <c r="L396" s="172"/>
      <c r="M396" s="172"/>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7"/>
      <c r="B397" s="7"/>
      <c r="C397" s="147"/>
      <c r="D397" s="147"/>
      <c r="E397" s="7"/>
      <c r="F397" s="7"/>
      <c r="G397" s="7"/>
      <c r="H397" s="7"/>
      <c r="I397" s="7"/>
      <c r="J397" s="7"/>
      <c r="K397" s="7"/>
      <c r="L397" s="172"/>
      <c r="M397" s="172"/>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7"/>
      <c r="B398" s="7"/>
      <c r="C398" s="147"/>
      <c r="D398" s="147"/>
      <c r="E398" s="7"/>
      <c r="F398" s="7"/>
      <c r="G398" s="7"/>
      <c r="H398" s="7"/>
      <c r="I398" s="7"/>
      <c r="J398" s="7"/>
      <c r="K398" s="7"/>
      <c r="L398" s="172"/>
      <c r="M398" s="172"/>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7"/>
      <c r="B399" s="7"/>
      <c r="C399" s="147"/>
      <c r="D399" s="147"/>
      <c r="E399" s="7"/>
      <c r="F399" s="7"/>
      <c r="G399" s="7"/>
      <c r="H399" s="7"/>
      <c r="I399" s="7"/>
      <c r="J399" s="7"/>
      <c r="K399" s="7"/>
      <c r="L399" s="172"/>
      <c r="M399" s="172"/>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7"/>
      <c r="B400" s="7"/>
      <c r="C400" s="147"/>
      <c r="D400" s="147"/>
      <c r="E400" s="7"/>
      <c r="F400" s="7"/>
      <c r="G400" s="7"/>
      <c r="H400" s="7"/>
      <c r="I400" s="7"/>
      <c r="J400" s="7"/>
      <c r="K400" s="7"/>
      <c r="L400" s="172"/>
      <c r="M400" s="172"/>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7"/>
      <c r="B401" s="7"/>
      <c r="C401" s="147"/>
      <c r="D401" s="147"/>
      <c r="E401" s="7"/>
      <c r="F401" s="7"/>
      <c r="G401" s="7"/>
      <c r="H401" s="7"/>
      <c r="I401" s="7"/>
      <c r="J401" s="7"/>
      <c r="K401" s="7"/>
      <c r="L401" s="172"/>
      <c r="M401" s="172"/>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7"/>
      <c r="B402" s="7"/>
      <c r="C402" s="147"/>
      <c r="D402" s="147"/>
      <c r="E402" s="7"/>
      <c r="F402" s="7"/>
      <c r="G402" s="7"/>
      <c r="H402" s="7"/>
      <c r="I402" s="7"/>
      <c r="J402" s="7"/>
      <c r="K402" s="7"/>
      <c r="L402" s="172"/>
      <c r="M402" s="172"/>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7"/>
      <c r="B403" s="7"/>
      <c r="C403" s="147"/>
      <c r="D403" s="147"/>
      <c r="E403" s="7"/>
      <c r="F403" s="7"/>
      <c r="G403" s="7"/>
      <c r="H403" s="7"/>
      <c r="I403" s="7"/>
      <c r="J403" s="7"/>
      <c r="K403" s="7"/>
      <c r="L403" s="172"/>
      <c r="M403" s="172"/>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7"/>
      <c r="B404" s="7"/>
      <c r="C404" s="147"/>
      <c r="D404" s="147"/>
      <c r="E404" s="7"/>
      <c r="F404" s="7"/>
      <c r="G404" s="7"/>
      <c r="H404" s="7"/>
      <c r="I404" s="7"/>
      <c r="J404" s="7"/>
      <c r="K404" s="7"/>
      <c r="L404" s="172"/>
      <c r="M404" s="172"/>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7"/>
      <c r="B405" s="7"/>
      <c r="C405" s="147"/>
      <c r="D405" s="147"/>
      <c r="E405" s="7"/>
      <c r="F405" s="7"/>
      <c r="G405" s="7"/>
      <c r="H405" s="7"/>
      <c r="I405" s="7"/>
      <c r="J405" s="7"/>
      <c r="K405" s="7"/>
      <c r="L405" s="172"/>
      <c r="M405" s="172"/>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7"/>
      <c r="B406" s="7"/>
      <c r="C406" s="147"/>
      <c r="D406" s="147"/>
      <c r="E406" s="7"/>
      <c r="F406" s="7"/>
      <c r="G406" s="7"/>
      <c r="H406" s="7"/>
      <c r="I406" s="7"/>
      <c r="J406" s="7"/>
      <c r="K406" s="7"/>
      <c r="L406" s="172"/>
      <c r="M406" s="172"/>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7"/>
      <c r="B407" s="7"/>
      <c r="C407" s="147"/>
      <c r="D407" s="147"/>
      <c r="E407" s="7"/>
      <c r="F407" s="7"/>
      <c r="G407" s="7"/>
      <c r="H407" s="7"/>
      <c r="I407" s="7"/>
      <c r="J407" s="7"/>
      <c r="K407" s="7"/>
      <c r="L407" s="172"/>
      <c r="M407" s="172"/>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7"/>
      <c r="B408" s="7"/>
      <c r="C408" s="147"/>
      <c r="D408" s="147"/>
      <c r="E408" s="7"/>
      <c r="F408" s="7"/>
      <c r="G408" s="7"/>
      <c r="H408" s="7"/>
      <c r="I408" s="7"/>
      <c r="J408" s="7"/>
      <c r="K408" s="7"/>
      <c r="L408" s="172"/>
      <c r="M408" s="172"/>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7"/>
      <c r="B409" s="7"/>
      <c r="C409" s="147"/>
      <c r="D409" s="147"/>
      <c r="E409" s="7"/>
      <c r="F409" s="7"/>
      <c r="G409" s="7"/>
      <c r="H409" s="7"/>
      <c r="I409" s="7"/>
      <c r="J409" s="7"/>
      <c r="K409" s="7"/>
      <c r="L409" s="172"/>
      <c r="M409" s="172"/>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7"/>
      <c r="B410" s="7"/>
      <c r="C410" s="147"/>
      <c r="D410" s="147"/>
      <c r="E410" s="7"/>
      <c r="F410" s="7"/>
      <c r="G410" s="7"/>
      <c r="H410" s="7"/>
      <c r="I410" s="7"/>
      <c r="J410" s="7"/>
      <c r="K410" s="7"/>
      <c r="L410" s="172"/>
      <c r="M410" s="172"/>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7"/>
      <c r="B411" s="7"/>
      <c r="C411" s="147"/>
      <c r="D411" s="147"/>
      <c r="E411" s="7"/>
      <c r="F411" s="7"/>
      <c r="G411" s="7"/>
      <c r="H411" s="7"/>
      <c r="I411" s="7"/>
      <c r="J411" s="7"/>
      <c r="K411" s="7"/>
      <c r="L411" s="172"/>
      <c r="M411" s="172"/>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7"/>
      <c r="B412" s="7"/>
      <c r="C412" s="147"/>
      <c r="D412" s="147"/>
      <c r="E412" s="7"/>
      <c r="F412" s="7"/>
      <c r="G412" s="7"/>
      <c r="H412" s="7"/>
      <c r="I412" s="7"/>
      <c r="J412" s="7"/>
      <c r="K412" s="7"/>
      <c r="L412" s="172"/>
      <c r="M412" s="172"/>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7"/>
      <c r="B413" s="7"/>
      <c r="C413" s="147"/>
      <c r="D413" s="147"/>
      <c r="E413" s="7"/>
      <c r="F413" s="7"/>
      <c r="G413" s="7"/>
      <c r="H413" s="7"/>
      <c r="I413" s="7"/>
      <c r="J413" s="7"/>
      <c r="K413" s="7"/>
      <c r="L413" s="172"/>
      <c r="M413" s="172"/>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7"/>
      <c r="B414" s="7"/>
      <c r="C414" s="147"/>
      <c r="D414" s="147"/>
      <c r="E414" s="7"/>
      <c r="F414" s="7"/>
      <c r="G414" s="7"/>
      <c r="H414" s="7"/>
      <c r="I414" s="7"/>
      <c r="J414" s="7"/>
      <c r="K414" s="7"/>
      <c r="L414" s="172"/>
      <c r="M414" s="172"/>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7"/>
      <c r="B415" s="7"/>
      <c r="C415" s="147"/>
      <c r="D415" s="147"/>
      <c r="E415" s="7"/>
      <c r="F415" s="7"/>
      <c r="G415" s="7"/>
      <c r="H415" s="7"/>
      <c r="I415" s="7"/>
      <c r="J415" s="7"/>
      <c r="K415" s="7"/>
      <c r="L415" s="172"/>
      <c r="M415" s="172"/>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7"/>
      <c r="B416" s="7"/>
      <c r="C416" s="147"/>
      <c r="D416" s="147"/>
      <c r="E416" s="7"/>
      <c r="F416" s="7"/>
      <c r="G416" s="7"/>
      <c r="H416" s="7"/>
      <c r="I416" s="7"/>
      <c r="J416" s="7"/>
      <c r="K416" s="7"/>
      <c r="L416" s="172"/>
      <c r="M416" s="172"/>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7"/>
      <c r="B417" s="7"/>
      <c r="C417" s="147"/>
      <c r="D417" s="147"/>
      <c r="E417" s="7"/>
      <c r="F417" s="7"/>
      <c r="G417" s="7"/>
      <c r="H417" s="7"/>
      <c r="I417" s="7"/>
      <c r="J417" s="7"/>
      <c r="K417" s="7"/>
      <c r="L417" s="172"/>
      <c r="M417" s="172"/>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7"/>
      <c r="B418" s="7"/>
      <c r="C418" s="147"/>
      <c r="D418" s="147"/>
      <c r="E418" s="7"/>
      <c r="F418" s="7"/>
      <c r="G418" s="7"/>
      <c r="H418" s="7"/>
      <c r="I418" s="7"/>
      <c r="J418" s="7"/>
      <c r="K418" s="7"/>
      <c r="L418" s="172"/>
      <c r="M418" s="172"/>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7"/>
      <c r="B419" s="7"/>
      <c r="C419" s="147"/>
      <c r="D419" s="147"/>
      <c r="E419" s="7"/>
      <c r="F419" s="7"/>
      <c r="G419" s="7"/>
      <c r="H419" s="7"/>
      <c r="I419" s="7"/>
      <c r="J419" s="7"/>
      <c r="K419" s="7"/>
      <c r="L419" s="172"/>
      <c r="M419" s="172"/>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7"/>
      <c r="B420" s="7"/>
      <c r="C420" s="147"/>
      <c r="D420" s="147"/>
      <c r="E420" s="7"/>
      <c r="F420" s="7"/>
      <c r="G420" s="7"/>
      <c r="H420" s="7"/>
      <c r="I420" s="7"/>
      <c r="J420" s="7"/>
      <c r="K420" s="7"/>
      <c r="L420" s="172"/>
      <c r="M420" s="172"/>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7"/>
      <c r="B421" s="7"/>
      <c r="C421" s="147"/>
      <c r="D421" s="147"/>
      <c r="E421" s="7"/>
      <c r="F421" s="7"/>
      <c r="G421" s="7"/>
      <c r="H421" s="7"/>
      <c r="I421" s="7"/>
      <c r="J421" s="7"/>
      <c r="K421" s="7"/>
      <c r="L421" s="172"/>
      <c r="M421" s="172"/>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7"/>
      <c r="B422" s="7"/>
      <c r="C422" s="147"/>
      <c r="D422" s="147"/>
      <c r="E422" s="7"/>
      <c r="F422" s="7"/>
      <c r="G422" s="7"/>
      <c r="H422" s="7"/>
      <c r="I422" s="7"/>
      <c r="J422" s="7"/>
      <c r="K422" s="7"/>
      <c r="L422" s="172"/>
      <c r="M422" s="172"/>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7"/>
      <c r="B423" s="7"/>
      <c r="C423" s="147"/>
      <c r="D423" s="147"/>
      <c r="E423" s="7"/>
      <c r="F423" s="7"/>
      <c r="G423" s="7"/>
      <c r="H423" s="7"/>
      <c r="I423" s="7"/>
      <c r="J423" s="7"/>
      <c r="K423" s="7"/>
      <c r="L423" s="172"/>
      <c r="M423" s="172"/>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7"/>
      <c r="B424" s="7"/>
      <c r="C424" s="147"/>
      <c r="D424" s="147"/>
      <c r="E424" s="7"/>
      <c r="F424" s="7"/>
      <c r="G424" s="7"/>
      <c r="H424" s="7"/>
      <c r="I424" s="7"/>
      <c r="J424" s="7"/>
      <c r="K424" s="7"/>
      <c r="L424" s="172"/>
      <c r="M424" s="172"/>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7"/>
      <c r="B425" s="7"/>
      <c r="C425" s="147"/>
      <c r="D425" s="147"/>
      <c r="E425" s="7"/>
      <c r="F425" s="7"/>
      <c r="G425" s="7"/>
      <c r="H425" s="7"/>
      <c r="I425" s="7"/>
      <c r="J425" s="7"/>
      <c r="K425" s="7"/>
      <c r="L425" s="172"/>
      <c r="M425" s="172"/>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7"/>
      <c r="B426" s="7"/>
      <c r="C426" s="147"/>
      <c r="D426" s="147"/>
      <c r="E426" s="7"/>
      <c r="F426" s="7"/>
      <c r="G426" s="7"/>
      <c r="H426" s="7"/>
      <c r="I426" s="7"/>
      <c r="J426" s="7"/>
      <c r="K426" s="7"/>
      <c r="L426" s="172"/>
      <c r="M426" s="172"/>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7"/>
      <c r="B427" s="7"/>
      <c r="C427" s="147"/>
      <c r="D427" s="147"/>
      <c r="E427" s="7"/>
      <c r="F427" s="7"/>
      <c r="G427" s="7"/>
      <c r="H427" s="7"/>
      <c r="I427" s="7"/>
      <c r="J427" s="7"/>
      <c r="K427" s="7"/>
      <c r="L427" s="172"/>
      <c r="M427" s="172"/>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7"/>
      <c r="B428" s="7"/>
      <c r="C428" s="147"/>
      <c r="D428" s="147"/>
      <c r="E428" s="7"/>
      <c r="F428" s="7"/>
      <c r="G428" s="7"/>
      <c r="H428" s="7"/>
      <c r="I428" s="7"/>
      <c r="J428" s="7"/>
      <c r="K428" s="7"/>
      <c r="L428" s="172"/>
      <c r="M428" s="172"/>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7"/>
      <c r="B429" s="7"/>
      <c r="C429" s="147"/>
      <c r="D429" s="147"/>
      <c r="E429" s="7"/>
      <c r="F429" s="7"/>
      <c r="G429" s="7"/>
      <c r="H429" s="7"/>
      <c r="I429" s="7"/>
      <c r="J429" s="7"/>
      <c r="K429" s="7"/>
      <c r="L429" s="172"/>
      <c r="M429" s="172"/>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7"/>
      <c r="B430" s="7"/>
      <c r="C430" s="147"/>
      <c r="D430" s="147"/>
      <c r="E430" s="7"/>
      <c r="F430" s="7"/>
      <c r="G430" s="7"/>
      <c r="H430" s="7"/>
      <c r="I430" s="7"/>
      <c r="J430" s="7"/>
      <c r="K430" s="7"/>
      <c r="L430" s="172"/>
      <c r="M430" s="172"/>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7"/>
      <c r="B431" s="7"/>
      <c r="C431" s="147"/>
      <c r="D431" s="147"/>
      <c r="E431" s="7"/>
      <c r="F431" s="7"/>
      <c r="G431" s="7"/>
      <c r="H431" s="7"/>
      <c r="I431" s="7"/>
      <c r="J431" s="7"/>
      <c r="K431" s="7"/>
      <c r="L431" s="172"/>
      <c r="M431" s="172"/>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7"/>
      <c r="B432" s="7"/>
      <c r="C432" s="147"/>
      <c r="D432" s="147"/>
      <c r="E432" s="7"/>
      <c r="F432" s="7"/>
      <c r="G432" s="7"/>
      <c r="H432" s="7"/>
      <c r="I432" s="7"/>
      <c r="J432" s="7"/>
      <c r="K432" s="7"/>
      <c r="L432" s="172"/>
      <c r="M432" s="172"/>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7"/>
      <c r="B433" s="7"/>
      <c r="C433" s="147"/>
      <c r="D433" s="147"/>
      <c r="E433" s="7"/>
      <c r="F433" s="7"/>
      <c r="G433" s="7"/>
      <c r="H433" s="7"/>
      <c r="I433" s="7"/>
      <c r="J433" s="7"/>
      <c r="K433" s="7"/>
      <c r="L433" s="172"/>
      <c r="M433" s="172"/>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7"/>
      <c r="B434" s="7"/>
      <c r="C434" s="147"/>
      <c r="D434" s="147"/>
      <c r="E434" s="7"/>
      <c r="F434" s="7"/>
      <c r="G434" s="7"/>
      <c r="H434" s="7"/>
      <c r="I434" s="7"/>
      <c r="J434" s="7"/>
      <c r="K434" s="7"/>
      <c r="L434" s="172"/>
      <c r="M434" s="172"/>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7"/>
      <c r="B435" s="7"/>
      <c r="C435" s="147"/>
      <c r="D435" s="147"/>
      <c r="E435" s="7"/>
      <c r="F435" s="7"/>
      <c r="G435" s="7"/>
      <c r="H435" s="7"/>
      <c r="I435" s="7"/>
      <c r="J435" s="7"/>
      <c r="K435" s="7"/>
      <c r="L435" s="172"/>
      <c r="M435" s="172"/>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7"/>
      <c r="B436" s="7"/>
      <c r="C436" s="147"/>
      <c r="D436" s="147"/>
      <c r="E436" s="7"/>
      <c r="F436" s="7"/>
      <c r="G436" s="7"/>
      <c r="H436" s="7"/>
      <c r="I436" s="7"/>
      <c r="J436" s="7"/>
      <c r="K436" s="7"/>
      <c r="L436" s="172"/>
      <c r="M436" s="172"/>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7"/>
      <c r="B437" s="7"/>
      <c r="C437" s="147"/>
      <c r="D437" s="147"/>
      <c r="E437" s="7"/>
      <c r="F437" s="7"/>
      <c r="G437" s="7"/>
      <c r="H437" s="7"/>
      <c r="I437" s="7"/>
      <c r="J437" s="7"/>
      <c r="K437" s="7"/>
      <c r="L437" s="172"/>
      <c r="M437" s="172"/>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7"/>
      <c r="B438" s="7"/>
      <c r="C438" s="147"/>
      <c r="D438" s="147"/>
      <c r="E438" s="7"/>
      <c r="F438" s="7"/>
      <c r="G438" s="7"/>
      <c r="H438" s="7"/>
      <c r="I438" s="7"/>
      <c r="J438" s="7"/>
      <c r="K438" s="7"/>
      <c r="L438" s="172"/>
      <c r="M438" s="172"/>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7"/>
      <c r="B439" s="7"/>
      <c r="C439" s="147"/>
      <c r="D439" s="147"/>
      <c r="E439" s="7"/>
      <c r="F439" s="7"/>
      <c r="G439" s="7"/>
      <c r="H439" s="7"/>
      <c r="I439" s="7"/>
      <c r="J439" s="7"/>
      <c r="K439" s="7"/>
      <c r="L439" s="172"/>
      <c r="M439" s="172"/>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7"/>
      <c r="B440" s="7"/>
      <c r="C440" s="147"/>
      <c r="D440" s="147"/>
      <c r="E440" s="7"/>
      <c r="F440" s="7"/>
      <c r="G440" s="7"/>
      <c r="H440" s="7"/>
      <c r="I440" s="7"/>
      <c r="J440" s="7"/>
      <c r="K440" s="7"/>
      <c r="L440" s="172"/>
      <c r="M440" s="172"/>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7"/>
      <c r="B441" s="7"/>
      <c r="C441" s="147"/>
      <c r="D441" s="147"/>
      <c r="E441" s="7"/>
      <c r="F441" s="7"/>
      <c r="G441" s="7"/>
      <c r="H441" s="7"/>
      <c r="I441" s="7"/>
      <c r="J441" s="7"/>
      <c r="K441" s="7"/>
      <c r="L441" s="172"/>
      <c r="M441" s="172"/>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7"/>
      <c r="B442" s="7"/>
      <c r="C442" s="147"/>
      <c r="D442" s="147"/>
      <c r="E442" s="7"/>
      <c r="F442" s="7"/>
      <c r="G442" s="7"/>
      <c r="H442" s="7"/>
      <c r="I442" s="7"/>
      <c r="J442" s="7"/>
      <c r="K442" s="7"/>
      <c r="L442" s="172"/>
      <c r="M442" s="172"/>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7"/>
      <c r="B443" s="7"/>
      <c r="C443" s="147"/>
      <c r="D443" s="147"/>
      <c r="E443" s="7"/>
      <c r="F443" s="7"/>
      <c r="G443" s="7"/>
      <c r="H443" s="7"/>
      <c r="I443" s="7"/>
      <c r="J443" s="7"/>
      <c r="K443" s="7"/>
      <c r="L443" s="172"/>
      <c r="M443" s="172"/>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7"/>
      <c r="B444" s="7"/>
      <c r="C444" s="147"/>
      <c r="D444" s="147"/>
      <c r="E444" s="7"/>
      <c r="F444" s="7"/>
      <c r="G444" s="7"/>
      <c r="H444" s="7"/>
      <c r="I444" s="7"/>
      <c r="J444" s="7"/>
      <c r="K444" s="7"/>
      <c r="L444" s="172"/>
      <c r="M444" s="172"/>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7"/>
      <c r="B445" s="7"/>
      <c r="C445" s="147"/>
      <c r="D445" s="147"/>
      <c r="E445" s="7"/>
      <c r="F445" s="7"/>
      <c r="G445" s="7"/>
      <c r="H445" s="7"/>
      <c r="I445" s="7"/>
      <c r="J445" s="7"/>
      <c r="K445" s="7"/>
      <c r="L445" s="172"/>
      <c r="M445" s="172"/>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7"/>
      <c r="B446" s="7"/>
      <c r="C446" s="147"/>
      <c r="D446" s="147"/>
      <c r="E446" s="7"/>
      <c r="F446" s="7"/>
      <c r="G446" s="7"/>
      <c r="H446" s="7"/>
      <c r="I446" s="7"/>
      <c r="J446" s="7"/>
      <c r="K446" s="7"/>
      <c r="L446" s="172"/>
      <c r="M446" s="172"/>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7"/>
      <c r="B447" s="7"/>
      <c r="C447" s="147"/>
      <c r="D447" s="147"/>
      <c r="E447" s="7"/>
      <c r="F447" s="7"/>
      <c r="G447" s="7"/>
      <c r="H447" s="7"/>
      <c r="I447" s="7"/>
      <c r="J447" s="7"/>
      <c r="K447" s="7"/>
      <c r="L447" s="172"/>
      <c r="M447" s="172"/>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7"/>
      <c r="B448" s="7"/>
      <c r="C448" s="147"/>
      <c r="D448" s="147"/>
      <c r="E448" s="7"/>
      <c r="F448" s="7"/>
      <c r="G448" s="7"/>
      <c r="H448" s="7"/>
      <c r="I448" s="7"/>
      <c r="J448" s="7"/>
      <c r="K448" s="7"/>
      <c r="L448" s="172"/>
      <c r="M448" s="172"/>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7"/>
      <c r="B449" s="7"/>
      <c r="C449" s="147"/>
      <c r="D449" s="147"/>
      <c r="E449" s="7"/>
      <c r="F449" s="7"/>
      <c r="G449" s="7"/>
      <c r="H449" s="7"/>
      <c r="I449" s="7"/>
      <c r="J449" s="7"/>
      <c r="K449" s="7"/>
      <c r="L449" s="172"/>
      <c r="M449" s="172"/>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7"/>
      <c r="B450" s="7"/>
      <c r="C450" s="147"/>
      <c r="D450" s="147"/>
      <c r="E450" s="7"/>
      <c r="F450" s="7"/>
      <c r="G450" s="7"/>
      <c r="H450" s="7"/>
      <c r="I450" s="7"/>
      <c r="J450" s="7"/>
      <c r="K450" s="7"/>
      <c r="L450" s="172"/>
      <c r="M450" s="172"/>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7"/>
      <c r="B451" s="7"/>
      <c r="C451" s="147"/>
      <c r="D451" s="147"/>
      <c r="E451" s="7"/>
      <c r="F451" s="7"/>
      <c r="G451" s="7"/>
      <c r="H451" s="7"/>
      <c r="I451" s="7"/>
      <c r="J451" s="7"/>
      <c r="K451" s="7"/>
      <c r="L451" s="172"/>
      <c r="M451" s="172"/>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7"/>
      <c r="B452" s="7"/>
      <c r="C452" s="147"/>
      <c r="D452" s="147"/>
      <c r="E452" s="7"/>
      <c r="F452" s="7"/>
      <c r="G452" s="7"/>
      <c r="H452" s="7"/>
      <c r="I452" s="7"/>
      <c r="J452" s="7"/>
      <c r="K452" s="7"/>
      <c r="L452" s="172"/>
      <c r="M452" s="172"/>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7"/>
      <c r="B453" s="7"/>
      <c r="C453" s="147"/>
      <c r="D453" s="147"/>
      <c r="E453" s="7"/>
      <c r="F453" s="7"/>
      <c r="G453" s="7"/>
      <c r="H453" s="7"/>
      <c r="I453" s="7"/>
      <c r="J453" s="7"/>
      <c r="K453" s="7"/>
      <c r="L453" s="172"/>
      <c r="M453" s="172"/>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7"/>
      <c r="B454" s="7"/>
      <c r="C454" s="147"/>
      <c r="D454" s="147"/>
      <c r="E454" s="7"/>
      <c r="F454" s="7"/>
      <c r="G454" s="7"/>
      <c r="H454" s="7"/>
      <c r="I454" s="7"/>
      <c r="J454" s="7"/>
      <c r="K454" s="7"/>
      <c r="L454" s="172"/>
      <c r="M454" s="172"/>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7"/>
      <c r="B455" s="7"/>
      <c r="C455" s="147"/>
      <c r="D455" s="147"/>
      <c r="E455" s="7"/>
      <c r="F455" s="7"/>
      <c r="G455" s="7"/>
      <c r="H455" s="7"/>
      <c r="I455" s="7"/>
      <c r="J455" s="7"/>
      <c r="K455" s="7"/>
      <c r="L455" s="172"/>
      <c r="M455" s="172"/>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7"/>
      <c r="B456" s="7"/>
      <c r="C456" s="147"/>
      <c r="D456" s="147"/>
      <c r="E456" s="7"/>
      <c r="F456" s="7"/>
      <c r="G456" s="7"/>
      <c r="H456" s="7"/>
      <c r="I456" s="7"/>
      <c r="J456" s="7"/>
      <c r="K456" s="7"/>
      <c r="L456" s="172"/>
      <c r="M456" s="172"/>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7"/>
      <c r="B457" s="7"/>
      <c r="C457" s="147"/>
      <c r="D457" s="147"/>
      <c r="E457" s="7"/>
      <c r="F457" s="7"/>
      <c r="G457" s="7"/>
      <c r="H457" s="7"/>
      <c r="I457" s="7"/>
      <c r="J457" s="7"/>
      <c r="K457" s="7"/>
      <c r="L457" s="172"/>
      <c r="M457" s="172"/>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7"/>
      <c r="B458" s="7"/>
      <c r="C458" s="147"/>
      <c r="D458" s="147"/>
      <c r="E458" s="7"/>
      <c r="F458" s="7"/>
      <c r="G458" s="7"/>
      <c r="H458" s="7"/>
      <c r="I458" s="7"/>
      <c r="J458" s="7"/>
      <c r="K458" s="7"/>
      <c r="L458" s="172"/>
      <c r="M458" s="172"/>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7"/>
      <c r="B459" s="7"/>
      <c r="C459" s="147"/>
      <c r="D459" s="147"/>
      <c r="E459" s="7"/>
      <c r="F459" s="7"/>
      <c r="G459" s="7"/>
      <c r="H459" s="7"/>
      <c r="I459" s="7"/>
      <c r="J459" s="7"/>
      <c r="K459" s="7"/>
      <c r="L459" s="172"/>
      <c r="M459" s="172"/>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7"/>
      <c r="B460" s="7"/>
      <c r="C460" s="147"/>
      <c r="D460" s="147"/>
      <c r="E460" s="7"/>
      <c r="F460" s="7"/>
      <c r="G460" s="7"/>
      <c r="H460" s="7"/>
      <c r="I460" s="7"/>
      <c r="J460" s="7"/>
      <c r="K460" s="7"/>
      <c r="L460" s="172"/>
      <c r="M460" s="172"/>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7"/>
      <c r="B461" s="7"/>
      <c r="C461" s="147"/>
      <c r="D461" s="147"/>
      <c r="E461" s="7"/>
      <c r="F461" s="7"/>
      <c r="G461" s="7"/>
      <c r="H461" s="7"/>
      <c r="I461" s="7"/>
      <c r="J461" s="7"/>
      <c r="K461" s="7"/>
      <c r="L461" s="172"/>
      <c r="M461" s="172"/>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7"/>
      <c r="B462" s="7"/>
      <c r="C462" s="147"/>
      <c r="D462" s="147"/>
      <c r="E462" s="7"/>
      <c r="F462" s="7"/>
      <c r="G462" s="7"/>
      <c r="H462" s="7"/>
      <c r="I462" s="7"/>
      <c r="J462" s="7"/>
      <c r="K462" s="7"/>
      <c r="L462" s="172"/>
      <c r="M462" s="172"/>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7"/>
      <c r="B463" s="7"/>
      <c r="C463" s="147"/>
      <c r="D463" s="147"/>
      <c r="E463" s="7"/>
      <c r="F463" s="7"/>
      <c r="G463" s="7"/>
      <c r="H463" s="7"/>
      <c r="I463" s="7"/>
      <c r="J463" s="7"/>
      <c r="K463" s="7"/>
      <c r="L463" s="172"/>
      <c r="M463" s="172"/>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7"/>
      <c r="B464" s="7"/>
      <c r="C464" s="147"/>
      <c r="D464" s="147"/>
      <c r="E464" s="7"/>
      <c r="F464" s="7"/>
      <c r="G464" s="7"/>
      <c r="H464" s="7"/>
      <c r="I464" s="7"/>
      <c r="J464" s="7"/>
      <c r="K464" s="7"/>
      <c r="L464" s="172"/>
      <c r="M464" s="172"/>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7"/>
      <c r="B465" s="7"/>
      <c r="C465" s="147"/>
      <c r="D465" s="147"/>
      <c r="E465" s="7"/>
      <c r="F465" s="7"/>
      <c r="G465" s="7"/>
      <c r="H465" s="7"/>
      <c r="I465" s="7"/>
      <c r="J465" s="7"/>
      <c r="K465" s="7"/>
      <c r="L465" s="172"/>
      <c r="M465" s="172"/>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7"/>
      <c r="B466" s="7"/>
      <c r="C466" s="147"/>
      <c r="D466" s="147"/>
      <c r="E466" s="7"/>
      <c r="F466" s="7"/>
      <c r="G466" s="7"/>
      <c r="H466" s="7"/>
      <c r="I466" s="7"/>
      <c r="J466" s="7"/>
      <c r="K466" s="7"/>
      <c r="L466" s="172"/>
      <c r="M466" s="172"/>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7"/>
      <c r="B467" s="7"/>
      <c r="C467" s="147"/>
      <c r="D467" s="147"/>
      <c r="E467" s="7"/>
      <c r="F467" s="7"/>
      <c r="G467" s="7"/>
      <c r="H467" s="7"/>
      <c r="I467" s="7"/>
      <c r="J467" s="7"/>
      <c r="K467" s="7"/>
      <c r="L467" s="172"/>
      <c r="M467" s="172"/>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7"/>
      <c r="B468" s="7"/>
      <c r="C468" s="147"/>
      <c r="D468" s="147"/>
      <c r="E468" s="7"/>
      <c r="F468" s="7"/>
      <c r="G468" s="7"/>
      <c r="H468" s="7"/>
      <c r="I468" s="7"/>
      <c r="J468" s="7"/>
      <c r="K468" s="7"/>
      <c r="L468" s="172"/>
      <c r="M468" s="172"/>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7"/>
      <c r="B469" s="7"/>
      <c r="C469" s="147"/>
      <c r="D469" s="147"/>
      <c r="E469" s="7"/>
      <c r="F469" s="7"/>
      <c r="G469" s="7"/>
      <c r="H469" s="7"/>
      <c r="I469" s="7"/>
      <c r="J469" s="7"/>
      <c r="K469" s="7"/>
      <c r="L469" s="172"/>
      <c r="M469" s="172"/>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7"/>
      <c r="B470" s="7"/>
      <c r="C470" s="147"/>
      <c r="D470" s="147"/>
      <c r="E470" s="7"/>
      <c r="F470" s="7"/>
      <c r="G470" s="7"/>
      <c r="H470" s="7"/>
      <c r="I470" s="7"/>
      <c r="J470" s="7"/>
      <c r="K470" s="7"/>
      <c r="L470" s="172"/>
      <c r="M470" s="172"/>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7"/>
      <c r="B471" s="7"/>
      <c r="C471" s="147"/>
      <c r="D471" s="147"/>
      <c r="E471" s="7"/>
      <c r="F471" s="7"/>
      <c r="G471" s="7"/>
      <c r="H471" s="7"/>
      <c r="I471" s="7"/>
      <c r="J471" s="7"/>
      <c r="K471" s="7"/>
      <c r="L471" s="172"/>
      <c r="M471" s="172"/>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7"/>
      <c r="B472" s="7"/>
      <c r="C472" s="147"/>
      <c r="D472" s="147"/>
      <c r="E472" s="7"/>
      <c r="F472" s="7"/>
      <c r="G472" s="7"/>
      <c r="H472" s="7"/>
      <c r="I472" s="7"/>
      <c r="J472" s="7"/>
      <c r="K472" s="7"/>
      <c r="L472" s="172"/>
      <c r="M472" s="172"/>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7"/>
      <c r="B473" s="7"/>
      <c r="C473" s="147"/>
      <c r="D473" s="147"/>
      <c r="E473" s="7"/>
      <c r="F473" s="7"/>
      <c r="G473" s="7"/>
      <c r="H473" s="7"/>
      <c r="I473" s="7"/>
      <c r="J473" s="7"/>
      <c r="K473" s="7"/>
      <c r="L473" s="172"/>
      <c r="M473" s="172"/>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7"/>
      <c r="B474" s="7"/>
      <c r="C474" s="147"/>
      <c r="D474" s="147"/>
      <c r="E474" s="7"/>
      <c r="F474" s="7"/>
      <c r="G474" s="7"/>
      <c r="H474" s="7"/>
      <c r="I474" s="7"/>
      <c r="J474" s="7"/>
      <c r="K474" s="7"/>
      <c r="L474" s="172"/>
      <c r="M474" s="172"/>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7"/>
      <c r="B475" s="7"/>
      <c r="C475" s="147"/>
      <c r="D475" s="147"/>
      <c r="E475" s="7"/>
      <c r="F475" s="7"/>
      <c r="G475" s="7"/>
      <c r="H475" s="7"/>
      <c r="I475" s="7"/>
      <c r="J475" s="7"/>
      <c r="K475" s="7"/>
      <c r="L475" s="172"/>
      <c r="M475" s="172"/>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7"/>
      <c r="B476" s="7"/>
      <c r="C476" s="147"/>
      <c r="D476" s="147"/>
      <c r="E476" s="7"/>
      <c r="F476" s="7"/>
      <c r="G476" s="7"/>
      <c r="H476" s="7"/>
      <c r="I476" s="7"/>
      <c r="J476" s="7"/>
      <c r="K476" s="7"/>
      <c r="L476" s="172"/>
      <c r="M476" s="172"/>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7"/>
      <c r="B477" s="7"/>
      <c r="C477" s="147"/>
      <c r="D477" s="147"/>
      <c r="E477" s="7"/>
      <c r="F477" s="7"/>
      <c r="G477" s="7"/>
      <c r="H477" s="7"/>
      <c r="I477" s="7"/>
      <c r="J477" s="7"/>
      <c r="K477" s="7"/>
      <c r="L477" s="172"/>
      <c r="M477" s="172"/>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7"/>
      <c r="B478" s="7"/>
      <c r="C478" s="147"/>
      <c r="D478" s="147"/>
      <c r="E478" s="7"/>
      <c r="F478" s="7"/>
      <c r="G478" s="7"/>
      <c r="H478" s="7"/>
      <c r="I478" s="7"/>
      <c r="J478" s="7"/>
      <c r="K478" s="7"/>
      <c r="L478" s="172"/>
      <c r="M478" s="172"/>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7"/>
      <c r="B479" s="7"/>
      <c r="C479" s="147"/>
      <c r="D479" s="147"/>
      <c r="E479" s="7"/>
      <c r="F479" s="7"/>
      <c r="G479" s="7"/>
      <c r="H479" s="7"/>
      <c r="I479" s="7"/>
      <c r="J479" s="7"/>
      <c r="K479" s="7"/>
      <c r="L479" s="172"/>
      <c r="M479" s="172"/>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7"/>
      <c r="B480" s="7"/>
      <c r="C480" s="147"/>
      <c r="D480" s="147"/>
      <c r="E480" s="7"/>
      <c r="F480" s="7"/>
      <c r="G480" s="7"/>
      <c r="H480" s="7"/>
      <c r="I480" s="7"/>
      <c r="J480" s="7"/>
      <c r="K480" s="7"/>
      <c r="L480" s="172"/>
      <c r="M480" s="172"/>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7"/>
      <c r="B481" s="7"/>
      <c r="C481" s="147"/>
      <c r="D481" s="147"/>
      <c r="E481" s="7"/>
      <c r="F481" s="7"/>
      <c r="G481" s="7"/>
      <c r="H481" s="7"/>
      <c r="I481" s="7"/>
      <c r="J481" s="7"/>
      <c r="K481" s="7"/>
      <c r="L481" s="172"/>
      <c r="M481" s="172"/>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7"/>
      <c r="B482" s="7"/>
      <c r="C482" s="147"/>
      <c r="D482" s="147"/>
      <c r="E482" s="7"/>
      <c r="F482" s="7"/>
      <c r="G482" s="7"/>
      <c r="H482" s="7"/>
      <c r="I482" s="7"/>
      <c r="J482" s="7"/>
      <c r="K482" s="7"/>
      <c r="L482" s="172"/>
      <c r="M482" s="172"/>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7"/>
      <c r="B483" s="7"/>
      <c r="C483" s="147"/>
      <c r="D483" s="147"/>
      <c r="E483" s="7"/>
      <c r="F483" s="7"/>
      <c r="G483" s="7"/>
      <c r="H483" s="7"/>
      <c r="I483" s="7"/>
      <c r="J483" s="7"/>
      <c r="K483" s="7"/>
      <c r="L483" s="172"/>
      <c r="M483" s="172"/>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7"/>
      <c r="B484" s="7"/>
      <c r="C484" s="147"/>
      <c r="D484" s="147"/>
      <c r="E484" s="7"/>
      <c r="F484" s="7"/>
      <c r="G484" s="7"/>
      <c r="H484" s="7"/>
      <c r="I484" s="7"/>
      <c r="J484" s="7"/>
      <c r="K484" s="7"/>
      <c r="L484" s="172"/>
      <c r="M484" s="172"/>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7"/>
      <c r="B485" s="7"/>
      <c r="C485" s="147"/>
      <c r="D485" s="147"/>
      <c r="E485" s="7"/>
      <c r="F485" s="7"/>
      <c r="G485" s="7"/>
      <c r="H485" s="7"/>
      <c r="I485" s="7"/>
      <c r="J485" s="7"/>
      <c r="K485" s="7"/>
      <c r="L485" s="172"/>
      <c r="M485" s="172"/>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7"/>
      <c r="B486" s="7"/>
      <c r="C486" s="147"/>
      <c r="D486" s="147"/>
      <c r="E486" s="7"/>
      <c r="F486" s="7"/>
      <c r="G486" s="7"/>
      <c r="H486" s="7"/>
      <c r="I486" s="7"/>
      <c r="J486" s="7"/>
      <c r="K486" s="7"/>
      <c r="L486" s="172"/>
      <c r="M486" s="172"/>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7"/>
      <c r="B487" s="7"/>
      <c r="C487" s="147"/>
      <c r="D487" s="147"/>
      <c r="E487" s="7"/>
      <c r="F487" s="7"/>
      <c r="G487" s="7"/>
      <c r="H487" s="7"/>
      <c r="I487" s="7"/>
      <c r="J487" s="7"/>
      <c r="K487" s="7"/>
      <c r="L487" s="172"/>
      <c r="M487" s="172"/>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7"/>
      <c r="B488" s="7"/>
      <c r="C488" s="147"/>
      <c r="D488" s="147"/>
      <c r="E488" s="7"/>
      <c r="F488" s="7"/>
      <c r="G488" s="7"/>
      <c r="H488" s="7"/>
      <c r="I488" s="7"/>
      <c r="J488" s="7"/>
      <c r="K488" s="7"/>
      <c r="L488" s="172"/>
      <c r="M488" s="172"/>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7"/>
      <c r="B489" s="7"/>
      <c r="C489" s="147"/>
      <c r="D489" s="147"/>
      <c r="E489" s="7"/>
      <c r="F489" s="7"/>
      <c r="G489" s="7"/>
      <c r="H489" s="7"/>
      <c r="I489" s="7"/>
      <c r="J489" s="7"/>
      <c r="K489" s="7"/>
      <c r="L489" s="172"/>
      <c r="M489" s="172"/>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7"/>
      <c r="B490" s="7"/>
      <c r="C490" s="147"/>
      <c r="D490" s="147"/>
      <c r="E490" s="7"/>
      <c r="F490" s="7"/>
      <c r="G490" s="7"/>
      <c r="H490" s="7"/>
      <c r="I490" s="7"/>
      <c r="J490" s="7"/>
      <c r="K490" s="7"/>
      <c r="L490" s="172"/>
      <c r="M490" s="172"/>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7"/>
      <c r="B491" s="7"/>
      <c r="C491" s="147"/>
      <c r="D491" s="147"/>
      <c r="E491" s="7"/>
      <c r="F491" s="7"/>
      <c r="G491" s="7"/>
      <c r="H491" s="7"/>
      <c r="I491" s="7"/>
      <c r="J491" s="7"/>
      <c r="K491" s="7"/>
      <c r="L491" s="172"/>
      <c r="M491" s="172"/>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7"/>
      <c r="B492" s="7"/>
      <c r="C492" s="147"/>
      <c r="D492" s="147"/>
      <c r="E492" s="7"/>
      <c r="F492" s="7"/>
      <c r="G492" s="7"/>
      <c r="H492" s="7"/>
      <c r="I492" s="7"/>
      <c r="J492" s="7"/>
      <c r="K492" s="7"/>
      <c r="L492" s="172"/>
      <c r="M492" s="172"/>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7"/>
      <c r="B493" s="7"/>
      <c r="C493" s="147"/>
      <c r="D493" s="147"/>
      <c r="E493" s="7"/>
      <c r="F493" s="7"/>
      <c r="G493" s="7"/>
      <c r="H493" s="7"/>
      <c r="I493" s="7"/>
      <c r="J493" s="7"/>
      <c r="K493" s="7"/>
      <c r="L493" s="172"/>
      <c r="M493" s="172"/>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7"/>
      <c r="B494" s="7"/>
      <c r="C494" s="147"/>
      <c r="D494" s="147"/>
      <c r="E494" s="7"/>
      <c r="F494" s="7"/>
      <c r="G494" s="7"/>
      <c r="H494" s="7"/>
      <c r="I494" s="7"/>
      <c r="J494" s="7"/>
      <c r="K494" s="7"/>
      <c r="L494" s="172"/>
      <c r="M494" s="172"/>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7"/>
      <c r="B495" s="7"/>
      <c r="C495" s="147"/>
      <c r="D495" s="147"/>
      <c r="E495" s="7"/>
      <c r="F495" s="7"/>
      <c r="G495" s="7"/>
      <c r="H495" s="7"/>
      <c r="I495" s="7"/>
      <c r="J495" s="7"/>
      <c r="K495" s="7"/>
      <c r="L495" s="172"/>
      <c r="M495" s="172"/>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7"/>
      <c r="B496" s="7"/>
      <c r="C496" s="147"/>
      <c r="D496" s="147"/>
      <c r="E496" s="7"/>
      <c r="F496" s="7"/>
      <c r="G496" s="7"/>
      <c r="H496" s="7"/>
      <c r="I496" s="7"/>
      <c r="J496" s="7"/>
      <c r="K496" s="7"/>
      <c r="L496" s="172"/>
      <c r="M496" s="172"/>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7"/>
      <c r="B497" s="7"/>
      <c r="C497" s="147"/>
      <c r="D497" s="147"/>
      <c r="E497" s="7"/>
      <c r="F497" s="7"/>
      <c r="G497" s="7"/>
      <c r="H497" s="7"/>
      <c r="I497" s="7"/>
      <c r="J497" s="7"/>
      <c r="K497" s="7"/>
      <c r="L497" s="172"/>
      <c r="M497" s="172"/>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7"/>
      <c r="B498" s="7"/>
      <c r="C498" s="147"/>
      <c r="D498" s="147"/>
      <c r="E498" s="7"/>
      <c r="F498" s="7"/>
      <c r="G498" s="7"/>
      <c r="H498" s="7"/>
      <c r="I498" s="7"/>
      <c r="J498" s="7"/>
      <c r="K498" s="7"/>
      <c r="L498" s="172"/>
      <c r="M498" s="172"/>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7"/>
      <c r="B499" s="7"/>
      <c r="C499" s="147"/>
      <c r="D499" s="147"/>
      <c r="E499" s="7"/>
      <c r="F499" s="7"/>
      <c r="G499" s="7"/>
      <c r="H499" s="7"/>
      <c r="I499" s="7"/>
      <c r="J499" s="7"/>
      <c r="K499" s="7"/>
      <c r="L499" s="172"/>
      <c r="M499" s="172"/>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7"/>
      <c r="B500" s="7"/>
      <c r="C500" s="147"/>
      <c r="D500" s="147"/>
      <c r="E500" s="7"/>
      <c r="F500" s="7"/>
      <c r="G500" s="7"/>
      <c r="H500" s="7"/>
      <c r="I500" s="7"/>
      <c r="J500" s="7"/>
      <c r="K500" s="7"/>
      <c r="L500" s="172"/>
      <c r="M500" s="172"/>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7"/>
      <c r="B501" s="7"/>
      <c r="C501" s="147"/>
      <c r="D501" s="147"/>
      <c r="E501" s="7"/>
      <c r="F501" s="7"/>
      <c r="G501" s="7"/>
      <c r="H501" s="7"/>
      <c r="I501" s="7"/>
      <c r="J501" s="7"/>
      <c r="K501" s="7"/>
      <c r="L501" s="172"/>
      <c r="M501" s="172"/>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7"/>
      <c r="B502" s="7"/>
      <c r="C502" s="147"/>
      <c r="D502" s="147"/>
      <c r="E502" s="7"/>
      <c r="F502" s="7"/>
      <c r="G502" s="7"/>
      <c r="H502" s="7"/>
      <c r="I502" s="7"/>
      <c r="J502" s="7"/>
      <c r="K502" s="7"/>
      <c r="L502" s="172"/>
      <c r="M502" s="172"/>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7"/>
      <c r="B503" s="7"/>
      <c r="C503" s="147"/>
      <c r="D503" s="147"/>
      <c r="E503" s="7"/>
      <c r="F503" s="7"/>
      <c r="G503" s="7"/>
      <c r="H503" s="7"/>
      <c r="I503" s="7"/>
      <c r="J503" s="7"/>
      <c r="K503" s="7"/>
      <c r="L503" s="172"/>
      <c r="M503" s="172"/>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7"/>
      <c r="B504" s="7"/>
      <c r="C504" s="147"/>
      <c r="D504" s="147"/>
      <c r="E504" s="7"/>
      <c r="F504" s="7"/>
      <c r="G504" s="7"/>
      <c r="H504" s="7"/>
      <c r="I504" s="7"/>
      <c r="J504" s="7"/>
      <c r="K504" s="7"/>
      <c r="L504" s="172"/>
      <c r="M504" s="172"/>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7"/>
      <c r="B505" s="7"/>
      <c r="C505" s="147"/>
      <c r="D505" s="147"/>
      <c r="E505" s="7"/>
      <c r="F505" s="7"/>
      <c r="G505" s="7"/>
      <c r="H505" s="7"/>
      <c r="I505" s="7"/>
      <c r="J505" s="7"/>
      <c r="K505" s="7"/>
      <c r="L505" s="172"/>
      <c r="M505" s="172"/>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7"/>
      <c r="B506" s="7"/>
      <c r="C506" s="147"/>
      <c r="D506" s="147"/>
      <c r="E506" s="7"/>
      <c r="F506" s="7"/>
      <c r="G506" s="7"/>
      <c r="H506" s="7"/>
      <c r="I506" s="7"/>
      <c r="J506" s="7"/>
      <c r="K506" s="7"/>
      <c r="L506" s="172"/>
      <c r="M506" s="172"/>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7"/>
      <c r="B507" s="7"/>
      <c r="C507" s="147"/>
      <c r="D507" s="147"/>
      <c r="E507" s="7"/>
      <c r="F507" s="7"/>
      <c r="G507" s="7"/>
      <c r="H507" s="7"/>
      <c r="I507" s="7"/>
      <c r="J507" s="7"/>
      <c r="K507" s="7"/>
      <c r="L507" s="172"/>
      <c r="M507" s="172"/>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7"/>
      <c r="B508" s="7"/>
      <c r="C508" s="147"/>
      <c r="D508" s="147"/>
      <c r="E508" s="7"/>
      <c r="F508" s="7"/>
      <c r="G508" s="7"/>
      <c r="H508" s="7"/>
      <c r="I508" s="7"/>
      <c r="J508" s="7"/>
      <c r="K508" s="7"/>
      <c r="L508" s="172"/>
      <c r="M508" s="172"/>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7"/>
      <c r="B509" s="7"/>
      <c r="C509" s="147"/>
      <c r="D509" s="147"/>
      <c r="E509" s="7"/>
      <c r="F509" s="7"/>
      <c r="G509" s="7"/>
      <c r="H509" s="7"/>
      <c r="I509" s="7"/>
      <c r="J509" s="7"/>
      <c r="K509" s="7"/>
      <c r="L509" s="172"/>
      <c r="M509" s="172"/>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7"/>
      <c r="B510" s="7"/>
      <c r="C510" s="147"/>
      <c r="D510" s="147"/>
      <c r="E510" s="7"/>
      <c r="F510" s="7"/>
      <c r="G510" s="7"/>
      <c r="H510" s="7"/>
      <c r="I510" s="7"/>
      <c r="J510" s="7"/>
      <c r="K510" s="7"/>
      <c r="L510" s="172"/>
      <c r="M510" s="172"/>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7"/>
      <c r="B511" s="7"/>
      <c r="C511" s="147"/>
      <c r="D511" s="147"/>
      <c r="E511" s="7"/>
      <c r="F511" s="7"/>
      <c r="G511" s="7"/>
      <c r="H511" s="7"/>
      <c r="I511" s="7"/>
      <c r="J511" s="7"/>
      <c r="K511" s="7"/>
      <c r="L511" s="172"/>
      <c r="M511" s="172"/>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7"/>
      <c r="B512" s="7"/>
      <c r="C512" s="147"/>
      <c r="D512" s="147"/>
      <c r="E512" s="7"/>
      <c r="F512" s="7"/>
      <c r="G512" s="7"/>
      <c r="H512" s="7"/>
      <c r="I512" s="7"/>
      <c r="J512" s="7"/>
      <c r="K512" s="7"/>
      <c r="L512" s="172"/>
      <c r="M512" s="172"/>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7"/>
      <c r="B513" s="7"/>
      <c r="C513" s="147"/>
      <c r="D513" s="147"/>
      <c r="E513" s="7"/>
      <c r="F513" s="7"/>
      <c r="G513" s="7"/>
      <c r="H513" s="7"/>
      <c r="I513" s="7"/>
      <c r="J513" s="7"/>
      <c r="K513" s="7"/>
      <c r="L513" s="172"/>
      <c r="M513" s="172"/>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7"/>
      <c r="B514" s="7"/>
      <c r="C514" s="147"/>
      <c r="D514" s="147"/>
      <c r="E514" s="7"/>
      <c r="F514" s="7"/>
      <c r="G514" s="7"/>
      <c r="H514" s="7"/>
      <c r="I514" s="7"/>
      <c r="J514" s="7"/>
      <c r="K514" s="7"/>
      <c r="L514" s="172"/>
      <c r="M514" s="172"/>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7"/>
      <c r="B515" s="7"/>
      <c r="C515" s="147"/>
      <c r="D515" s="147"/>
      <c r="E515" s="7"/>
      <c r="F515" s="7"/>
      <c r="G515" s="7"/>
      <c r="H515" s="7"/>
      <c r="I515" s="7"/>
      <c r="J515" s="7"/>
      <c r="K515" s="7"/>
      <c r="L515" s="172"/>
      <c r="M515" s="172"/>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7"/>
      <c r="B516" s="7"/>
      <c r="C516" s="147"/>
      <c r="D516" s="147"/>
      <c r="E516" s="7"/>
      <c r="F516" s="7"/>
      <c r="G516" s="7"/>
      <c r="H516" s="7"/>
      <c r="I516" s="7"/>
      <c r="J516" s="7"/>
      <c r="K516" s="7"/>
      <c r="L516" s="172"/>
      <c r="M516" s="172"/>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7"/>
      <c r="B517" s="7"/>
      <c r="C517" s="147"/>
      <c r="D517" s="147"/>
      <c r="E517" s="7"/>
      <c r="F517" s="7"/>
      <c r="G517" s="7"/>
      <c r="H517" s="7"/>
      <c r="I517" s="7"/>
      <c r="J517" s="7"/>
      <c r="K517" s="7"/>
      <c r="L517" s="172"/>
      <c r="M517" s="172"/>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7"/>
      <c r="B518" s="7"/>
      <c r="C518" s="147"/>
      <c r="D518" s="147"/>
      <c r="E518" s="7"/>
      <c r="F518" s="7"/>
      <c r="G518" s="7"/>
      <c r="H518" s="7"/>
      <c r="I518" s="7"/>
      <c r="J518" s="7"/>
      <c r="K518" s="7"/>
      <c r="L518" s="172"/>
      <c r="M518" s="172"/>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7"/>
      <c r="B519" s="7"/>
      <c r="C519" s="147"/>
      <c r="D519" s="147"/>
      <c r="E519" s="7"/>
      <c r="F519" s="7"/>
      <c r="G519" s="7"/>
      <c r="H519" s="7"/>
      <c r="I519" s="7"/>
      <c r="J519" s="7"/>
      <c r="K519" s="7"/>
      <c r="L519" s="172"/>
      <c r="M519" s="172"/>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7"/>
      <c r="B520" s="7"/>
      <c r="C520" s="147"/>
      <c r="D520" s="147"/>
      <c r="E520" s="7"/>
      <c r="F520" s="7"/>
      <c r="G520" s="7"/>
      <c r="H520" s="7"/>
      <c r="I520" s="7"/>
      <c r="J520" s="7"/>
      <c r="K520" s="7"/>
      <c r="L520" s="172"/>
      <c r="M520" s="172"/>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7"/>
      <c r="B521" s="7"/>
      <c r="C521" s="147"/>
      <c r="D521" s="147"/>
      <c r="E521" s="7"/>
      <c r="F521" s="7"/>
      <c r="G521" s="7"/>
      <c r="H521" s="7"/>
      <c r="I521" s="7"/>
      <c r="J521" s="7"/>
      <c r="K521" s="7"/>
      <c r="L521" s="172"/>
      <c r="M521" s="172"/>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7"/>
      <c r="B522" s="7"/>
      <c r="C522" s="147"/>
      <c r="D522" s="147"/>
      <c r="E522" s="7"/>
      <c r="F522" s="7"/>
      <c r="G522" s="7"/>
      <c r="H522" s="7"/>
      <c r="I522" s="7"/>
      <c r="J522" s="7"/>
      <c r="K522" s="7"/>
      <c r="L522" s="172"/>
      <c r="M522" s="172"/>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7"/>
      <c r="B523" s="7"/>
      <c r="C523" s="147"/>
      <c r="D523" s="147"/>
      <c r="E523" s="7"/>
      <c r="F523" s="7"/>
      <c r="G523" s="7"/>
      <c r="H523" s="7"/>
      <c r="I523" s="7"/>
      <c r="J523" s="7"/>
      <c r="K523" s="7"/>
      <c r="L523" s="172"/>
      <c r="M523" s="172"/>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7"/>
      <c r="B524" s="7"/>
      <c r="C524" s="147"/>
      <c r="D524" s="147"/>
      <c r="E524" s="7"/>
      <c r="F524" s="7"/>
      <c r="G524" s="7"/>
      <c r="H524" s="7"/>
      <c r="I524" s="7"/>
      <c r="J524" s="7"/>
      <c r="K524" s="7"/>
      <c r="L524" s="172"/>
      <c r="M524" s="172"/>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7"/>
      <c r="B525" s="7"/>
      <c r="C525" s="147"/>
      <c r="D525" s="147"/>
      <c r="E525" s="7"/>
      <c r="F525" s="7"/>
      <c r="G525" s="7"/>
      <c r="H525" s="7"/>
      <c r="I525" s="7"/>
      <c r="J525" s="7"/>
      <c r="K525" s="7"/>
      <c r="L525" s="172"/>
      <c r="M525" s="172"/>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7"/>
      <c r="B526" s="7"/>
      <c r="C526" s="147"/>
      <c r="D526" s="147"/>
      <c r="E526" s="7"/>
      <c r="F526" s="7"/>
      <c r="G526" s="7"/>
      <c r="H526" s="7"/>
      <c r="I526" s="7"/>
      <c r="J526" s="7"/>
      <c r="K526" s="7"/>
      <c r="L526" s="172"/>
      <c r="M526" s="172"/>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7"/>
      <c r="B527" s="7"/>
      <c r="C527" s="147"/>
      <c r="D527" s="147"/>
      <c r="E527" s="7"/>
      <c r="F527" s="7"/>
      <c r="G527" s="7"/>
      <c r="H527" s="7"/>
      <c r="I527" s="7"/>
      <c r="J527" s="7"/>
      <c r="K527" s="7"/>
      <c r="L527" s="172"/>
      <c r="M527" s="172"/>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7"/>
      <c r="B528" s="7"/>
      <c r="C528" s="147"/>
      <c r="D528" s="147"/>
      <c r="E528" s="7"/>
      <c r="F528" s="7"/>
      <c r="G528" s="7"/>
      <c r="H528" s="7"/>
      <c r="I528" s="7"/>
      <c r="J528" s="7"/>
      <c r="K528" s="7"/>
      <c r="L528" s="172"/>
      <c r="M528" s="172"/>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7"/>
      <c r="B529" s="7"/>
      <c r="C529" s="147"/>
      <c r="D529" s="147"/>
      <c r="E529" s="7"/>
      <c r="F529" s="7"/>
      <c r="G529" s="7"/>
      <c r="H529" s="7"/>
      <c r="I529" s="7"/>
      <c r="J529" s="7"/>
      <c r="K529" s="7"/>
      <c r="L529" s="172"/>
      <c r="M529" s="172"/>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7"/>
      <c r="B530" s="7"/>
      <c r="C530" s="147"/>
      <c r="D530" s="147"/>
      <c r="E530" s="7"/>
      <c r="F530" s="7"/>
      <c r="G530" s="7"/>
      <c r="H530" s="7"/>
      <c r="I530" s="7"/>
      <c r="J530" s="7"/>
      <c r="K530" s="7"/>
      <c r="L530" s="172"/>
      <c r="M530" s="172"/>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7"/>
      <c r="B531" s="7"/>
      <c r="C531" s="147"/>
      <c r="D531" s="147"/>
      <c r="E531" s="7"/>
      <c r="F531" s="7"/>
      <c r="G531" s="7"/>
      <c r="H531" s="7"/>
      <c r="I531" s="7"/>
      <c r="J531" s="7"/>
      <c r="K531" s="7"/>
      <c r="L531" s="172"/>
      <c r="M531" s="172"/>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7"/>
      <c r="B532" s="7"/>
      <c r="C532" s="147"/>
      <c r="D532" s="147"/>
      <c r="E532" s="7"/>
      <c r="F532" s="7"/>
      <c r="G532" s="7"/>
      <c r="H532" s="7"/>
      <c r="I532" s="7"/>
      <c r="J532" s="7"/>
      <c r="K532" s="7"/>
      <c r="L532" s="172"/>
      <c r="M532" s="172"/>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7"/>
      <c r="B533" s="7"/>
      <c r="C533" s="147"/>
      <c r="D533" s="147"/>
      <c r="E533" s="7"/>
      <c r="F533" s="7"/>
      <c r="G533" s="7"/>
      <c r="H533" s="7"/>
      <c r="I533" s="7"/>
      <c r="J533" s="7"/>
      <c r="K533" s="7"/>
      <c r="L533" s="172"/>
      <c r="M533" s="172"/>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7"/>
      <c r="B534" s="7"/>
      <c r="C534" s="147"/>
      <c r="D534" s="147"/>
      <c r="E534" s="7"/>
      <c r="F534" s="7"/>
      <c r="G534" s="7"/>
      <c r="H534" s="7"/>
      <c r="I534" s="7"/>
      <c r="J534" s="7"/>
      <c r="K534" s="7"/>
      <c r="L534" s="172"/>
      <c r="M534" s="172"/>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7"/>
      <c r="B535" s="7"/>
      <c r="C535" s="147"/>
      <c r="D535" s="147"/>
      <c r="E535" s="7"/>
      <c r="F535" s="7"/>
      <c r="G535" s="7"/>
      <c r="H535" s="7"/>
      <c r="I535" s="7"/>
      <c r="J535" s="7"/>
      <c r="K535" s="7"/>
      <c r="L535" s="172"/>
      <c r="M535" s="172"/>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7"/>
      <c r="B536" s="7"/>
      <c r="C536" s="147"/>
      <c r="D536" s="147"/>
      <c r="E536" s="7"/>
      <c r="F536" s="7"/>
      <c r="G536" s="7"/>
      <c r="H536" s="7"/>
      <c r="I536" s="7"/>
      <c r="J536" s="7"/>
      <c r="K536" s="7"/>
      <c r="L536" s="172"/>
      <c r="M536" s="172"/>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7"/>
      <c r="B537" s="7"/>
      <c r="C537" s="147"/>
      <c r="D537" s="147"/>
      <c r="E537" s="7"/>
      <c r="F537" s="7"/>
      <c r="G537" s="7"/>
      <c r="H537" s="7"/>
      <c r="I537" s="7"/>
      <c r="J537" s="7"/>
      <c r="K537" s="7"/>
      <c r="L537" s="172"/>
      <c r="M537" s="172"/>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7"/>
      <c r="B538" s="7"/>
      <c r="C538" s="147"/>
      <c r="D538" s="147"/>
      <c r="E538" s="7"/>
      <c r="F538" s="7"/>
      <c r="G538" s="7"/>
      <c r="H538" s="7"/>
      <c r="I538" s="7"/>
      <c r="J538" s="7"/>
      <c r="K538" s="7"/>
      <c r="L538" s="172"/>
      <c r="M538" s="172"/>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7"/>
      <c r="B539" s="7"/>
      <c r="C539" s="147"/>
      <c r="D539" s="147"/>
      <c r="E539" s="7"/>
      <c r="F539" s="7"/>
      <c r="G539" s="7"/>
      <c r="H539" s="7"/>
      <c r="I539" s="7"/>
      <c r="J539" s="7"/>
      <c r="K539" s="7"/>
      <c r="L539" s="172"/>
      <c r="M539" s="172"/>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7"/>
      <c r="B540" s="7"/>
      <c r="C540" s="147"/>
      <c r="D540" s="147"/>
      <c r="E540" s="7"/>
      <c r="F540" s="7"/>
      <c r="G540" s="7"/>
      <c r="H540" s="7"/>
      <c r="I540" s="7"/>
      <c r="J540" s="7"/>
      <c r="K540" s="7"/>
      <c r="L540" s="172"/>
      <c r="M540" s="172"/>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7"/>
      <c r="B541" s="7"/>
      <c r="C541" s="147"/>
      <c r="D541" s="147"/>
      <c r="E541" s="7"/>
      <c r="F541" s="7"/>
      <c r="G541" s="7"/>
      <c r="H541" s="7"/>
      <c r="I541" s="7"/>
      <c r="J541" s="7"/>
      <c r="K541" s="7"/>
      <c r="L541" s="172"/>
      <c r="M541" s="172"/>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7"/>
      <c r="B542" s="7"/>
      <c r="C542" s="147"/>
      <c r="D542" s="147"/>
      <c r="E542" s="7"/>
      <c r="F542" s="7"/>
      <c r="G542" s="7"/>
      <c r="H542" s="7"/>
      <c r="I542" s="7"/>
      <c r="J542" s="7"/>
      <c r="K542" s="7"/>
      <c r="L542" s="172"/>
      <c r="M542" s="172"/>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7"/>
      <c r="B543" s="7"/>
      <c r="C543" s="147"/>
      <c r="D543" s="147"/>
      <c r="E543" s="7"/>
      <c r="F543" s="7"/>
      <c r="G543" s="7"/>
      <c r="H543" s="7"/>
      <c r="I543" s="7"/>
      <c r="J543" s="7"/>
      <c r="K543" s="7"/>
      <c r="L543" s="172"/>
      <c r="M543" s="172"/>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7"/>
      <c r="B544" s="7"/>
      <c r="C544" s="147"/>
      <c r="D544" s="147"/>
      <c r="E544" s="7"/>
      <c r="F544" s="7"/>
      <c r="G544" s="7"/>
      <c r="H544" s="7"/>
      <c r="I544" s="7"/>
      <c r="J544" s="7"/>
      <c r="K544" s="7"/>
      <c r="L544" s="172"/>
      <c r="M544" s="172"/>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7"/>
      <c r="B545" s="7"/>
      <c r="C545" s="147"/>
      <c r="D545" s="147"/>
      <c r="E545" s="7"/>
      <c r="F545" s="7"/>
      <c r="G545" s="7"/>
      <c r="H545" s="7"/>
      <c r="I545" s="7"/>
      <c r="J545" s="7"/>
      <c r="K545" s="7"/>
      <c r="L545" s="172"/>
      <c r="M545" s="172"/>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7"/>
      <c r="B546" s="7"/>
      <c r="C546" s="147"/>
      <c r="D546" s="147"/>
      <c r="E546" s="7"/>
      <c r="F546" s="7"/>
      <c r="G546" s="7"/>
      <c r="H546" s="7"/>
      <c r="I546" s="7"/>
      <c r="J546" s="7"/>
      <c r="K546" s="7"/>
      <c r="L546" s="172"/>
      <c r="M546" s="172"/>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7"/>
      <c r="B547" s="7"/>
      <c r="C547" s="147"/>
      <c r="D547" s="147"/>
      <c r="E547" s="7"/>
      <c r="F547" s="7"/>
      <c r="G547" s="7"/>
      <c r="H547" s="7"/>
      <c r="I547" s="7"/>
      <c r="J547" s="7"/>
      <c r="K547" s="7"/>
      <c r="L547" s="172"/>
      <c r="M547" s="172"/>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7"/>
      <c r="B548" s="7"/>
      <c r="C548" s="147"/>
      <c r="D548" s="147"/>
      <c r="E548" s="7"/>
      <c r="F548" s="7"/>
      <c r="G548" s="7"/>
      <c r="H548" s="7"/>
      <c r="I548" s="7"/>
      <c r="J548" s="7"/>
      <c r="K548" s="7"/>
      <c r="L548" s="172"/>
      <c r="M548" s="172"/>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7"/>
      <c r="B549" s="7"/>
      <c r="C549" s="147"/>
      <c r="D549" s="147"/>
      <c r="E549" s="7"/>
      <c r="F549" s="7"/>
      <c r="G549" s="7"/>
      <c r="H549" s="7"/>
      <c r="I549" s="7"/>
      <c r="J549" s="7"/>
      <c r="K549" s="7"/>
      <c r="L549" s="172"/>
      <c r="M549" s="172"/>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7"/>
      <c r="B550" s="7"/>
      <c r="C550" s="147"/>
      <c r="D550" s="147"/>
      <c r="E550" s="7"/>
      <c r="F550" s="7"/>
      <c r="G550" s="7"/>
      <c r="H550" s="7"/>
      <c r="I550" s="7"/>
      <c r="J550" s="7"/>
      <c r="K550" s="7"/>
      <c r="L550" s="172"/>
      <c r="M550" s="172"/>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7"/>
      <c r="B551" s="7"/>
      <c r="C551" s="147"/>
      <c r="D551" s="147"/>
      <c r="E551" s="7"/>
      <c r="F551" s="7"/>
      <c r="G551" s="7"/>
      <c r="H551" s="7"/>
      <c r="I551" s="7"/>
      <c r="J551" s="7"/>
      <c r="K551" s="7"/>
      <c r="L551" s="172"/>
      <c r="M551" s="172"/>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7"/>
      <c r="B552" s="7"/>
      <c r="C552" s="147"/>
      <c r="D552" s="147"/>
      <c r="E552" s="7"/>
      <c r="F552" s="7"/>
      <c r="G552" s="7"/>
      <c r="H552" s="7"/>
      <c r="I552" s="7"/>
      <c r="J552" s="7"/>
      <c r="K552" s="7"/>
      <c r="L552" s="172"/>
      <c r="M552" s="172"/>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7"/>
      <c r="B553" s="7"/>
      <c r="C553" s="147"/>
      <c r="D553" s="147"/>
      <c r="E553" s="7"/>
      <c r="F553" s="7"/>
      <c r="G553" s="7"/>
      <c r="H553" s="7"/>
      <c r="I553" s="7"/>
      <c r="J553" s="7"/>
      <c r="K553" s="7"/>
      <c r="L553" s="172"/>
      <c r="M553" s="172"/>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7"/>
      <c r="B554" s="7"/>
      <c r="C554" s="147"/>
      <c r="D554" s="147"/>
      <c r="E554" s="7"/>
      <c r="F554" s="7"/>
      <c r="G554" s="7"/>
      <c r="H554" s="7"/>
      <c r="I554" s="7"/>
      <c r="J554" s="7"/>
      <c r="K554" s="7"/>
      <c r="L554" s="172"/>
      <c r="M554" s="172"/>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7"/>
      <c r="B555" s="7"/>
      <c r="C555" s="147"/>
      <c r="D555" s="147"/>
      <c r="E555" s="7"/>
      <c r="F555" s="7"/>
      <c r="G555" s="7"/>
      <c r="H555" s="7"/>
      <c r="I555" s="7"/>
      <c r="J555" s="7"/>
      <c r="K555" s="7"/>
      <c r="L555" s="172"/>
      <c r="M555" s="172"/>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7"/>
      <c r="B556" s="7"/>
      <c r="C556" s="147"/>
      <c r="D556" s="147"/>
      <c r="E556" s="7"/>
      <c r="F556" s="7"/>
      <c r="G556" s="7"/>
      <c r="H556" s="7"/>
      <c r="I556" s="7"/>
      <c r="J556" s="7"/>
      <c r="K556" s="7"/>
      <c r="L556" s="172"/>
      <c r="M556" s="172"/>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7"/>
      <c r="B557" s="7"/>
      <c r="C557" s="147"/>
      <c r="D557" s="147"/>
      <c r="E557" s="7"/>
      <c r="F557" s="7"/>
      <c r="G557" s="7"/>
      <c r="H557" s="7"/>
      <c r="I557" s="7"/>
      <c r="J557" s="7"/>
      <c r="K557" s="7"/>
      <c r="L557" s="172"/>
      <c r="M557" s="172"/>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7"/>
      <c r="B558" s="7"/>
      <c r="C558" s="147"/>
      <c r="D558" s="147"/>
      <c r="E558" s="7"/>
      <c r="F558" s="7"/>
      <c r="G558" s="7"/>
      <c r="H558" s="7"/>
      <c r="I558" s="7"/>
      <c r="J558" s="7"/>
      <c r="K558" s="7"/>
      <c r="L558" s="172"/>
      <c r="M558" s="172"/>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7"/>
      <c r="B559" s="7"/>
      <c r="C559" s="147"/>
      <c r="D559" s="147"/>
      <c r="E559" s="7"/>
      <c r="F559" s="7"/>
      <c r="G559" s="7"/>
      <c r="H559" s="7"/>
      <c r="I559" s="7"/>
      <c r="J559" s="7"/>
      <c r="K559" s="7"/>
      <c r="L559" s="172"/>
      <c r="M559" s="172"/>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7"/>
      <c r="B560" s="7"/>
      <c r="C560" s="147"/>
      <c r="D560" s="147"/>
      <c r="E560" s="7"/>
      <c r="F560" s="7"/>
      <c r="G560" s="7"/>
      <c r="H560" s="7"/>
      <c r="I560" s="7"/>
      <c r="J560" s="7"/>
      <c r="K560" s="7"/>
      <c r="L560" s="172"/>
      <c r="M560" s="172"/>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7"/>
      <c r="B561" s="7"/>
      <c r="C561" s="147"/>
      <c r="D561" s="147"/>
      <c r="E561" s="7"/>
      <c r="F561" s="7"/>
      <c r="G561" s="7"/>
      <c r="H561" s="7"/>
      <c r="I561" s="7"/>
      <c r="J561" s="7"/>
      <c r="K561" s="7"/>
      <c r="L561" s="172"/>
      <c r="M561" s="172"/>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7"/>
      <c r="B562" s="7"/>
      <c r="C562" s="147"/>
      <c r="D562" s="147"/>
      <c r="E562" s="7"/>
      <c r="F562" s="7"/>
      <c r="G562" s="7"/>
      <c r="H562" s="7"/>
      <c r="I562" s="7"/>
      <c r="J562" s="7"/>
      <c r="K562" s="7"/>
      <c r="L562" s="172"/>
      <c r="M562" s="172"/>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7"/>
      <c r="B563" s="7"/>
      <c r="C563" s="147"/>
      <c r="D563" s="147"/>
      <c r="E563" s="7"/>
      <c r="F563" s="7"/>
      <c r="G563" s="7"/>
      <c r="H563" s="7"/>
      <c r="I563" s="7"/>
      <c r="J563" s="7"/>
      <c r="K563" s="7"/>
      <c r="L563" s="172"/>
      <c r="M563" s="172"/>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7"/>
      <c r="B564" s="7"/>
      <c r="C564" s="147"/>
      <c r="D564" s="147"/>
      <c r="E564" s="7"/>
      <c r="F564" s="7"/>
      <c r="G564" s="7"/>
      <c r="H564" s="7"/>
      <c r="I564" s="7"/>
      <c r="J564" s="7"/>
      <c r="K564" s="7"/>
      <c r="L564" s="172"/>
      <c r="M564" s="172"/>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7"/>
      <c r="B565" s="7"/>
      <c r="C565" s="147"/>
      <c r="D565" s="147"/>
      <c r="E565" s="7"/>
      <c r="F565" s="7"/>
      <c r="G565" s="7"/>
      <c r="H565" s="7"/>
      <c r="I565" s="7"/>
      <c r="J565" s="7"/>
      <c r="K565" s="7"/>
      <c r="L565" s="172"/>
      <c r="M565" s="172"/>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7"/>
      <c r="B566" s="7"/>
      <c r="C566" s="147"/>
      <c r="D566" s="147"/>
      <c r="E566" s="7"/>
      <c r="F566" s="7"/>
      <c r="G566" s="7"/>
      <c r="H566" s="7"/>
      <c r="I566" s="7"/>
      <c r="J566" s="7"/>
      <c r="K566" s="7"/>
      <c r="L566" s="172"/>
      <c r="M566" s="172"/>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7"/>
      <c r="B567" s="7"/>
      <c r="C567" s="147"/>
      <c r="D567" s="147"/>
      <c r="E567" s="7"/>
      <c r="F567" s="7"/>
      <c r="G567" s="7"/>
      <c r="H567" s="7"/>
      <c r="I567" s="7"/>
      <c r="J567" s="7"/>
      <c r="K567" s="7"/>
      <c r="L567" s="172"/>
      <c r="M567" s="172"/>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7"/>
      <c r="B568" s="7"/>
      <c r="C568" s="147"/>
      <c r="D568" s="147"/>
      <c r="E568" s="7"/>
      <c r="F568" s="7"/>
      <c r="G568" s="7"/>
      <c r="H568" s="7"/>
      <c r="I568" s="7"/>
      <c r="J568" s="7"/>
      <c r="K568" s="7"/>
      <c r="L568" s="172"/>
      <c r="M568" s="172"/>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7"/>
      <c r="B569" s="7"/>
      <c r="C569" s="147"/>
      <c r="D569" s="147"/>
      <c r="E569" s="7"/>
      <c r="F569" s="7"/>
      <c r="G569" s="7"/>
      <c r="H569" s="7"/>
      <c r="I569" s="7"/>
      <c r="J569" s="7"/>
      <c r="K569" s="7"/>
      <c r="L569" s="172"/>
      <c r="M569" s="172"/>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7"/>
      <c r="B570" s="7"/>
      <c r="C570" s="147"/>
      <c r="D570" s="147"/>
      <c r="E570" s="7"/>
      <c r="F570" s="7"/>
      <c r="G570" s="7"/>
      <c r="H570" s="7"/>
      <c r="I570" s="7"/>
      <c r="J570" s="7"/>
      <c r="K570" s="7"/>
      <c r="L570" s="172"/>
      <c r="M570" s="172"/>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7"/>
      <c r="B571" s="7"/>
      <c r="C571" s="147"/>
      <c r="D571" s="147"/>
      <c r="E571" s="7"/>
      <c r="F571" s="7"/>
      <c r="G571" s="7"/>
      <c r="H571" s="7"/>
      <c r="I571" s="7"/>
      <c r="J571" s="7"/>
      <c r="K571" s="7"/>
      <c r="L571" s="172"/>
      <c r="M571" s="172"/>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7"/>
      <c r="B572" s="7"/>
      <c r="C572" s="147"/>
      <c r="D572" s="147"/>
      <c r="E572" s="7"/>
      <c r="F572" s="7"/>
      <c r="G572" s="7"/>
      <c r="H572" s="7"/>
      <c r="I572" s="7"/>
      <c r="J572" s="7"/>
      <c r="K572" s="7"/>
      <c r="L572" s="172"/>
      <c r="M572" s="172"/>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7"/>
      <c r="B573" s="7"/>
      <c r="C573" s="147"/>
      <c r="D573" s="147"/>
      <c r="E573" s="7"/>
      <c r="F573" s="7"/>
      <c r="G573" s="7"/>
      <c r="H573" s="7"/>
      <c r="I573" s="7"/>
      <c r="J573" s="7"/>
      <c r="K573" s="7"/>
      <c r="L573" s="172"/>
      <c r="M573" s="172"/>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7"/>
      <c r="B574" s="7"/>
      <c r="C574" s="147"/>
      <c r="D574" s="147"/>
      <c r="E574" s="7"/>
      <c r="F574" s="7"/>
      <c r="G574" s="7"/>
      <c r="H574" s="7"/>
      <c r="I574" s="7"/>
      <c r="J574" s="7"/>
      <c r="K574" s="7"/>
      <c r="L574" s="172"/>
      <c r="M574" s="172"/>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7"/>
      <c r="B575" s="7"/>
      <c r="C575" s="147"/>
      <c r="D575" s="147"/>
      <c r="E575" s="7"/>
      <c r="F575" s="7"/>
      <c r="G575" s="7"/>
      <c r="H575" s="7"/>
      <c r="I575" s="7"/>
      <c r="J575" s="7"/>
      <c r="K575" s="7"/>
      <c r="L575" s="172"/>
      <c r="M575" s="172"/>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7"/>
      <c r="B576" s="7"/>
      <c r="C576" s="147"/>
      <c r="D576" s="147"/>
      <c r="E576" s="7"/>
      <c r="F576" s="7"/>
      <c r="G576" s="7"/>
      <c r="H576" s="7"/>
      <c r="I576" s="7"/>
      <c r="J576" s="7"/>
      <c r="K576" s="7"/>
      <c r="L576" s="172"/>
      <c r="M576" s="172"/>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7"/>
      <c r="B577" s="7"/>
      <c r="C577" s="147"/>
      <c r="D577" s="147"/>
      <c r="E577" s="7"/>
      <c r="F577" s="7"/>
      <c r="G577" s="7"/>
      <c r="H577" s="7"/>
      <c r="I577" s="7"/>
      <c r="J577" s="7"/>
      <c r="K577" s="7"/>
      <c r="L577" s="172"/>
      <c r="M577" s="172"/>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7"/>
      <c r="B578" s="7"/>
      <c r="C578" s="147"/>
      <c r="D578" s="147"/>
      <c r="E578" s="7"/>
      <c r="F578" s="7"/>
      <c r="G578" s="7"/>
      <c r="H578" s="7"/>
      <c r="I578" s="7"/>
      <c r="J578" s="7"/>
      <c r="K578" s="7"/>
      <c r="L578" s="172"/>
      <c r="M578" s="172"/>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7"/>
      <c r="B579" s="7"/>
      <c r="C579" s="147"/>
      <c r="D579" s="147"/>
      <c r="E579" s="7"/>
      <c r="F579" s="7"/>
      <c r="G579" s="7"/>
      <c r="H579" s="7"/>
      <c r="I579" s="7"/>
      <c r="J579" s="7"/>
      <c r="K579" s="7"/>
      <c r="L579" s="172"/>
      <c r="M579" s="172"/>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7"/>
      <c r="B580" s="7"/>
      <c r="C580" s="147"/>
      <c r="D580" s="147"/>
      <c r="E580" s="7"/>
      <c r="F580" s="7"/>
      <c r="G580" s="7"/>
      <c r="H580" s="7"/>
      <c r="I580" s="7"/>
      <c r="J580" s="7"/>
      <c r="K580" s="7"/>
      <c r="L580" s="172"/>
      <c r="M580" s="172"/>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7"/>
      <c r="B581" s="7"/>
      <c r="C581" s="147"/>
      <c r="D581" s="147"/>
      <c r="E581" s="7"/>
      <c r="F581" s="7"/>
      <c r="G581" s="7"/>
      <c r="H581" s="7"/>
      <c r="I581" s="7"/>
      <c r="J581" s="7"/>
      <c r="K581" s="7"/>
      <c r="L581" s="172"/>
      <c r="M581" s="172"/>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7"/>
      <c r="B582" s="7"/>
      <c r="C582" s="147"/>
      <c r="D582" s="147"/>
      <c r="E582" s="7"/>
      <c r="F582" s="7"/>
      <c r="G582" s="7"/>
      <c r="H582" s="7"/>
      <c r="I582" s="7"/>
      <c r="J582" s="7"/>
      <c r="K582" s="7"/>
      <c r="L582" s="172"/>
      <c r="M582" s="172"/>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7"/>
      <c r="B583" s="7"/>
      <c r="C583" s="147"/>
      <c r="D583" s="147"/>
      <c r="E583" s="7"/>
      <c r="F583" s="7"/>
      <c r="G583" s="7"/>
      <c r="H583" s="7"/>
      <c r="I583" s="7"/>
      <c r="J583" s="7"/>
      <c r="K583" s="7"/>
      <c r="L583" s="172"/>
      <c r="M583" s="172"/>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7"/>
      <c r="B584" s="7"/>
      <c r="C584" s="147"/>
      <c r="D584" s="147"/>
      <c r="E584" s="7"/>
      <c r="F584" s="7"/>
      <c r="G584" s="7"/>
      <c r="H584" s="7"/>
      <c r="I584" s="7"/>
      <c r="J584" s="7"/>
      <c r="K584" s="7"/>
      <c r="L584" s="172"/>
      <c r="M584" s="172"/>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7"/>
      <c r="B585" s="7"/>
      <c r="C585" s="147"/>
      <c r="D585" s="147"/>
      <c r="E585" s="7"/>
      <c r="F585" s="7"/>
      <c r="G585" s="7"/>
      <c r="H585" s="7"/>
      <c r="I585" s="7"/>
      <c r="J585" s="7"/>
      <c r="K585" s="7"/>
      <c r="L585" s="172"/>
      <c r="M585" s="172"/>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7"/>
      <c r="B586" s="7"/>
      <c r="C586" s="147"/>
      <c r="D586" s="147"/>
      <c r="E586" s="7"/>
      <c r="F586" s="7"/>
      <c r="G586" s="7"/>
      <c r="H586" s="7"/>
      <c r="I586" s="7"/>
      <c r="J586" s="7"/>
      <c r="K586" s="7"/>
      <c r="L586" s="172"/>
      <c r="M586" s="172"/>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7"/>
      <c r="B587" s="7"/>
      <c r="C587" s="147"/>
      <c r="D587" s="147"/>
      <c r="E587" s="7"/>
      <c r="F587" s="7"/>
      <c r="G587" s="7"/>
      <c r="H587" s="7"/>
      <c r="I587" s="7"/>
      <c r="J587" s="7"/>
      <c r="K587" s="7"/>
      <c r="L587" s="172"/>
      <c r="M587" s="172"/>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7"/>
      <c r="B588" s="7"/>
      <c r="C588" s="147"/>
      <c r="D588" s="147"/>
      <c r="E588" s="7"/>
      <c r="F588" s="7"/>
      <c r="G588" s="7"/>
      <c r="H588" s="7"/>
      <c r="I588" s="7"/>
      <c r="J588" s="7"/>
      <c r="K588" s="7"/>
      <c r="L588" s="172"/>
      <c r="M588" s="172"/>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7"/>
      <c r="B589" s="7"/>
      <c r="C589" s="147"/>
      <c r="D589" s="147"/>
      <c r="E589" s="7"/>
      <c r="F589" s="7"/>
      <c r="G589" s="7"/>
      <c r="H589" s="7"/>
      <c r="I589" s="7"/>
      <c r="J589" s="7"/>
      <c r="K589" s="7"/>
      <c r="L589" s="172"/>
      <c r="M589" s="172"/>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7"/>
      <c r="B590" s="7"/>
      <c r="C590" s="147"/>
      <c r="D590" s="147"/>
      <c r="E590" s="7"/>
      <c r="F590" s="7"/>
      <c r="G590" s="7"/>
      <c r="H590" s="7"/>
      <c r="I590" s="7"/>
      <c r="J590" s="7"/>
      <c r="K590" s="7"/>
      <c r="L590" s="172"/>
      <c r="M590" s="172"/>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7"/>
      <c r="B591" s="7"/>
      <c r="C591" s="147"/>
      <c r="D591" s="147"/>
      <c r="E591" s="7"/>
      <c r="F591" s="7"/>
      <c r="G591" s="7"/>
      <c r="H591" s="7"/>
      <c r="I591" s="7"/>
      <c r="J591" s="7"/>
      <c r="K591" s="7"/>
      <c r="L591" s="172"/>
      <c r="M591" s="172"/>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7"/>
      <c r="B592" s="7"/>
      <c r="C592" s="147"/>
      <c r="D592" s="147"/>
      <c r="E592" s="7"/>
      <c r="F592" s="7"/>
      <c r="G592" s="7"/>
      <c r="H592" s="7"/>
      <c r="I592" s="7"/>
      <c r="J592" s="7"/>
      <c r="K592" s="7"/>
      <c r="L592" s="172"/>
      <c r="M592" s="172"/>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7"/>
      <c r="B593" s="7"/>
      <c r="C593" s="147"/>
      <c r="D593" s="147"/>
      <c r="E593" s="7"/>
      <c r="F593" s="7"/>
      <c r="G593" s="7"/>
      <c r="H593" s="7"/>
      <c r="I593" s="7"/>
      <c r="J593" s="7"/>
      <c r="K593" s="7"/>
      <c r="L593" s="172"/>
      <c r="M593" s="172"/>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7"/>
      <c r="B594" s="7"/>
      <c r="C594" s="147"/>
      <c r="D594" s="147"/>
      <c r="E594" s="7"/>
      <c r="F594" s="7"/>
      <c r="G594" s="7"/>
      <c r="H594" s="7"/>
      <c r="I594" s="7"/>
      <c r="J594" s="7"/>
      <c r="K594" s="7"/>
      <c r="L594" s="172"/>
      <c r="M594" s="172"/>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7"/>
      <c r="B595" s="7"/>
      <c r="C595" s="147"/>
      <c r="D595" s="147"/>
      <c r="E595" s="7"/>
      <c r="F595" s="7"/>
      <c r="G595" s="7"/>
      <c r="H595" s="7"/>
      <c r="I595" s="7"/>
      <c r="J595" s="7"/>
      <c r="K595" s="7"/>
      <c r="L595" s="172"/>
      <c r="M595" s="172"/>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7"/>
      <c r="B596" s="7"/>
      <c r="C596" s="147"/>
      <c r="D596" s="147"/>
      <c r="E596" s="7"/>
      <c r="F596" s="7"/>
      <c r="G596" s="7"/>
      <c r="H596" s="7"/>
      <c r="I596" s="7"/>
      <c r="J596" s="7"/>
      <c r="K596" s="7"/>
      <c r="L596" s="172"/>
      <c r="M596" s="172"/>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7"/>
      <c r="B597" s="7"/>
      <c r="C597" s="147"/>
      <c r="D597" s="147"/>
      <c r="E597" s="7"/>
      <c r="F597" s="7"/>
      <c r="G597" s="7"/>
      <c r="H597" s="7"/>
      <c r="I597" s="7"/>
      <c r="J597" s="7"/>
      <c r="K597" s="7"/>
      <c r="L597" s="172"/>
      <c r="M597" s="172"/>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7"/>
      <c r="B598" s="7"/>
      <c r="C598" s="147"/>
      <c r="D598" s="147"/>
      <c r="E598" s="7"/>
      <c r="F598" s="7"/>
      <c r="G598" s="7"/>
      <c r="H598" s="7"/>
      <c r="I598" s="7"/>
      <c r="J598" s="7"/>
      <c r="K598" s="7"/>
      <c r="L598" s="172"/>
      <c r="M598" s="172"/>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7"/>
      <c r="B599" s="7"/>
      <c r="C599" s="147"/>
      <c r="D599" s="147"/>
      <c r="E599" s="7"/>
      <c r="F599" s="7"/>
      <c r="G599" s="7"/>
      <c r="H599" s="7"/>
      <c r="I599" s="7"/>
      <c r="J599" s="7"/>
      <c r="K599" s="7"/>
      <c r="L599" s="172"/>
      <c r="M599" s="172"/>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7"/>
      <c r="B600" s="7"/>
      <c r="C600" s="147"/>
      <c r="D600" s="147"/>
      <c r="E600" s="7"/>
      <c r="F600" s="7"/>
      <c r="G600" s="7"/>
      <c r="H600" s="7"/>
      <c r="I600" s="7"/>
      <c r="J600" s="7"/>
      <c r="K600" s="7"/>
      <c r="L600" s="172"/>
      <c r="M600" s="172"/>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7"/>
      <c r="B601" s="7"/>
      <c r="C601" s="147"/>
      <c r="D601" s="147"/>
      <c r="E601" s="7"/>
      <c r="F601" s="7"/>
      <c r="G601" s="7"/>
      <c r="H601" s="7"/>
      <c r="I601" s="7"/>
      <c r="J601" s="7"/>
      <c r="K601" s="7"/>
      <c r="L601" s="172"/>
      <c r="M601" s="172"/>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7"/>
      <c r="B602" s="7"/>
      <c r="C602" s="147"/>
      <c r="D602" s="147"/>
      <c r="E602" s="7"/>
      <c r="F602" s="7"/>
      <c r="G602" s="7"/>
      <c r="H602" s="7"/>
      <c r="I602" s="7"/>
      <c r="J602" s="7"/>
      <c r="K602" s="7"/>
      <c r="L602" s="172"/>
      <c r="M602" s="172"/>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7"/>
      <c r="B603" s="7"/>
      <c r="C603" s="147"/>
      <c r="D603" s="147"/>
      <c r="E603" s="7"/>
      <c r="F603" s="7"/>
      <c r="G603" s="7"/>
      <c r="H603" s="7"/>
      <c r="I603" s="7"/>
      <c r="J603" s="7"/>
      <c r="K603" s="7"/>
      <c r="L603" s="172"/>
      <c r="M603" s="172"/>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7"/>
      <c r="B604" s="7"/>
      <c r="C604" s="147"/>
      <c r="D604" s="147"/>
      <c r="E604" s="7"/>
      <c r="F604" s="7"/>
      <c r="G604" s="7"/>
      <c r="H604" s="7"/>
      <c r="I604" s="7"/>
      <c r="J604" s="7"/>
      <c r="K604" s="7"/>
      <c r="L604" s="172"/>
      <c r="M604" s="172"/>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7"/>
      <c r="B605" s="7"/>
      <c r="C605" s="147"/>
      <c r="D605" s="147"/>
      <c r="E605" s="7"/>
      <c r="F605" s="7"/>
      <c r="G605" s="7"/>
      <c r="H605" s="7"/>
      <c r="I605" s="7"/>
      <c r="J605" s="7"/>
      <c r="K605" s="7"/>
      <c r="L605" s="172"/>
      <c r="M605" s="172"/>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7"/>
      <c r="B606" s="7"/>
      <c r="C606" s="147"/>
      <c r="D606" s="147"/>
      <c r="E606" s="7"/>
      <c r="F606" s="7"/>
      <c r="G606" s="7"/>
      <c r="H606" s="7"/>
      <c r="I606" s="7"/>
      <c r="J606" s="7"/>
      <c r="K606" s="7"/>
      <c r="L606" s="172"/>
      <c r="M606" s="172"/>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7"/>
      <c r="B607" s="7"/>
      <c r="C607" s="147"/>
      <c r="D607" s="147"/>
      <c r="E607" s="7"/>
      <c r="F607" s="7"/>
      <c r="G607" s="7"/>
      <c r="H607" s="7"/>
      <c r="I607" s="7"/>
      <c r="J607" s="7"/>
      <c r="K607" s="7"/>
      <c r="L607" s="172"/>
      <c r="M607" s="172"/>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7"/>
      <c r="B608" s="7"/>
      <c r="C608" s="147"/>
      <c r="D608" s="147"/>
      <c r="E608" s="7"/>
      <c r="F608" s="7"/>
      <c r="G608" s="7"/>
      <c r="H608" s="7"/>
      <c r="I608" s="7"/>
      <c r="J608" s="7"/>
      <c r="K608" s="7"/>
      <c r="L608" s="172"/>
      <c r="M608" s="172"/>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7"/>
      <c r="B609" s="7"/>
      <c r="C609" s="147"/>
      <c r="D609" s="147"/>
      <c r="E609" s="7"/>
      <c r="F609" s="7"/>
      <c r="G609" s="7"/>
      <c r="H609" s="7"/>
      <c r="I609" s="7"/>
      <c r="J609" s="7"/>
      <c r="K609" s="7"/>
      <c r="L609" s="172"/>
      <c r="M609" s="172"/>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7"/>
      <c r="B610" s="7"/>
      <c r="C610" s="147"/>
      <c r="D610" s="147"/>
      <c r="E610" s="7"/>
      <c r="F610" s="7"/>
      <c r="G610" s="7"/>
      <c r="H610" s="7"/>
      <c r="I610" s="7"/>
      <c r="J610" s="7"/>
      <c r="K610" s="7"/>
      <c r="L610" s="172"/>
      <c r="M610" s="172"/>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7"/>
      <c r="B611" s="7"/>
      <c r="C611" s="147"/>
      <c r="D611" s="147"/>
      <c r="E611" s="7"/>
      <c r="F611" s="7"/>
      <c r="G611" s="7"/>
      <c r="H611" s="7"/>
      <c r="I611" s="7"/>
      <c r="J611" s="7"/>
      <c r="K611" s="7"/>
      <c r="L611" s="172"/>
      <c r="M611" s="172"/>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7"/>
      <c r="B612" s="7"/>
      <c r="C612" s="147"/>
      <c r="D612" s="147"/>
      <c r="E612" s="7"/>
      <c r="F612" s="7"/>
      <c r="G612" s="7"/>
      <c r="H612" s="7"/>
      <c r="I612" s="7"/>
      <c r="J612" s="7"/>
      <c r="K612" s="7"/>
      <c r="L612" s="172"/>
      <c r="M612" s="172"/>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7"/>
      <c r="B613" s="7"/>
      <c r="C613" s="147"/>
      <c r="D613" s="147"/>
      <c r="E613" s="7"/>
      <c r="F613" s="7"/>
      <c r="G613" s="7"/>
      <c r="H613" s="7"/>
      <c r="I613" s="7"/>
      <c r="J613" s="7"/>
      <c r="K613" s="7"/>
      <c r="L613" s="172"/>
      <c r="M613" s="172"/>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7"/>
      <c r="B614" s="7"/>
      <c r="C614" s="147"/>
      <c r="D614" s="147"/>
      <c r="E614" s="7"/>
      <c r="F614" s="7"/>
      <c r="G614" s="7"/>
      <c r="H614" s="7"/>
      <c r="I614" s="7"/>
      <c r="J614" s="7"/>
      <c r="K614" s="7"/>
      <c r="L614" s="172"/>
      <c r="M614" s="172"/>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7"/>
      <c r="B615" s="7"/>
      <c r="C615" s="147"/>
      <c r="D615" s="147"/>
      <c r="E615" s="7"/>
      <c r="F615" s="7"/>
      <c r="G615" s="7"/>
      <c r="H615" s="7"/>
      <c r="I615" s="7"/>
      <c r="J615" s="7"/>
      <c r="K615" s="7"/>
      <c r="L615" s="172"/>
      <c r="M615" s="172"/>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7"/>
      <c r="B616" s="7"/>
      <c r="C616" s="147"/>
      <c r="D616" s="147"/>
      <c r="E616" s="7"/>
      <c r="F616" s="7"/>
      <c r="G616" s="7"/>
      <c r="H616" s="7"/>
      <c r="I616" s="7"/>
      <c r="J616" s="7"/>
      <c r="K616" s="7"/>
      <c r="L616" s="172"/>
      <c r="M616" s="172"/>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7"/>
      <c r="B617" s="7"/>
      <c r="C617" s="147"/>
      <c r="D617" s="147"/>
      <c r="E617" s="7"/>
      <c r="F617" s="7"/>
      <c r="G617" s="7"/>
      <c r="H617" s="7"/>
      <c r="I617" s="7"/>
      <c r="J617" s="7"/>
      <c r="K617" s="7"/>
      <c r="L617" s="172"/>
      <c r="M617" s="172"/>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7"/>
      <c r="B618" s="7"/>
      <c r="C618" s="147"/>
      <c r="D618" s="147"/>
      <c r="E618" s="7"/>
      <c r="F618" s="7"/>
      <c r="G618" s="7"/>
      <c r="H618" s="7"/>
      <c r="I618" s="7"/>
      <c r="J618" s="7"/>
      <c r="K618" s="7"/>
      <c r="L618" s="172"/>
      <c r="M618" s="172"/>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7"/>
      <c r="B619" s="7"/>
      <c r="C619" s="147"/>
      <c r="D619" s="147"/>
      <c r="E619" s="7"/>
      <c r="F619" s="7"/>
      <c r="G619" s="7"/>
      <c r="H619" s="7"/>
      <c r="I619" s="7"/>
      <c r="J619" s="7"/>
      <c r="K619" s="7"/>
      <c r="L619" s="172"/>
      <c r="M619" s="172"/>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7"/>
      <c r="B620" s="7"/>
      <c r="C620" s="147"/>
      <c r="D620" s="147"/>
      <c r="E620" s="7"/>
      <c r="F620" s="7"/>
      <c r="G620" s="7"/>
      <c r="H620" s="7"/>
      <c r="I620" s="7"/>
      <c r="J620" s="7"/>
      <c r="K620" s="7"/>
      <c r="L620" s="172"/>
      <c r="M620" s="172"/>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7"/>
      <c r="B621" s="7"/>
      <c r="C621" s="147"/>
      <c r="D621" s="147"/>
      <c r="E621" s="7"/>
      <c r="F621" s="7"/>
      <c r="G621" s="7"/>
      <c r="H621" s="7"/>
      <c r="I621" s="7"/>
      <c r="J621" s="7"/>
      <c r="K621" s="7"/>
      <c r="L621" s="172"/>
      <c r="M621" s="172"/>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7"/>
      <c r="B622" s="7"/>
      <c r="C622" s="147"/>
      <c r="D622" s="147"/>
      <c r="E622" s="7"/>
      <c r="F622" s="7"/>
      <c r="G622" s="7"/>
      <c r="H622" s="7"/>
      <c r="I622" s="7"/>
      <c r="J622" s="7"/>
      <c r="K622" s="7"/>
      <c r="L622" s="172"/>
      <c r="M622" s="172"/>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7"/>
      <c r="B623" s="7"/>
      <c r="C623" s="147"/>
      <c r="D623" s="147"/>
      <c r="E623" s="7"/>
      <c r="F623" s="7"/>
      <c r="G623" s="7"/>
      <c r="H623" s="7"/>
      <c r="I623" s="7"/>
      <c r="J623" s="7"/>
      <c r="K623" s="7"/>
      <c r="L623" s="172"/>
      <c r="M623" s="172"/>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7"/>
      <c r="B624" s="7"/>
      <c r="C624" s="147"/>
      <c r="D624" s="147"/>
      <c r="E624" s="7"/>
      <c r="F624" s="7"/>
      <c r="G624" s="7"/>
      <c r="H624" s="7"/>
      <c r="I624" s="7"/>
      <c r="J624" s="7"/>
      <c r="K624" s="7"/>
      <c r="L624" s="172"/>
      <c r="M624" s="172"/>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7"/>
      <c r="B625" s="7"/>
      <c r="C625" s="147"/>
      <c r="D625" s="147"/>
      <c r="E625" s="7"/>
      <c r="F625" s="7"/>
      <c r="G625" s="7"/>
      <c r="H625" s="7"/>
      <c r="I625" s="7"/>
      <c r="J625" s="7"/>
      <c r="K625" s="7"/>
      <c r="L625" s="172"/>
      <c r="M625" s="172"/>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7"/>
      <c r="B626" s="7"/>
      <c r="C626" s="147"/>
      <c r="D626" s="147"/>
      <c r="E626" s="7"/>
      <c r="F626" s="7"/>
      <c r="G626" s="7"/>
      <c r="H626" s="7"/>
      <c r="I626" s="7"/>
      <c r="J626" s="7"/>
      <c r="K626" s="7"/>
      <c r="L626" s="172"/>
      <c r="M626" s="172"/>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7"/>
      <c r="B627" s="7"/>
      <c r="C627" s="147"/>
      <c r="D627" s="147"/>
      <c r="E627" s="7"/>
      <c r="F627" s="7"/>
      <c r="G627" s="7"/>
      <c r="H627" s="7"/>
      <c r="I627" s="7"/>
      <c r="J627" s="7"/>
      <c r="K627" s="7"/>
      <c r="L627" s="172"/>
      <c r="M627" s="172"/>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7"/>
      <c r="B628" s="7"/>
      <c r="C628" s="147"/>
      <c r="D628" s="147"/>
      <c r="E628" s="7"/>
      <c r="F628" s="7"/>
      <c r="G628" s="7"/>
      <c r="H628" s="7"/>
      <c r="I628" s="7"/>
      <c r="J628" s="7"/>
      <c r="K628" s="7"/>
      <c r="L628" s="172"/>
      <c r="M628" s="172"/>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7"/>
      <c r="B629" s="7"/>
      <c r="C629" s="147"/>
      <c r="D629" s="147"/>
      <c r="E629" s="7"/>
      <c r="F629" s="7"/>
      <c r="G629" s="7"/>
      <c r="H629" s="7"/>
      <c r="I629" s="7"/>
      <c r="J629" s="7"/>
      <c r="K629" s="7"/>
      <c r="L629" s="172"/>
      <c r="M629" s="172"/>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7"/>
      <c r="B630" s="7"/>
      <c r="C630" s="147"/>
      <c r="D630" s="147"/>
      <c r="E630" s="7"/>
      <c r="F630" s="7"/>
      <c r="G630" s="7"/>
      <c r="H630" s="7"/>
      <c r="I630" s="7"/>
      <c r="J630" s="7"/>
      <c r="K630" s="7"/>
      <c r="L630" s="172"/>
      <c r="M630" s="172"/>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7"/>
      <c r="B631" s="7"/>
      <c r="C631" s="147"/>
      <c r="D631" s="147"/>
      <c r="E631" s="7"/>
      <c r="F631" s="7"/>
      <c r="G631" s="7"/>
      <c r="H631" s="7"/>
      <c r="I631" s="7"/>
      <c r="J631" s="7"/>
      <c r="K631" s="7"/>
      <c r="L631" s="172"/>
      <c r="M631" s="172"/>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7"/>
      <c r="B632" s="7"/>
      <c r="C632" s="147"/>
      <c r="D632" s="147"/>
      <c r="E632" s="7"/>
      <c r="F632" s="7"/>
      <c r="G632" s="7"/>
      <c r="H632" s="7"/>
      <c r="I632" s="7"/>
      <c r="J632" s="7"/>
      <c r="K632" s="7"/>
      <c r="L632" s="172"/>
      <c r="M632" s="172"/>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7"/>
      <c r="B633" s="7"/>
      <c r="C633" s="147"/>
      <c r="D633" s="147"/>
      <c r="E633" s="7"/>
      <c r="F633" s="7"/>
      <c r="G633" s="7"/>
      <c r="H633" s="7"/>
      <c r="I633" s="7"/>
      <c r="J633" s="7"/>
      <c r="K633" s="7"/>
      <c r="L633" s="172"/>
      <c r="M633" s="172"/>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7"/>
      <c r="B634" s="7"/>
      <c r="C634" s="147"/>
      <c r="D634" s="147"/>
      <c r="E634" s="7"/>
      <c r="F634" s="7"/>
      <c r="G634" s="7"/>
      <c r="H634" s="7"/>
      <c r="I634" s="7"/>
      <c r="J634" s="7"/>
      <c r="K634" s="7"/>
      <c r="L634" s="172"/>
      <c r="M634" s="172"/>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7"/>
      <c r="B635" s="7"/>
      <c r="C635" s="147"/>
      <c r="D635" s="147"/>
      <c r="E635" s="7"/>
      <c r="F635" s="7"/>
      <c r="G635" s="7"/>
      <c r="H635" s="7"/>
      <c r="I635" s="7"/>
      <c r="J635" s="7"/>
      <c r="K635" s="7"/>
      <c r="L635" s="172"/>
      <c r="M635" s="172"/>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7"/>
      <c r="B636" s="7"/>
      <c r="C636" s="147"/>
      <c r="D636" s="147"/>
      <c r="E636" s="7"/>
      <c r="F636" s="7"/>
      <c r="G636" s="7"/>
      <c r="H636" s="7"/>
      <c r="I636" s="7"/>
      <c r="J636" s="7"/>
      <c r="K636" s="7"/>
      <c r="L636" s="172"/>
      <c r="M636" s="172"/>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7"/>
      <c r="B637" s="7"/>
      <c r="C637" s="147"/>
      <c r="D637" s="147"/>
      <c r="E637" s="7"/>
      <c r="F637" s="7"/>
      <c r="G637" s="7"/>
      <c r="H637" s="7"/>
      <c r="I637" s="7"/>
      <c r="J637" s="7"/>
      <c r="K637" s="7"/>
      <c r="L637" s="172"/>
      <c r="M637" s="172"/>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7"/>
      <c r="B638" s="7"/>
      <c r="C638" s="147"/>
      <c r="D638" s="147"/>
      <c r="E638" s="7"/>
      <c r="F638" s="7"/>
      <c r="G638" s="7"/>
      <c r="H638" s="7"/>
      <c r="I638" s="7"/>
      <c r="J638" s="7"/>
      <c r="K638" s="7"/>
      <c r="L638" s="172"/>
      <c r="M638" s="172"/>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7"/>
      <c r="B639" s="7"/>
      <c r="C639" s="147"/>
      <c r="D639" s="147"/>
      <c r="E639" s="7"/>
      <c r="F639" s="7"/>
      <c r="G639" s="7"/>
      <c r="H639" s="7"/>
      <c r="I639" s="7"/>
      <c r="J639" s="7"/>
      <c r="K639" s="7"/>
      <c r="L639" s="172"/>
      <c r="M639" s="172"/>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7"/>
      <c r="B640" s="7"/>
      <c r="C640" s="147"/>
      <c r="D640" s="147"/>
      <c r="E640" s="7"/>
      <c r="F640" s="7"/>
      <c r="G640" s="7"/>
      <c r="H640" s="7"/>
      <c r="I640" s="7"/>
      <c r="J640" s="7"/>
      <c r="K640" s="7"/>
      <c r="L640" s="172"/>
      <c r="M640" s="172"/>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7"/>
      <c r="B641" s="7"/>
      <c r="C641" s="147"/>
      <c r="D641" s="147"/>
      <c r="E641" s="7"/>
      <c r="F641" s="7"/>
      <c r="G641" s="7"/>
      <c r="H641" s="7"/>
      <c r="I641" s="7"/>
      <c r="J641" s="7"/>
      <c r="K641" s="7"/>
      <c r="L641" s="172"/>
      <c r="M641" s="172"/>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7"/>
      <c r="B642" s="7"/>
      <c r="C642" s="147"/>
      <c r="D642" s="147"/>
      <c r="E642" s="7"/>
      <c r="F642" s="7"/>
      <c r="G642" s="7"/>
      <c r="H642" s="7"/>
      <c r="I642" s="7"/>
      <c r="J642" s="7"/>
      <c r="K642" s="7"/>
      <c r="L642" s="172"/>
      <c r="M642" s="172"/>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7"/>
      <c r="B643" s="7"/>
      <c r="C643" s="147"/>
      <c r="D643" s="147"/>
      <c r="E643" s="7"/>
      <c r="F643" s="7"/>
      <c r="G643" s="7"/>
      <c r="H643" s="7"/>
      <c r="I643" s="7"/>
      <c r="J643" s="7"/>
      <c r="K643" s="7"/>
      <c r="L643" s="172"/>
      <c r="M643" s="172"/>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7"/>
      <c r="B644" s="7"/>
      <c r="C644" s="147"/>
      <c r="D644" s="147"/>
      <c r="E644" s="7"/>
      <c r="F644" s="7"/>
      <c r="G644" s="7"/>
      <c r="H644" s="7"/>
      <c r="I644" s="7"/>
      <c r="J644" s="7"/>
      <c r="K644" s="7"/>
      <c r="L644" s="172"/>
      <c r="M644" s="172"/>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7"/>
      <c r="B645" s="7"/>
      <c r="C645" s="147"/>
      <c r="D645" s="147"/>
      <c r="E645" s="7"/>
      <c r="F645" s="7"/>
      <c r="G645" s="7"/>
      <c r="H645" s="7"/>
      <c r="I645" s="7"/>
      <c r="J645" s="7"/>
      <c r="K645" s="7"/>
      <c r="L645" s="172"/>
      <c r="M645" s="172"/>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7"/>
      <c r="B646" s="7"/>
      <c r="C646" s="147"/>
      <c r="D646" s="147"/>
      <c r="E646" s="7"/>
      <c r="F646" s="7"/>
      <c r="G646" s="7"/>
      <c r="H646" s="7"/>
      <c r="I646" s="7"/>
      <c r="J646" s="7"/>
      <c r="K646" s="7"/>
      <c r="L646" s="172"/>
      <c r="M646" s="172"/>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7"/>
      <c r="B647" s="7"/>
      <c r="C647" s="147"/>
      <c r="D647" s="147"/>
      <c r="E647" s="7"/>
      <c r="F647" s="7"/>
      <c r="G647" s="7"/>
      <c r="H647" s="7"/>
      <c r="I647" s="7"/>
      <c r="J647" s="7"/>
      <c r="K647" s="7"/>
      <c r="L647" s="172"/>
      <c r="M647" s="172"/>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7"/>
      <c r="B648" s="7"/>
      <c r="C648" s="147"/>
      <c r="D648" s="147"/>
      <c r="E648" s="7"/>
      <c r="F648" s="7"/>
      <c r="G648" s="7"/>
      <c r="H648" s="7"/>
      <c r="I648" s="7"/>
      <c r="J648" s="7"/>
      <c r="K648" s="7"/>
      <c r="L648" s="172"/>
      <c r="M648" s="172"/>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7"/>
      <c r="B649" s="7"/>
      <c r="C649" s="147"/>
      <c r="D649" s="147"/>
      <c r="E649" s="7"/>
      <c r="F649" s="7"/>
      <c r="G649" s="7"/>
      <c r="H649" s="7"/>
      <c r="I649" s="7"/>
      <c r="J649" s="7"/>
      <c r="K649" s="7"/>
      <c r="L649" s="172"/>
      <c r="M649" s="172"/>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7"/>
      <c r="B650" s="7"/>
      <c r="C650" s="147"/>
      <c r="D650" s="147"/>
      <c r="E650" s="7"/>
      <c r="F650" s="7"/>
      <c r="G650" s="7"/>
      <c r="H650" s="7"/>
      <c r="I650" s="7"/>
      <c r="J650" s="7"/>
      <c r="K650" s="7"/>
      <c r="L650" s="172"/>
      <c r="M650" s="172"/>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7"/>
      <c r="B651" s="7"/>
      <c r="C651" s="147"/>
      <c r="D651" s="147"/>
      <c r="E651" s="7"/>
      <c r="F651" s="7"/>
      <c r="G651" s="7"/>
      <c r="H651" s="7"/>
      <c r="I651" s="7"/>
      <c r="J651" s="7"/>
      <c r="K651" s="7"/>
      <c r="L651" s="172"/>
      <c r="M651" s="172"/>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7"/>
      <c r="B652" s="7"/>
      <c r="C652" s="147"/>
      <c r="D652" s="147"/>
      <c r="E652" s="7"/>
      <c r="F652" s="7"/>
      <c r="G652" s="7"/>
      <c r="H652" s="7"/>
      <c r="I652" s="7"/>
      <c r="J652" s="7"/>
      <c r="K652" s="7"/>
      <c r="L652" s="172"/>
      <c r="M652" s="172"/>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7"/>
      <c r="B653" s="7"/>
      <c r="C653" s="147"/>
      <c r="D653" s="147"/>
      <c r="E653" s="7"/>
      <c r="F653" s="7"/>
      <c r="G653" s="7"/>
      <c r="H653" s="7"/>
      <c r="I653" s="7"/>
      <c r="J653" s="7"/>
      <c r="K653" s="7"/>
      <c r="L653" s="172"/>
      <c r="M653" s="172"/>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7"/>
      <c r="B654" s="7"/>
      <c r="C654" s="147"/>
      <c r="D654" s="147"/>
      <c r="E654" s="7"/>
      <c r="F654" s="7"/>
      <c r="G654" s="7"/>
      <c r="H654" s="7"/>
      <c r="I654" s="7"/>
      <c r="J654" s="7"/>
      <c r="K654" s="7"/>
      <c r="L654" s="172"/>
      <c r="M654" s="172"/>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7"/>
      <c r="B655" s="7"/>
      <c r="C655" s="147"/>
      <c r="D655" s="147"/>
      <c r="E655" s="7"/>
      <c r="F655" s="7"/>
      <c r="G655" s="7"/>
      <c r="H655" s="7"/>
      <c r="I655" s="7"/>
      <c r="J655" s="7"/>
      <c r="K655" s="7"/>
      <c r="L655" s="172"/>
      <c r="M655" s="172"/>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7"/>
      <c r="B656" s="7"/>
      <c r="C656" s="147"/>
      <c r="D656" s="147"/>
      <c r="E656" s="7"/>
      <c r="F656" s="7"/>
      <c r="G656" s="7"/>
      <c r="H656" s="7"/>
      <c r="I656" s="7"/>
      <c r="J656" s="7"/>
      <c r="K656" s="7"/>
      <c r="L656" s="172"/>
      <c r="M656" s="172"/>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7"/>
      <c r="B657" s="7"/>
      <c r="C657" s="147"/>
      <c r="D657" s="147"/>
      <c r="E657" s="7"/>
      <c r="F657" s="7"/>
      <c r="G657" s="7"/>
      <c r="H657" s="7"/>
      <c r="I657" s="7"/>
      <c r="J657" s="7"/>
      <c r="K657" s="7"/>
      <c r="L657" s="172"/>
      <c r="M657" s="172"/>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7"/>
      <c r="B658" s="7"/>
      <c r="C658" s="147"/>
      <c r="D658" s="147"/>
      <c r="E658" s="7"/>
      <c r="F658" s="7"/>
      <c r="G658" s="7"/>
      <c r="H658" s="7"/>
      <c r="I658" s="7"/>
      <c r="J658" s="7"/>
      <c r="K658" s="7"/>
      <c r="L658" s="172"/>
      <c r="M658" s="172"/>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7"/>
      <c r="B659" s="7"/>
      <c r="C659" s="147"/>
      <c r="D659" s="147"/>
      <c r="E659" s="7"/>
      <c r="F659" s="7"/>
      <c r="G659" s="7"/>
      <c r="H659" s="7"/>
      <c r="I659" s="7"/>
      <c r="J659" s="7"/>
      <c r="K659" s="7"/>
      <c r="L659" s="172"/>
      <c r="M659" s="172"/>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7"/>
      <c r="B660" s="7"/>
      <c r="C660" s="147"/>
      <c r="D660" s="147"/>
      <c r="E660" s="7"/>
      <c r="F660" s="7"/>
      <c r="G660" s="7"/>
      <c r="H660" s="7"/>
      <c r="I660" s="7"/>
      <c r="J660" s="7"/>
      <c r="K660" s="7"/>
      <c r="L660" s="172"/>
      <c r="M660" s="172"/>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7"/>
      <c r="B661" s="7"/>
      <c r="C661" s="147"/>
      <c r="D661" s="147"/>
      <c r="E661" s="7"/>
      <c r="F661" s="7"/>
      <c r="G661" s="7"/>
      <c r="H661" s="7"/>
      <c r="I661" s="7"/>
      <c r="J661" s="7"/>
      <c r="K661" s="7"/>
      <c r="L661" s="172"/>
      <c r="M661" s="172"/>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7"/>
      <c r="B662" s="7"/>
      <c r="C662" s="147"/>
      <c r="D662" s="147"/>
      <c r="E662" s="7"/>
      <c r="F662" s="7"/>
      <c r="G662" s="7"/>
      <c r="H662" s="7"/>
      <c r="I662" s="7"/>
      <c r="J662" s="7"/>
      <c r="K662" s="7"/>
      <c r="L662" s="172"/>
      <c r="M662" s="172"/>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7"/>
      <c r="B663" s="7"/>
      <c r="C663" s="147"/>
      <c r="D663" s="147"/>
      <c r="E663" s="7"/>
      <c r="F663" s="7"/>
      <c r="G663" s="7"/>
      <c r="H663" s="7"/>
      <c r="I663" s="7"/>
      <c r="J663" s="7"/>
      <c r="K663" s="7"/>
      <c r="L663" s="172"/>
      <c r="M663" s="172"/>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7"/>
      <c r="B664" s="7"/>
      <c r="C664" s="147"/>
      <c r="D664" s="147"/>
      <c r="E664" s="7"/>
      <c r="F664" s="7"/>
      <c r="G664" s="7"/>
      <c r="H664" s="7"/>
      <c r="I664" s="7"/>
      <c r="J664" s="7"/>
      <c r="K664" s="7"/>
      <c r="L664" s="172"/>
      <c r="M664" s="172"/>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7"/>
      <c r="B665" s="7"/>
      <c r="C665" s="147"/>
      <c r="D665" s="147"/>
      <c r="E665" s="7"/>
      <c r="F665" s="7"/>
      <c r="G665" s="7"/>
      <c r="H665" s="7"/>
      <c r="I665" s="7"/>
      <c r="J665" s="7"/>
      <c r="K665" s="7"/>
      <c r="L665" s="172"/>
      <c r="M665" s="172"/>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7"/>
      <c r="B666" s="7"/>
      <c r="C666" s="147"/>
      <c r="D666" s="147"/>
      <c r="E666" s="7"/>
      <c r="F666" s="7"/>
      <c r="G666" s="7"/>
      <c r="H666" s="7"/>
      <c r="I666" s="7"/>
      <c r="J666" s="7"/>
      <c r="K666" s="7"/>
      <c r="L666" s="172"/>
      <c r="M666" s="172"/>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7"/>
      <c r="B667" s="7"/>
      <c r="C667" s="147"/>
      <c r="D667" s="147"/>
      <c r="E667" s="7"/>
      <c r="F667" s="7"/>
      <c r="G667" s="7"/>
      <c r="H667" s="7"/>
      <c r="I667" s="7"/>
      <c r="J667" s="7"/>
      <c r="K667" s="7"/>
      <c r="L667" s="172"/>
      <c r="M667" s="172"/>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7"/>
      <c r="B668" s="7"/>
      <c r="C668" s="147"/>
      <c r="D668" s="147"/>
      <c r="E668" s="7"/>
      <c r="F668" s="7"/>
      <c r="G668" s="7"/>
      <c r="H668" s="7"/>
      <c r="I668" s="7"/>
      <c r="J668" s="7"/>
      <c r="K668" s="7"/>
      <c r="L668" s="172"/>
      <c r="M668" s="172"/>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7"/>
      <c r="B669" s="7"/>
      <c r="C669" s="147"/>
      <c r="D669" s="147"/>
      <c r="E669" s="7"/>
      <c r="F669" s="7"/>
      <c r="G669" s="7"/>
      <c r="H669" s="7"/>
      <c r="I669" s="7"/>
      <c r="J669" s="7"/>
      <c r="K669" s="7"/>
      <c r="L669" s="172"/>
      <c r="M669" s="172"/>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7"/>
      <c r="B670" s="7"/>
      <c r="C670" s="147"/>
      <c r="D670" s="147"/>
      <c r="E670" s="7"/>
      <c r="F670" s="7"/>
      <c r="G670" s="7"/>
      <c r="H670" s="7"/>
      <c r="I670" s="7"/>
      <c r="J670" s="7"/>
      <c r="K670" s="7"/>
      <c r="L670" s="172"/>
      <c r="M670" s="172"/>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7"/>
      <c r="B671" s="7"/>
      <c r="C671" s="147"/>
      <c r="D671" s="147"/>
      <c r="E671" s="7"/>
      <c r="F671" s="7"/>
      <c r="G671" s="7"/>
      <c r="H671" s="7"/>
      <c r="I671" s="7"/>
      <c r="J671" s="7"/>
      <c r="K671" s="7"/>
      <c r="L671" s="172"/>
      <c r="M671" s="172"/>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7"/>
      <c r="B672" s="7"/>
      <c r="C672" s="147"/>
      <c r="D672" s="147"/>
      <c r="E672" s="7"/>
      <c r="F672" s="7"/>
      <c r="G672" s="7"/>
      <c r="H672" s="7"/>
      <c r="I672" s="7"/>
      <c r="J672" s="7"/>
      <c r="K672" s="7"/>
      <c r="L672" s="172"/>
      <c r="M672" s="172"/>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7"/>
      <c r="B673" s="7"/>
      <c r="C673" s="147"/>
      <c r="D673" s="147"/>
      <c r="E673" s="7"/>
      <c r="F673" s="7"/>
      <c r="G673" s="7"/>
      <c r="H673" s="7"/>
      <c r="I673" s="7"/>
      <c r="J673" s="7"/>
      <c r="K673" s="7"/>
      <c r="L673" s="172"/>
      <c r="M673" s="172"/>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7"/>
      <c r="B674" s="7"/>
      <c r="C674" s="147"/>
      <c r="D674" s="147"/>
      <c r="E674" s="7"/>
      <c r="F674" s="7"/>
      <c r="G674" s="7"/>
      <c r="H674" s="7"/>
      <c r="I674" s="7"/>
      <c r="J674" s="7"/>
      <c r="K674" s="7"/>
      <c r="L674" s="172"/>
      <c r="M674" s="172"/>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7"/>
      <c r="B675" s="7"/>
      <c r="C675" s="147"/>
      <c r="D675" s="147"/>
      <c r="E675" s="7"/>
      <c r="F675" s="7"/>
      <c r="G675" s="7"/>
      <c r="H675" s="7"/>
      <c r="I675" s="7"/>
      <c r="J675" s="7"/>
      <c r="K675" s="7"/>
      <c r="L675" s="172"/>
      <c r="M675" s="172"/>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7"/>
      <c r="B676" s="7"/>
      <c r="C676" s="147"/>
      <c r="D676" s="147"/>
      <c r="E676" s="7"/>
      <c r="F676" s="7"/>
      <c r="G676" s="7"/>
      <c r="H676" s="7"/>
      <c r="I676" s="7"/>
      <c r="J676" s="7"/>
      <c r="K676" s="7"/>
      <c r="L676" s="172"/>
      <c r="M676" s="172"/>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7"/>
      <c r="B677" s="7"/>
      <c r="C677" s="147"/>
      <c r="D677" s="147"/>
      <c r="E677" s="7"/>
      <c r="F677" s="7"/>
      <c r="G677" s="7"/>
      <c r="H677" s="7"/>
      <c r="I677" s="7"/>
      <c r="J677" s="7"/>
      <c r="K677" s="7"/>
      <c r="L677" s="172"/>
      <c r="M677" s="172"/>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7"/>
      <c r="B678" s="7"/>
      <c r="C678" s="147"/>
      <c r="D678" s="147"/>
      <c r="E678" s="7"/>
      <c r="F678" s="7"/>
      <c r="G678" s="7"/>
      <c r="H678" s="7"/>
      <c r="I678" s="7"/>
      <c r="J678" s="7"/>
      <c r="K678" s="7"/>
      <c r="L678" s="172"/>
      <c r="M678" s="172"/>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7"/>
      <c r="B679" s="7"/>
      <c r="C679" s="147"/>
      <c r="D679" s="147"/>
      <c r="E679" s="7"/>
      <c r="F679" s="7"/>
      <c r="G679" s="7"/>
      <c r="H679" s="7"/>
      <c r="I679" s="7"/>
      <c r="J679" s="7"/>
      <c r="K679" s="7"/>
      <c r="L679" s="172"/>
      <c r="M679" s="172"/>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7"/>
      <c r="B680" s="7"/>
      <c r="C680" s="147"/>
      <c r="D680" s="147"/>
      <c r="E680" s="7"/>
      <c r="F680" s="7"/>
      <c r="G680" s="7"/>
      <c r="H680" s="7"/>
      <c r="I680" s="7"/>
      <c r="J680" s="7"/>
      <c r="K680" s="7"/>
      <c r="L680" s="172"/>
      <c r="M680" s="172"/>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7"/>
      <c r="B681" s="7"/>
      <c r="C681" s="147"/>
      <c r="D681" s="147"/>
      <c r="E681" s="7"/>
      <c r="F681" s="7"/>
      <c r="G681" s="7"/>
      <c r="H681" s="7"/>
      <c r="I681" s="7"/>
      <c r="J681" s="7"/>
      <c r="K681" s="7"/>
      <c r="L681" s="172"/>
      <c r="M681" s="172"/>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7"/>
      <c r="B682" s="7"/>
      <c r="C682" s="147"/>
      <c r="D682" s="147"/>
      <c r="E682" s="7"/>
      <c r="F682" s="7"/>
      <c r="G682" s="7"/>
      <c r="H682" s="7"/>
      <c r="I682" s="7"/>
      <c r="J682" s="7"/>
      <c r="K682" s="7"/>
      <c r="L682" s="172"/>
      <c r="M682" s="172"/>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7"/>
      <c r="B683" s="7"/>
      <c r="C683" s="147"/>
      <c r="D683" s="147"/>
      <c r="E683" s="7"/>
      <c r="F683" s="7"/>
      <c r="G683" s="7"/>
      <c r="H683" s="7"/>
      <c r="I683" s="7"/>
      <c r="J683" s="7"/>
      <c r="K683" s="7"/>
      <c r="L683" s="172"/>
      <c r="M683" s="172"/>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7"/>
      <c r="B684" s="7"/>
      <c r="C684" s="147"/>
      <c r="D684" s="147"/>
      <c r="E684" s="7"/>
      <c r="F684" s="7"/>
      <c r="G684" s="7"/>
      <c r="H684" s="7"/>
      <c r="I684" s="7"/>
      <c r="J684" s="7"/>
      <c r="K684" s="7"/>
      <c r="L684" s="172"/>
      <c r="M684" s="172"/>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7"/>
      <c r="B685" s="7"/>
      <c r="C685" s="147"/>
      <c r="D685" s="147"/>
      <c r="E685" s="7"/>
      <c r="F685" s="7"/>
      <c r="G685" s="7"/>
      <c r="H685" s="7"/>
      <c r="I685" s="7"/>
      <c r="J685" s="7"/>
      <c r="K685" s="7"/>
      <c r="L685" s="172"/>
      <c r="M685" s="172"/>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7"/>
      <c r="B686" s="7"/>
      <c r="C686" s="147"/>
      <c r="D686" s="147"/>
      <c r="E686" s="7"/>
      <c r="F686" s="7"/>
      <c r="G686" s="7"/>
      <c r="H686" s="7"/>
      <c r="I686" s="7"/>
      <c r="J686" s="7"/>
      <c r="K686" s="7"/>
      <c r="L686" s="172"/>
      <c r="M686" s="172"/>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7"/>
      <c r="B687" s="7"/>
      <c r="C687" s="147"/>
      <c r="D687" s="147"/>
      <c r="E687" s="7"/>
      <c r="F687" s="7"/>
      <c r="G687" s="7"/>
      <c r="H687" s="7"/>
      <c r="I687" s="7"/>
      <c r="J687" s="7"/>
      <c r="K687" s="7"/>
      <c r="L687" s="172"/>
      <c r="M687" s="172"/>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7"/>
      <c r="B688" s="7"/>
      <c r="C688" s="147"/>
      <c r="D688" s="147"/>
      <c r="E688" s="7"/>
      <c r="F688" s="7"/>
      <c r="G688" s="7"/>
      <c r="H688" s="7"/>
      <c r="I688" s="7"/>
      <c r="J688" s="7"/>
      <c r="K688" s="7"/>
      <c r="L688" s="172"/>
      <c r="M688" s="172"/>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7"/>
      <c r="B689" s="7"/>
      <c r="C689" s="147"/>
      <c r="D689" s="147"/>
      <c r="E689" s="7"/>
      <c r="F689" s="7"/>
      <c r="G689" s="7"/>
      <c r="H689" s="7"/>
      <c r="I689" s="7"/>
      <c r="J689" s="7"/>
      <c r="K689" s="7"/>
      <c r="L689" s="172"/>
      <c r="M689" s="172"/>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7"/>
      <c r="B690" s="7"/>
      <c r="C690" s="147"/>
      <c r="D690" s="147"/>
      <c r="E690" s="7"/>
      <c r="F690" s="7"/>
      <c r="G690" s="7"/>
      <c r="H690" s="7"/>
      <c r="I690" s="7"/>
      <c r="J690" s="7"/>
      <c r="K690" s="7"/>
      <c r="L690" s="172"/>
      <c r="M690" s="172"/>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7"/>
      <c r="B691" s="7"/>
      <c r="C691" s="147"/>
      <c r="D691" s="147"/>
      <c r="E691" s="7"/>
      <c r="F691" s="7"/>
      <c r="G691" s="7"/>
      <c r="H691" s="7"/>
      <c r="I691" s="7"/>
      <c r="J691" s="7"/>
      <c r="K691" s="7"/>
      <c r="L691" s="172"/>
      <c r="M691" s="172"/>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7"/>
      <c r="B692" s="7"/>
      <c r="C692" s="147"/>
      <c r="D692" s="147"/>
      <c r="E692" s="7"/>
      <c r="F692" s="7"/>
      <c r="G692" s="7"/>
      <c r="H692" s="7"/>
      <c r="I692" s="7"/>
      <c r="J692" s="7"/>
      <c r="K692" s="7"/>
      <c r="L692" s="172"/>
      <c r="M692" s="172"/>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7"/>
      <c r="B693" s="7"/>
      <c r="C693" s="147"/>
      <c r="D693" s="147"/>
      <c r="E693" s="7"/>
      <c r="F693" s="7"/>
      <c r="G693" s="7"/>
      <c r="H693" s="7"/>
      <c r="I693" s="7"/>
      <c r="J693" s="7"/>
      <c r="K693" s="7"/>
      <c r="L693" s="172"/>
      <c r="M693" s="172"/>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7"/>
      <c r="B694" s="7"/>
      <c r="C694" s="147"/>
      <c r="D694" s="147"/>
      <c r="E694" s="7"/>
      <c r="F694" s="7"/>
      <c r="G694" s="7"/>
      <c r="H694" s="7"/>
      <c r="I694" s="7"/>
      <c r="J694" s="7"/>
      <c r="K694" s="7"/>
      <c r="L694" s="172"/>
      <c r="M694" s="172"/>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7"/>
      <c r="B695" s="7"/>
      <c r="C695" s="147"/>
      <c r="D695" s="147"/>
      <c r="E695" s="7"/>
      <c r="F695" s="7"/>
      <c r="G695" s="7"/>
      <c r="H695" s="7"/>
      <c r="I695" s="7"/>
      <c r="J695" s="7"/>
      <c r="K695" s="7"/>
      <c r="L695" s="172"/>
      <c r="M695" s="172"/>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7"/>
      <c r="B696" s="7"/>
      <c r="C696" s="147"/>
      <c r="D696" s="147"/>
      <c r="E696" s="7"/>
      <c r="F696" s="7"/>
      <c r="G696" s="7"/>
      <c r="H696" s="7"/>
      <c r="I696" s="7"/>
      <c r="J696" s="7"/>
      <c r="K696" s="7"/>
      <c r="L696" s="172"/>
      <c r="M696" s="172"/>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7"/>
      <c r="B697" s="7"/>
      <c r="C697" s="147"/>
      <c r="D697" s="147"/>
      <c r="E697" s="7"/>
      <c r="F697" s="7"/>
      <c r="G697" s="7"/>
      <c r="H697" s="7"/>
      <c r="I697" s="7"/>
      <c r="J697" s="7"/>
      <c r="K697" s="7"/>
      <c r="L697" s="172"/>
      <c r="M697" s="172"/>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7"/>
      <c r="B698" s="7"/>
      <c r="C698" s="147"/>
      <c r="D698" s="147"/>
      <c r="E698" s="7"/>
      <c r="F698" s="7"/>
      <c r="G698" s="7"/>
      <c r="H698" s="7"/>
      <c r="I698" s="7"/>
      <c r="J698" s="7"/>
      <c r="K698" s="7"/>
      <c r="L698" s="172"/>
      <c r="M698" s="172"/>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7"/>
      <c r="B699" s="7"/>
      <c r="C699" s="147"/>
      <c r="D699" s="147"/>
      <c r="E699" s="7"/>
      <c r="F699" s="7"/>
      <c r="G699" s="7"/>
      <c r="H699" s="7"/>
      <c r="I699" s="7"/>
      <c r="J699" s="7"/>
      <c r="K699" s="7"/>
      <c r="L699" s="172"/>
      <c r="M699" s="172"/>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7"/>
      <c r="B700" s="7"/>
      <c r="C700" s="147"/>
      <c r="D700" s="147"/>
      <c r="E700" s="7"/>
      <c r="F700" s="7"/>
      <c r="G700" s="7"/>
      <c r="H700" s="7"/>
      <c r="I700" s="7"/>
      <c r="J700" s="7"/>
      <c r="K700" s="7"/>
      <c r="L700" s="172"/>
      <c r="M700" s="172"/>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7"/>
      <c r="B701" s="7"/>
      <c r="C701" s="147"/>
      <c r="D701" s="147"/>
      <c r="E701" s="7"/>
      <c r="F701" s="7"/>
      <c r="G701" s="7"/>
      <c r="H701" s="7"/>
      <c r="I701" s="7"/>
      <c r="J701" s="7"/>
      <c r="K701" s="7"/>
      <c r="L701" s="172"/>
      <c r="M701" s="172"/>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7"/>
      <c r="B702" s="7"/>
      <c r="C702" s="147"/>
      <c r="D702" s="147"/>
      <c r="E702" s="7"/>
      <c r="F702" s="7"/>
      <c r="G702" s="7"/>
      <c r="H702" s="7"/>
      <c r="I702" s="7"/>
      <c r="J702" s="7"/>
      <c r="K702" s="7"/>
      <c r="L702" s="172"/>
      <c r="M702" s="172"/>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7"/>
      <c r="B703" s="7"/>
      <c r="C703" s="147"/>
      <c r="D703" s="147"/>
      <c r="E703" s="7"/>
      <c r="F703" s="7"/>
      <c r="G703" s="7"/>
      <c r="H703" s="7"/>
      <c r="I703" s="7"/>
      <c r="J703" s="7"/>
      <c r="K703" s="7"/>
      <c r="L703" s="172"/>
      <c r="M703" s="172"/>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7"/>
      <c r="B704" s="7"/>
      <c r="C704" s="147"/>
      <c r="D704" s="147"/>
      <c r="E704" s="7"/>
      <c r="F704" s="7"/>
      <c r="G704" s="7"/>
      <c r="H704" s="7"/>
      <c r="I704" s="7"/>
      <c r="J704" s="7"/>
      <c r="K704" s="7"/>
      <c r="L704" s="172"/>
      <c r="M704" s="172"/>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7"/>
      <c r="B705" s="7"/>
      <c r="C705" s="147"/>
      <c r="D705" s="147"/>
      <c r="E705" s="7"/>
      <c r="F705" s="7"/>
      <c r="G705" s="7"/>
      <c r="H705" s="7"/>
      <c r="I705" s="7"/>
      <c r="J705" s="7"/>
      <c r="K705" s="7"/>
      <c r="L705" s="172"/>
      <c r="M705" s="172"/>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7"/>
      <c r="B706" s="7"/>
      <c r="C706" s="147"/>
      <c r="D706" s="147"/>
      <c r="E706" s="7"/>
      <c r="F706" s="7"/>
      <c r="G706" s="7"/>
      <c r="H706" s="7"/>
      <c r="I706" s="7"/>
      <c r="J706" s="7"/>
      <c r="K706" s="7"/>
      <c r="L706" s="172"/>
      <c r="M706" s="172"/>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7"/>
      <c r="B707" s="7"/>
      <c r="C707" s="147"/>
      <c r="D707" s="147"/>
      <c r="E707" s="7"/>
      <c r="F707" s="7"/>
      <c r="G707" s="7"/>
      <c r="H707" s="7"/>
      <c r="I707" s="7"/>
      <c r="J707" s="7"/>
      <c r="K707" s="7"/>
      <c r="L707" s="172"/>
      <c r="M707" s="172"/>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7"/>
      <c r="B708" s="7"/>
      <c r="C708" s="147"/>
      <c r="D708" s="147"/>
      <c r="E708" s="7"/>
      <c r="F708" s="7"/>
      <c r="G708" s="7"/>
      <c r="H708" s="7"/>
      <c r="I708" s="7"/>
      <c r="J708" s="7"/>
      <c r="K708" s="7"/>
      <c r="L708" s="172"/>
      <c r="M708" s="172"/>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7"/>
      <c r="B709" s="7"/>
      <c r="C709" s="147"/>
      <c r="D709" s="147"/>
      <c r="E709" s="7"/>
      <c r="F709" s="7"/>
      <c r="G709" s="7"/>
      <c r="H709" s="7"/>
      <c r="I709" s="7"/>
      <c r="J709" s="7"/>
      <c r="K709" s="7"/>
      <c r="L709" s="172"/>
      <c r="M709" s="172"/>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7"/>
      <c r="B710" s="7"/>
      <c r="C710" s="147"/>
      <c r="D710" s="147"/>
      <c r="E710" s="7"/>
      <c r="F710" s="7"/>
      <c r="G710" s="7"/>
      <c r="H710" s="7"/>
      <c r="I710" s="7"/>
      <c r="J710" s="7"/>
      <c r="K710" s="7"/>
      <c r="L710" s="172"/>
      <c r="M710" s="172"/>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7"/>
      <c r="B711" s="7"/>
      <c r="C711" s="147"/>
      <c r="D711" s="147"/>
      <c r="E711" s="7"/>
      <c r="F711" s="7"/>
      <c r="G711" s="7"/>
      <c r="H711" s="7"/>
      <c r="I711" s="7"/>
      <c r="J711" s="7"/>
      <c r="K711" s="7"/>
      <c r="L711" s="172"/>
      <c r="M711" s="172"/>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7"/>
      <c r="B712" s="7"/>
      <c r="C712" s="147"/>
      <c r="D712" s="147"/>
      <c r="E712" s="7"/>
      <c r="F712" s="7"/>
      <c r="G712" s="7"/>
      <c r="H712" s="7"/>
      <c r="I712" s="7"/>
      <c r="J712" s="7"/>
      <c r="K712" s="7"/>
      <c r="L712" s="172"/>
      <c r="M712" s="172"/>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7"/>
      <c r="B713" s="7"/>
      <c r="C713" s="147"/>
      <c r="D713" s="147"/>
      <c r="E713" s="7"/>
      <c r="F713" s="7"/>
      <c r="G713" s="7"/>
      <c r="H713" s="7"/>
      <c r="I713" s="7"/>
      <c r="J713" s="7"/>
      <c r="K713" s="7"/>
      <c r="L713" s="172"/>
      <c r="M713" s="172"/>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7"/>
      <c r="B714" s="7"/>
      <c r="C714" s="147"/>
      <c r="D714" s="147"/>
      <c r="E714" s="7"/>
      <c r="F714" s="7"/>
      <c r="G714" s="7"/>
      <c r="H714" s="7"/>
      <c r="I714" s="7"/>
      <c r="J714" s="7"/>
      <c r="K714" s="7"/>
      <c r="L714" s="172"/>
      <c r="M714" s="172"/>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7"/>
      <c r="B715" s="7"/>
      <c r="C715" s="147"/>
      <c r="D715" s="147"/>
      <c r="E715" s="7"/>
      <c r="F715" s="7"/>
      <c r="G715" s="7"/>
      <c r="H715" s="7"/>
      <c r="I715" s="7"/>
      <c r="J715" s="7"/>
      <c r="K715" s="7"/>
      <c r="L715" s="172"/>
      <c r="M715" s="172"/>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7"/>
      <c r="B716" s="7"/>
      <c r="C716" s="147"/>
      <c r="D716" s="147"/>
      <c r="E716" s="7"/>
      <c r="F716" s="7"/>
      <c r="G716" s="7"/>
      <c r="H716" s="7"/>
      <c r="I716" s="7"/>
      <c r="J716" s="7"/>
      <c r="K716" s="7"/>
      <c r="L716" s="172"/>
      <c r="M716" s="172"/>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7"/>
      <c r="B717" s="7"/>
      <c r="C717" s="147"/>
      <c r="D717" s="147"/>
      <c r="E717" s="7"/>
      <c r="F717" s="7"/>
      <c r="G717" s="7"/>
      <c r="H717" s="7"/>
      <c r="I717" s="7"/>
      <c r="J717" s="7"/>
      <c r="K717" s="7"/>
      <c r="L717" s="172"/>
      <c r="M717" s="172"/>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7"/>
      <c r="B718" s="7"/>
      <c r="C718" s="147"/>
      <c r="D718" s="147"/>
      <c r="E718" s="7"/>
      <c r="F718" s="7"/>
      <c r="G718" s="7"/>
      <c r="H718" s="7"/>
      <c r="I718" s="7"/>
      <c r="J718" s="7"/>
      <c r="K718" s="7"/>
      <c r="L718" s="172"/>
      <c r="M718" s="172"/>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7"/>
      <c r="B719" s="7"/>
      <c r="C719" s="147"/>
      <c r="D719" s="147"/>
      <c r="E719" s="7"/>
      <c r="F719" s="7"/>
      <c r="G719" s="7"/>
      <c r="H719" s="7"/>
      <c r="I719" s="7"/>
      <c r="J719" s="7"/>
      <c r="K719" s="7"/>
      <c r="L719" s="172"/>
      <c r="M719" s="172"/>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7"/>
      <c r="B720" s="7"/>
      <c r="C720" s="147"/>
      <c r="D720" s="147"/>
      <c r="E720" s="7"/>
      <c r="F720" s="7"/>
      <c r="G720" s="7"/>
      <c r="H720" s="7"/>
      <c r="I720" s="7"/>
      <c r="J720" s="7"/>
      <c r="K720" s="7"/>
      <c r="L720" s="172"/>
      <c r="M720" s="172"/>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7"/>
      <c r="B721" s="7"/>
      <c r="C721" s="147"/>
      <c r="D721" s="147"/>
      <c r="E721" s="7"/>
      <c r="F721" s="7"/>
      <c r="G721" s="7"/>
      <c r="H721" s="7"/>
      <c r="I721" s="7"/>
      <c r="J721" s="7"/>
      <c r="K721" s="7"/>
      <c r="L721" s="172"/>
      <c r="M721" s="172"/>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7"/>
      <c r="B722" s="7"/>
      <c r="C722" s="147"/>
      <c r="D722" s="147"/>
      <c r="E722" s="7"/>
      <c r="F722" s="7"/>
      <c r="G722" s="7"/>
      <c r="H722" s="7"/>
      <c r="I722" s="7"/>
      <c r="J722" s="7"/>
      <c r="K722" s="7"/>
      <c r="L722" s="172"/>
      <c r="M722" s="172"/>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7"/>
      <c r="B723" s="7"/>
      <c r="C723" s="147"/>
      <c r="D723" s="147"/>
      <c r="E723" s="7"/>
      <c r="F723" s="7"/>
      <c r="G723" s="7"/>
      <c r="H723" s="7"/>
      <c r="I723" s="7"/>
      <c r="J723" s="7"/>
      <c r="K723" s="7"/>
      <c r="L723" s="172"/>
      <c r="M723" s="172"/>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7"/>
      <c r="B724" s="7"/>
      <c r="C724" s="147"/>
      <c r="D724" s="147"/>
      <c r="E724" s="7"/>
      <c r="F724" s="7"/>
      <c r="G724" s="7"/>
      <c r="H724" s="7"/>
      <c r="I724" s="7"/>
      <c r="J724" s="7"/>
      <c r="K724" s="7"/>
      <c r="L724" s="172"/>
      <c r="M724" s="172"/>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7"/>
      <c r="B725" s="7"/>
      <c r="C725" s="147"/>
      <c r="D725" s="147"/>
      <c r="E725" s="7"/>
      <c r="F725" s="7"/>
      <c r="G725" s="7"/>
      <c r="H725" s="7"/>
      <c r="I725" s="7"/>
      <c r="J725" s="7"/>
      <c r="K725" s="7"/>
      <c r="L725" s="172"/>
      <c r="M725" s="172"/>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7"/>
      <c r="B726" s="7"/>
      <c r="C726" s="147"/>
      <c r="D726" s="147"/>
      <c r="E726" s="7"/>
      <c r="F726" s="7"/>
      <c r="G726" s="7"/>
      <c r="H726" s="7"/>
      <c r="I726" s="7"/>
      <c r="J726" s="7"/>
      <c r="K726" s="7"/>
      <c r="L726" s="172"/>
      <c r="M726" s="172"/>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7"/>
      <c r="B727" s="7"/>
      <c r="C727" s="147"/>
      <c r="D727" s="147"/>
      <c r="E727" s="7"/>
      <c r="F727" s="7"/>
      <c r="G727" s="7"/>
      <c r="H727" s="7"/>
      <c r="I727" s="7"/>
      <c r="J727" s="7"/>
      <c r="K727" s="7"/>
      <c r="L727" s="172"/>
      <c r="M727" s="172"/>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7"/>
      <c r="B728" s="7"/>
      <c r="C728" s="147"/>
      <c r="D728" s="147"/>
      <c r="E728" s="7"/>
      <c r="F728" s="7"/>
      <c r="G728" s="7"/>
      <c r="H728" s="7"/>
      <c r="I728" s="7"/>
      <c r="J728" s="7"/>
      <c r="K728" s="7"/>
      <c r="L728" s="172"/>
      <c r="M728" s="172"/>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7"/>
      <c r="B729" s="7"/>
      <c r="C729" s="147"/>
      <c r="D729" s="147"/>
      <c r="E729" s="7"/>
      <c r="F729" s="7"/>
      <c r="G729" s="7"/>
      <c r="H729" s="7"/>
      <c r="I729" s="7"/>
      <c r="J729" s="7"/>
      <c r="K729" s="7"/>
      <c r="L729" s="172"/>
      <c r="M729" s="172"/>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7"/>
      <c r="B730" s="7"/>
      <c r="C730" s="147"/>
      <c r="D730" s="147"/>
      <c r="E730" s="7"/>
      <c r="F730" s="7"/>
      <c r="G730" s="7"/>
      <c r="H730" s="7"/>
      <c r="I730" s="7"/>
      <c r="J730" s="7"/>
      <c r="K730" s="7"/>
      <c r="L730" s="172"/>
      <c r="M730" s="172"/>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7"/>
      <c r="B731" s="7"/>
      <c r="C731" s="147"/>
      <c r="D731" s="147"/>
      <c r="E731" s="7"/>
      <c r="F731" s="7"/>
      <c r="G731" s="7"/>
      <c r="H731" s="7"/>
      <c r="I731" s="7"/>
      <c r="J731" s="7"/>
      <c r="K731" s="7"/>
      <c r="L731" s="172"/>
      <c r="M731" s="172"/>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7"/>
      <c r="B732" s="7"/>
      <c r="C732" s="147"/>
      <c r="D732" s="147"/>
      <c r="E732" s="7"/>
      <c r="F732" s="7"/>
      <c r="G732" s="7"/>
      <c r="H732" s="7"/>
      <c r="I732" s="7"/>
      <c r="J732" s="7"/>
      <c r="K732" s="7"/>
      <c r="L732" s="172"/>
      <c r="M732" s="172"/>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7"/>
      <c r="B733" s="7"/>
      <c r="C733" s="147"/>
      <c r="D733" s="147"/>
      <c r="E733" s="7"/>
      <c r="F733" s="7"/>
      <c r="G733" s="7"/>
      <c r="H733" s="7"/>
      <c r="I733" s="7"/>
      <c r="J733" s="7"/>
      <c r="K733" s="7"/>
      <c r="L733" s="172"/>
      <c r="M733" s="172"/>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7"/>
      <c r="B734" s="7"/>
      <c r="C734" s="147"/>
      <c r="D734" s="147"/>
      <c r="E734" s="7"/>
      <c r="F734" s="7"/>
      <c r="G734" s="7"/>
      <c r="H734" s="7"/>
      <c r="I734" s="7"/>
      <c r="J734" s="7"/>
      <c r="K734" s="7"/>
      <c r="L734" s="172"/>
      <c r="M734" s="172"/>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7"/>
      <c r="B735" s="7"/>
      <c r="C735" s="147"/>
      <c r="D735" s="147"/>
      <c r="E735" s="7"/>
      <c r="F735" s="7"/>
      <c r="G735" s="7"/>
      <c r="H735" s="7"/>
      <c r="I735" s="7"/>
      <c r="J735" s="7"/>
      <c r="K735" s="7"/>
      <c r="L735" s="172"/>
      <c r="M735" s="172"/>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7"/>
      <c r="B736" s="7"/>
      <c r="C736" s="147"/>
      <c r="D736" s="147"/>
      <c r="E736" s="7"/>
      <c r="F736" s="7"/>
      <c r="G736" s="7"/>
      <c r="H736" s="7"/>
      <c r="I736" s="7"/>
      <c r="J736" s="7"/>
      <c r="K736" s="7"/>
      <c r="L736" s="172"/>
      <c r="M736" s="172"/>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7"/>
      <c r="B737" s="7"/>
      <c r="C737" s="147"/>
      <c r="D737" s="147"/>
      <c r="E737" s="7"/>
      <c r="F737" s="7"/>
      <c r="G737" s="7"/>
      <c r="H737" s="7"/>
      <c r="I737" s="7"/>
      <c r="J737" s="7"/>
      <c r="K737" s="7"/>
      <c r="L737" s="172"/>
      <c r="M737" s="172"/>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7"/>
      <c r="B738" s="7"/>
      <c r="C738" s="147"/>
      <c r="D738" s="147"/>
      <c r="E738" s="7"/>
      <c r="F738" s="7"/>
      <c r="G738" s="7"/>
      <c r="H738" s="7"/>
      <c r="I738" s="7"/>
      <c r="J738" s="7"/>
      <c r="K738" s="7"/>
      <c r="L738" s="172"/>
      <c r="M738" s="172"/>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7"/>
      <c r="B739" s="7"/>
      <c r="C739" s="147"/>
      <c r="D739" s="147"/>
      <c r="E739" s="7"/>
      <c r="F739" s="7"/>
      <c r="G739" s="7"/>
      <c r="H739" s="7"/>
      <c r="I739" s="7"/>
      <c r="J739" s="7"/>
      <c r="K739" s="7"/>
      <c r="L739" s="172"/>
      <c r="M739" s="172"/>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7"/>
      <c r="B740" s="7"/>
      <c r="C740" s="147"/>
      <c r="D740" s="147"/>
      <c r="E740" s="7"/>
      <c r="F740" s="7"/>
      <c r="G740" s="7"/>
      <c r="H740" s="7"/>
      <c r="I740" s="7"/>
      <c r="J740" s="7"/>
      <c r="K740" s="7"/>
      <c r="L740" s="172"/>
      <c r="M740" s="172"/>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7"/>
      <c r="B741" s="7"/>
      <c r="C741" s="147"/>
      <c r="D741" s="147"/>
      <c r="E741" s="7"/>
      <c r="F741" s="7"/>
      <c r="G741" s="7"/>
      <c r="H741" s="7"/>
      <c r="I741" s="7"/>
      <c r="J741" s="7"/>
      <c r="K741" s="7"/>
      <c r="L741" s="172"/>
      <c r="M741" s="172"/>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7"/>
      <c r="B742" s="7"/>
      <c r="C742" s="147"/>
      <c r="D742" s="147"/>
      <c r="E742" s="7"/>
      <c r="F742" s="7"/>
      <c r="G742" s="7"/>
      <c r="H742" s="7"/>
      <c r="I742" s="7"/>
      <c r="J742" s="7"/>
      <c r="K742" s="7"/>
      <c r="L742" s="172"/>
      <c r="M742" s="172"/>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7"/>
      <c r="B743" s="7"/>
      <c r="C743" s="147"/>
      <c r="D743" s="147"/>
      <c r="E743" s="7"/>
      <c r="F743" s="7"/>
      <c r="G743" s="7"/>
      <c r="H743" s="7"/>
      <c r="I743" s="7"/>
      <c r="J743" s="7"/>
      <c r="K743" s="7"/>
      <c r="L743" s="172"/>
      <c r="M743" s="172"/>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7"/>
      <c r="B744" s="7"/>
      <c r="C744" s="147"/>
      <c r="D744" s="147"/>
      <c r="E744" s="7"/>
      <c r="F744" s="7"/>
      <c r="G744" s="7"/>
      <c r="H744" s="7"/>
      <c r="I744" s="7"/>
      <c r="J744" s="7"/>
      <c r="K744" s="7"/>
      <c r="L744" s="172"/>
      <c r="M744" s="172"/>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7"/>
      <c r="B745" s="7"/>
      <c r="C745" s="147"/>
      <c r="D745" s="147"/>
      <c r="E745" s="7"/>
      <c r="F745" s="7"/>
      <c r="G745" s="7"/>
      <c r="H745" s="7"/>
      <c r="I745" s="7"/>
      <c r="J745" s="7"/>
      <c r="K745" s="7"/>
      <c r="L745" s="172"/>
      <c r="M745" s="172"/>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7"/>
      <c r="B746" s="7"/>
      <c r="C746" s="147"/>
      <c r="D746" s="147"/>
      <c r="E746" s="7"/>
      <c r="F746" s="7"/>
      <c r="G746" s="7"/>
      <c r="H746" s="7"/>
      <c r="I746" s="7"/>
      <c r="J746" s="7"/>
      <c r="K746" s="7"/>
      <c r="L746" s="172"/>
      <c r="M746" s="172"/>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7"/>
      <c r="B747" s="7"/>
      <c r="C747" s="147"/>
      <c r="D747" s="147"/>
      <c r="E747" s="7"/>
      <c r="F747" s="7"/>
      <c r="G747" s="7"/>
      <c r="H747" s="7"/>
      <c r="I747" s="7"/>
      <c r="J747" s="7"/>
      <c r="K747" s="7"/>
      <c r="L747" s="172"/>
      <c r="M747" s="172"/>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7"/>
      <c r="B748" s="7"/>
      <c r="C748" s="147"/>
      <c r="D748" s="147"/>
      <c r="E748" s="7"/>
      <c r="F748" s="7"/>
      <c r="G748" s="7"/>
      <c r="H748" s="7"/>
      <c r="I748" s="7"/>
      <c r="J748" s="7"/>
      <c r="K748" s="7"/>
      <c r="L748" s="172"/>
      <c r="M748" s="172"/>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7"/>
      <c r="B749" s="7"/>
      <c r="C749" s="147"/>
      <c r="D749" s="147"/>
      <c r="E749" s="7"/>
      <c r="F749" s="7"/>
      <c r="G749" s="7"/>
      <c r="H749" s="7"/>
      <c r="I749" s="7"/>
      <c r="J749" s="7"/>
      <c r="K749" s="7"/>
      <c r="L749" s="172"/>
      <c r="M749" s="172"/>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7"/>
      <c r="B750" s="7"/>
      <c r="C750" s="147"/>
      <c r="D750" s="147"/>
      <c r="E750" s="7"/>
      <c r="F750" s="7"/>
      <c r="G750" s="7"/>
      <c r="H750" s="7"/>
      <c r="I750" s="7"/>
      <c r="J750" s="7"/>
      <c r="K750" s="7"/>
      <c r="L750" s="172"/>
      <c r="M750" s="172"/>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7"/>
      <c r="B751" s="7"/>
      <c r="C751" s="147"/>
      <c r="D751" s="147"/>
      <c r="E751" s="7"/>
      <c r="F751" s="7"/>
      <c r="G751" s="7"/>
      <c r="H751" s="7"/>
      <c r="I751" s="7"/>
      <c r="J751" s="7"/>
      <c r="K751" s="7"/>
      <c r="L751" s="172"/>
      <c r="M751" s="172"/>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7"/>
      <c r="B752" s="7"/>
      <c r="C752" s="147"/>
      <c r="D752" s="147"/>
      <c r="E752" s="7"/>
      <c r="F752" s="7"/>
      <c r="G752" s="7"/>
      <c r="H752" s="7"/>
      <c r="I752" s="7"/>
      <c r="J752" s="7"/>
      <c r="K752" s="7"/>
      <c r="L752" s="172"/>
      <c r="M752" s="172"/>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7"/>
      <c r="B753" s="7"/>
      <c r="C753" s="147"/>
      <c r="D753" s="147"/>
      <c r="E753" s="7"/>
      <c r="F753" s="7"/>
      <c r="G753" s="7"/>
      <c r="H753" s="7"/>
      <c r="I753" s="7"/>
      <c r="J753" s="7"/>
      <c r="K753" s="7"/>
      <c r="L753" s="172"/>
      <c r="M753" s="172"/>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7"/>
      <c r="B754" s="7"/>
      <c r="C754" s="147"/>
      <c r="D754" s="147"/>
      <c r="E754" s="7"/>
      <c r="F754" s="7"/>
      <c r="G754" s="7"/>
      <c r="H754" s="7"/>
      <c r="I754" s="7"/>
      <c r="J754" s="7"/>
      <c r="K754" s="7"/>
      <c r="L754" s="172"/>
      <c r="M754" s="172"/>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7"/>
      <c r="B755" s="7"/>
      <c r="C755" s="147"/>
      <c r="D755" s="147"/>
      <c r="E755" s="7"/>
      <c r="F755" s="7"/>
      <c r="G755" s="7"/>
      <c r="H755" s="7"/>
      <c r="I755" s="7"/>
      <c r="J755" s="7"/>
      <c r="K755" s="7"/>
      <c r="L755" s="172"/>
      <c r="M755" s="172"/>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7"/>
      <c r="B756" s="7"/>
      <c r="C756" s="147"/>
      <c r="D756" s="147"/>
      <c r="E756" s="7"/>
      <c r="F756" s="7"/>
      <c r="G756" s="7"/>
      <c r="H756" s="7"/>
      <c r="I756" s="7"/>
      <c r="J756" s="7"/>
      <c r="K756" s="7"/>
      <c r="L756" s="172"/>
      <c r="M756" s="172"/>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7"/>
      <c r="B757" s="7"/>
      <c r="C757" s="147"/>
      <c r="D757" s="147"/>
      <c r="E757" s="7"/>
      <c r="F757" s="7"/>
      <c r="G757" s="7"/>
      <c r="H757" s="7"/>
      <c r="I757" s="7"/>
      <c r="J757" s="7"/>
      <c r="K757" s="7"/>
      <c r="L757" s="172"/>
      <c r="M757" s="172"/>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7"/>
      <c r="B758" s="7"/>
      <c r="C758" s="147"/>
      <c r="D758" s="147"/>
      <c r="E758" s="7"/>
      <c r="F758" s="7"/>
      <c r="G758" s="7"/>
      <c r="H758" s="7"/>
      <c r="I758" s="7"/>
      <c r="J758" s="7"/>
      <c r="K758" s="7"/>
      <c r="L758" s="172"/>
      <c r="M758" s="172"/>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7"/>
      <c r="B759" s="7"/>
      <c r="C759" s="147"/>
      <c r="D759" s="147"/>
      <c r="E759" s="7"/>
      <c r="F759" s="7"/>
      <c r="G759" s="7"/>
      <c r="H759" s="7"/>
      <c r="I759" s="7"/>
      <c r="J759" s="7"/>
      <c r="K759" s="7"/>
      <c r="L759" s="172"/>
      <c r="M759" s="172"/>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7"/>
      <c r="B760" s="7"/>
      <c r="C760" s="147"/>
      <c r="D760" s="147"/>
      <c r="E760" s="7"/>
      <c r="F760" s="7"/>
      <c r="G760" s="7"/>
      <c r="H760" s="7"/>
      <c r="I760" s="7"/>
      <c r="J760" s="7"/>
      <c r="K760" s="7"/>
      <c r="L760" s="172"/>
      <c r="M760" s="172"/>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7"/>
      <c r="B761" s="7"/>
      <c r="C761" s="147"/>
      <c r="D761" s="147"/>
      <c r="E761" s="7"/>
      <c r="F761" s="7"/>
      <c r="G761" s="7"/>
      <c r="H761" s="7"/>
      <c r="I761" s="7"/>
      <c r="J761" s="7"/>
      <c r="K761" s="7"/>
      <c r="L761" s="172"/>
      <c r="M761" s="172"/>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7"/>
      <c r="B762" s="7"/>
      <c r="C762" s="147"/>
      <c r="D762" s="147"/>
      <c r="E762" s="7"/>
      <c r="F762" s="7"/>
      <c r="G762" s="7"/>
      <c r="H762" s="7"/>
      <c r="I762" s="7"/>
      <c r="J762" s="7"/>
      <c r="K762" s="7"/>
      <c r="L762" s="172"/>
      <c r="M762" s="172"/>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7"/>
      <c r="B763" s="7"/>
      <c r="C763" s="147"/>
      <c r="D763" s="147"/>
      <c r="E763" s="7"/>
      <c r="F763" s="7"/>
      <c r="G763" s="7"/>
      <c r="H763" s="7"/>
      <c r="I763" s="7"/>
      <c r="J763" s="7"/>
      <c r="K763" s="7"/>
      <c r="L763" s="172"/>
      <c r="M763" s="172"/>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7"/>
      <c r="B764" s="7"/>
      <c r="C764" s="147"/>
      <c r="D764" s="147"/>
      <c r="E764" s="7"/>
      <c r="F764" s="7"/>
      <c r="G764" s="7"/>
      <c r="H764" s="7"/>
      <c r="I764" s="7"/>
      <c r="J764" s="7"/>
      <c r="K764" s="7"/>
      <c r="L764" s="172"/>
      <c r="M764" s="172"/>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7"/>
      <c r="B765" s="7"/>
      <c r="C765" s="147"/>
      <c r="D765" s="147"/>
      <c r="E765" s="7"/>
      <c r="F765" s="7"/>
      <c r="G765" s="7"/>
      <c r="H765" s="7"/>
      <c r="I765" s="7"/>
      <c r="J765" s="7"/>
      <c r="K765" s="7"/>
      <c r="L765" s="172"/>
      <c r="M765" s="172"/>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7"/>
      <c r="B766" s="7"/>
      <c r="C766" s="147"/>
      <c r="D766" s="147"/>
      <c r="E766" s="7"/>
      <c r="F766" s="7"/>
      <c r="G766" s="7"/>
      <c r="H766" s="7"/>
      <c r="I766" s="7"/>
      <c r="J766" s="7"/>
      <c r="K766" s="7"/>
      <c r="L766" s="172"/>
      <c r="M766" s="172"/>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7"/>
      <c r="B767" s="7"/>
      <c r="C767" s="147"/>
      <c r="D767" s="147"/>
      <c r="E767" s="7"/>
      <c r="F767" s="7"/>
      <c r="G767" s="7"/>
      <c r="H767" s="7"/>
      <c r="I767" s="7"/>
      <c r="J767" s="7"/>
      <c r="K767" s="7"/>
      <c r="L767" s="172"/>
      <c r="M767" s="172"/>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7"/>
      <c r="B768" s="7"/>
      <c r="C768" s="147"/>
      <c r="D768" s="147"/>
      <c r="E768" s="7"/>
      <c r="F768" s="7"/>
      <c r="G768" s="7"/>
      <c r="H768" s="7"/>
      <c r="I768" s="7"/>
      <c r="J768" s="7"/>
      <c r="K768" s="7"/>
      <c r="L768" s="172"/>
      <c r="M768" s="172"/>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7"/>
      <c r="B769" s="7"/>
      <c r="C769" s="147"/>
      <c r="D769" s="147"/>
      <c r="E769" s="7"/>
      <c r="F769" s="7"/>
      <c r="G769" s="7"/>
      <c r="H769" s="7"/>
      <c r="I769" s="7"/>
      <c r="J769" s="7"/>
      <c r="K769" s="7"/>
      <c r="L769" s="172"/>
      <c r="M769" s="172"/>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7"/>
      <c r="B770" s="7"/>
      <c r="C770" s="147"/>
      <c r="D770" s="147"/>
      <c r="E770" s="7"/>
      <c r="F770" s="7"/>
      <c r="G770" s="7"/>
      <c r="H770" s="7"/>
      <c r="I770" s="7"/>
      <c r="J770" s="7"/>
      <c r="K770" s="7"/>
      <c r="L770" s="172"/>
      <c r="M770" s="172"/>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7"/>
      <c r="B771" s="7"/>
      <c r="C771" s="147"/>
      <c r="D771" s="147"/>
      <c r="E771" s="7"/>
      <c r="F771" s="7"/>
      <c r="G771" s="7"/>
      <c r="H771" s="7"/>
      <c r="I771" s="7"/>
      <c r="J771" s="7"/>
      <c r="K771" s="7"/>
      <c r="L771" s="172"/>
      <c r="M771" s="172"/>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7"/>
      <c r="B772" s="7"/>
      <c r="C772" s="147"/>
      <c r="D772" s="147"/>
      <c r="E772" s="7"/>
      <c r="F772" s="7"/>
      <c r="G772" s="7"/>
      <c r="H772" s="7"/>
      <c r="I772" s="7"/>
      <c r="J772" s="7"/>
      <c r="K772" s="7"/>
      <c r="L772" s="172"/>
      <c r="M772" s="172"/>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7"/>
      <c r="B773" s="7"/>
      <c r="C773" s="147"/>
      <c r="D773" s="147"/>
      <c r="E773" s="7"/>
      <c r="F773" s="7"/>
      <c r="G773" s="7"/>
      <c r="H773" s="7"/>
      <c r="I773" s="7"/>
      <c r="J773" s="7"/>
      <c r="K773" s="7"/>
      <c r="L773" s="172"/>
      <c r="M773" s="172"/>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7"/>
      <c r="B774" s="7"/>
      <c r="C774" s="147"/>
      <c r="D774" s="147"/>
      <c r="E774" s="7"/>
      <c r="F774" s="7"/>
      <c r="G774" s="7"/>
      <c r="H774" s="7"/>
      <c r="I774" s="7"/>
      <c r="J774" s="7"/>
      <c r="K774" s="7"/>
      <c r="L774" s="172"/>
      <c r="M774" s="172"/>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7"/>
      <c r="B775" s="7"/>
      <c r="C775" s="147"/>
      <c r="D775" s="147"/>
      <c r="E775" s="7"/>
      <c r="F775" s="7"/>
      <c r="G775" s="7"/>
      <c r="H775" s="7"/>
      <c r="I775" s="7"/>
      <c r="J775" s="7"/>
      <c r="K775" s="7"/>
      <c r="L775" s="172"/>
      <c r="M775" s="172"/>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7"/>
      <c r="B776" s="7"/>
      <c r="C776" s="147"/>
      <c r="D776" s="147"/>
      <c r="E776" s="7"/>
      <c r="F776" s="7"/>
      <c r="G776" s="7"/>
      <c r="H776" s="7"/>
      <c r="I776" s="7"/>
      <c r="J776" s="7"/>
      <c r="K776" s="7"/>
      <c r="L776" s="172"/>
      <c r="M776" s="172"/>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7"/>
      <c r="B777" s="7"/>
      <c r="C777" s="147"/>
      <c r="D777" s="147"/>
      <c r="E777" s="7"/>
      <c r="F777" s="7"/>
      <c r="G777" s="7"/>
      <c r="H777" s="7"/>
      <c r="I777" s="7"/>
      <c r="J777" s="7"/>
      <c r="K777" s="7"/>
      <c r="L777" s="172"/>
      <c r="M777" s="172"/>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7"/>
      <c r="B778" s="7"/>
      <c r="C778" s="147"/>
      <c r="D778" s="147"/>
      <c r="E778" s="7"/>
      <c r="F778" s="7"/>
      <c r="G778" s="7"/>
      <c r="H778" s="7"/>
      <c r="I778" s="7"/>
      <c r="J778" s="7"/>
      <c r="K778" s="7"/>
      <c r="L778" s="172"/>
      <c r="M778" s="172"/>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7"/>
      <c r="B779" s="7"/>
      <c r="C779" s="147"/>
      <c r="D779" s="147"/>
      <c r="E779" s="7"/>
      <c r="F779" s="7"/>
      <c r="G779" s="7"/>
      <c r="H779" s="7"/>
      <c r="I779" s="7"/>
      <c r="J779" s="7"/>
      <c r="K779" s="7"/>
      <c r="L779" s="172"/>
      <c r="M779" s="172"/>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7"/>
      <c r="B780" s="7"/>
      <c r="C780" s="147"/>
      <c r="D780" s="147"/>
      <c r="E780" s="7"/>
      <c r="F780" s="7"/>
      <c r="G780" s="7"/>
      <c r="H780" s="7"/>
      <c r="I780" s="7"/>
      <c r="J780" s="7"/>
      <c r="K780" s="7"/>
      <c r="L780" s="172"/>
      <c r="M780" s="172"/>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7"/>
      <c r="B781" s="7"/>
      <c r="C781" s="147"/>
      <c r="D781" s="147"/>
      <c r="E781" s="7"/>
      <c r="F781" s="7"/>
      <c r="G781" s="7"/>
      <c r="H781" s="7"/>
      <c r="I781" s="7"/>
      <c r="J781" s="7"/>
      <c r="K781" s="7"/>
      <c r="L781" s="172"/>
      <c r="M781" s="172"/>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7"/>
      <c r="B782" s="7"/>
      <c r="C782" s="147"/>
      <c r="D782" s="147"/>
      <c r="E782" s="7"/>
      <c r="F782" s="7"/>
      <c r="G782" s="7"/>
      <c r="H782" s="7"/>
      <c r="I782" s="7"/>
      <c r="J782" s="7"/>
      <c r="K782" s="7"/>
      <c r="L782" s="172"/>
      <c r="M782" s="172"/>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7"/>
      <c r="B783" s="7"/>
      <c r="C783" s="147"/>
      <c r="D783" s="147"/>
      <c r="E783" s="7"/>
      <c r="F783" s="7"/>
      <c r="G783" s="7"/>
      <c r="H783" s="7"/>
      <c r="I783" s="7"/>
      <c r="J783" s="7"/>
      <c r="K783" s="7"/>
      <c r="L783" s="172"/>
      <c r="M783" s="172"/>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7"/>
      <c r="B784" s="7"/>
      <c r="C784" s="147"/>
      <c r="D784" s="147"/>
      <c r="E784" s="7"/>
      <c r="F784" s="7"/>
      <c r="G784" s="7"/>
      <c r="H784" s="7"/>
      <c r="I784" s="7"/>
      <c r="J784" s="7"/>
      <c r="K784" s="7"/>
      <c r="L784" s="172"/>
      <c r="M784" s="172"/>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7"/>
      <c r="B785" s="7"/>
      <c r="C785" s="147"/>
      <c r="D785" s="147"/>
      <c r="E785" s="7"/>
      <c r="F785" s="7"/>
      <c r="G785" s="7"/>
      <c r="H785" s="7"/>
      <c r="I785" s="7"/>
      <c r="J785" s="7"/>
      <c r="K785" s="7"/>
      <c r="L785" s="172"/>
      <c r="M785" s="172"/>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7"/>
      <c r="B786" s="7"/>
      <c r="C786" s="147"/>
      <c r="D786" s="147"/>
      <c r="E786" s="7"/>
      <c r="F786" s="7"/>
      <c r="G786" s="7"/>
      <c r="H786" s="7"/>
      <c r="I786" s="7"/>
      <c r="J786" s="7"/>
      <c r="K786" s="7"/>
      <c r="L786" s="172"/>
      <c r="M786" s="172"/>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7"/>
      <c r="B787" s="7"/>
      <c r="C787" s="147"/>
      <c r="D787" s="147"/>
      <c r="E787" s="7"/>
      <c r="F787" s="7"/>
      <c r="G787" s="7"/>
      <c r="H787" s="7"/>
      <c r="I787" s="7"/>
      <c r="J787" s="7"/>
      <c r="K787" s="7"/>
      <c r="L787" s="172"/>
      <c r="M787" s="172"/>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7"/>
      <c r="B788" s="7"/>
      <c r="C788" s="147"/>
      <c r="D788" s="147"/>
      <c r="E788" s="7"/>
      <c r="F788" s="7"/>
      <c r="G788" s="7"/>
      <c r="H788" s="7"/>
      <c r="I788" s="7"/>
      <c r="J788" s="7"/>
      <c r="K788" s="7"/>
      <c r="L788" s="172"/>
      <c r="M788" s="172"/>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7"/>
      <c r="B789" s="7"/>
      <c r="C789" s="147"/>
      <c r="D789" s="147"/>
      <c r="E789" s="7"/>
      <c r="F789" s="7"/>
      <c r="G789" s="7"/>
      <c r="H789" s="7"/>
      <c r="I789" s="7"/>
      <c r="J789" s="7"/>
      <c r="K789" s="7"/>
      <c r="L789" s="172"/>
      <c r="M789" s="172"/>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7"/>
      <c r="B790" s="7"/>
      <c r="C790" s="147"/>
      <c r="D790" s="147"/>
      <c r="E790" s="7"/>
      <c r="F790" s="7"/>
      <c r="G790" s="7"/>
      <c r="H790" s="7"/>
      <c r="I790" s="7"/>
      <c r="J790" s="7"/>
      <c r="K790" s="7"/>
      <c r="L790" s="172"/>
      <c r="M790" s="172"/>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7"/>
      <c r="B791" s="7"/>
      <c r="C791" s="147"/>
      <c r="D791" s="147"/>
      <c r="E791" s="7"/>
      <c r="F791" s="7"/>
      <c r="G791" s="7"/>
      <c r="H791" s="7"/>
      <c r="I791" s="7"/>
      <c r="J791" s="7"/>
      <c r="K791" s="7"/>
      <c r="L791" s="172"/>
      <c r="M791" s="172"/>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7"/>
      <c r="B792" s="7"/>
      <c r="C792" s="147"/>
      <c r="D792" s="147"/>
      <c r="E792" s="7"/>
      <c r="F792" s="7"/>
      <c r="G792" s="7"/>
      <c r="H792" s="7"/>
      <c r="I792" s="7"/>
      <c r="J792" s="7"/>
      <c r="K792" s="7"/>
      <c r="L792" s="172"/>
      <c r="M792" s="172"/>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7"/>
      <c r="B793" s="7"/>
      <c r="C793" s="147"/>
      <c r="D793" s="147"/>
      <c r="E793" s="7"/>
      <c r="F793" s="7"/>
      <c r="G793" s="7"/>
      <c r="H793" s="7"/>
      <c r="I793" s="7"/>
      <c r="J793" s="7"/>
      <c r="K793" s="7"/>
      <c r="L793" s="172"/>
      <c r="M793" s="172"/>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7"/>
      <c r="B794" s="7"/>
      <c r="C794" s="147"/>
      <c r="D794" s="147"/>
      <c r="E794" s="7"/>
      <c r="F794" s="7"/>
      <c r="G794" s="7"/>
      <c r="H794" s="7"/>
      <c r="I794" s="7"/>
      <c r="J794" s="7"/>
      <c r="K794" s="7"/>
      <c r="L794" s="172"/>
      <c r="M794" s="172"/>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7"/>
      <c r="B795" s="7"/>
      <c r="C795" s="147"/>
      <c r="D795" s="147"/>
      <c r="E795" s="7"/>
      <c r="F795" s="7"/>
      <c r="G795" s="7"/>
      <c r="H795" s="7"/>
      <c r="I795" s="7"/>
      <c r="J795" s="7"/>
      <c r="K795" s="7"/>
      <c r="L795" s="172"/>
      <c r="M795" s="172"/>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7"/>
      <c r="B796" s="7"/>
      <c r="C796" s="147"/>
      <c r="D796" s="147"/>
      <c r="E796" s="7"/>
      <c r="F796" s="7"/>
      <c r="G796" s="7"/>
      <c r="H796" s="7"/>
      <c r="I796" s="7"/>
      <c r="J796" s="7"/>
      <c r="K796" s="7"/>
      <c r="L796" s="172"/>
      <c r="M796" s="172"/>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7"/>
      <c r="B797" s="7"/>
      <c r="C797" s="147"/>
      <c r="D797" s="147"/>
      <c r="E797" s="7"/>
      <c r="F797" s="7"/>
      <c r="G797" s="7"/>
      <c r="H797" s="7"/>
      <c r="I797" s="7"/>
      <c r="J797" s="7"/>
      <c r="K797" s="7"/>
      <c r="L797" s="172"/>
      <c r="M797" s="172"/>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7"/>
      <c r="B798" s="7"/>
      <c r="C798" s="147"/>
      <c r="D798" s="147"/>
      <c r="E798" s="7"/>
      <c r="F798" s="7"/>
      <c r="G798" s="7"/>
      <c r="H798" s="7"/>
      <c r="I798" s="7"/>
      <c r="J798" s="7"/>
      <c r="K798" s="7"/>
      <c r="L798" s="172"/>
      <c r="M798" s="172"/>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7"/>
      <c r="B799" s="7"/>
      <c r="C799" s="147"/>
      <c r="D799" s="147"/>
      <c r="E799" s="7"/>
      <c r="F799" s="7"/>
      <c r="G799" s="7"/>
      <c r="H799" s="7"/>
      <c r="I799" s="7"/>
      <c r="J799" s="7"/>
      <c r="K799" s="7"/>
      <c r="L799" s="172"/>
      <c r="M799" s="172"/>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7"/>
      <c r="B800" s="7"/>
      <c r="C800" s="147"/>
      <c r="D800" s="147"/>
      <c r="E800" s="7"/>
      <c r="F800" s="7"/>
      <c r="G800" s="7"/>
      <c r="H800" s="7"/>
      <c r="I800" s="7"/>
      <c r="J800" s="7"/>
      <c r="K800" s="7"/>
      <c r="L800" s="172"/>
      <c r="M800" s="172"/>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7"/>
      <c r="B801" s="7"/>
      <c r="C801" s="147"/>
      <c r="D801" s="147"/>
      <c r="E801" s="7"/>
      <c r="F801" s="7"/>
      <c r="G801" s="7"/>
      <c r="H801" s="7"/>
      <c r="I801" s="7"/>
      <c r="J801" s="7"/>
      <c r="K801" s="7"/>
      <c r="L801" s="172"/>
      <c r="M801" s="172"/>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7"/>
      <c r="B802" s="7"/>
      <c r="C802" s="147"/>
      <c r="D802" s="147"/>
      <c r="E802" s="7"/>
      <c r="F802" s="7"/>
      <c r="G802" s="7"/>
      <c r="H802" s="7"/>
      <c r="I802" s="7"/>
      <c r="J802" s="7"/>
      <c r="K802" s="7"/>
      <c r="L802" s="172"/>
      <c r="M802" s="172"/>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7"/>
      <c r="B803" s="7"/>
      <c r="C803" s="147"/>
      <c r="D803" s="147"/>
      <c r="E803" s="7"/>
      <c r="F803" s="7"/>
      <c r="G803" s="7"/>
      <c r="H803" s="7"/>
      <c r="I803" s="7"/>
      <c r="J803" s="7"/>
      <c r="K803" s="7"/>
      <c r="L803" s="172"/>
      <c r="M803" s="172"/>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7"/>
      <c r="B804" s="7"/>
      <c r="C804" s="147"/>
      <c r="D804" s="147"/>
      <c r="E804" s="7"/>
      <c r="F804" s="7"/>
      <c r="G804" s="7"/>
      <c r="H804" s="7"/>
      <c r="I804" s="7"/>
      <c r="J804" s="7"/>
      <c r="K804" s="7"/>
      <c r="L804" s="172"/>
      <c r="M804" s="172"/>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7"/>
      <c r="B805" s="7"/>
      <c r="C805" s="147"/>
      <c r="D805" s="147"/>
      <c r="E805" s="7"/>
      <c r="F805" s="7"/>
      <c r="G805" s="7"/>
      <c r="H805" s="7"/>
      <c r="I805" s="7"/>
      <c r="J805" s="7"/>
      <c r="K805" s="7"/>
      <c r="L805" s="172"/>
      <c r="M805" s="172"/>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7"/>
      <c r="B806" s="7"/>
      <c r="C806" s="147"/>
      <c r="D806" s="147"/>
      <c r="E806" s="7"/>
      <c r="F806" s="7"/>
      <c r="G806" s="7"/>
      <c r="H806" s="7"/>
      <c r="I806" s="7"/>
      <c r="J806" s="7"/>
      <c r="K806" s="7"/>
      <c r="L806" s="172"/>
      <c r="M806" s="172"/>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7"/>
      <c r="B807" s="7"/>
      <c r="C807" s="147"/>
      <c r="D807" s="147"/>
      <c r="E807" s="7"/>
      <c r="F807" s="7"/>
      <c r="G807" s="7"/>
      <c r="H807" s="7"/>
      <c r="I807" s="7"/>
      <c r="J807" s="7"/>
      <c r="K807" s="7"/>
      <c r="L807" s="172"/>
      <c r="M807" s="172"/>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7"/>
      <c r="B808" s="7"/>
      <c r="C808" s="147"/>
      <c r="D808" s="147"/>
      <c r="E808" s="7"/>
      <c r="F808" s="7"/>
      <c r="G808" s="7"/>
      <c r="H808" s="7"/>
      <c r="I808" s="7"/>
      <c r="J808" s="7"/>
      <c r="K808" s="7"/>
      <c r="L808" s="172"/>
      <c r="M808" s="172"/>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7"/>
      <c r="B809" s="7"/>
      <c r="C809" s="147"/>
      <c r="D809" s="147"/>
      <c r="E809" s="7"/>
      <c r="F809" s="7"/>
      <c r="G809" s="7"/>
      <c r="H809" s="7"/>
      <c r="I809" s="7"/>
      <c r="J809" s="7"/>
      <c r="K809" s="7"/>
      <c r="L809" s="172"/>
      <c r="M809" s="172"/>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7"/>
      <c r="B810" s="7"/>
      <c r="C810" s="147"/>
      <c r="D810" s="147"/>
      <c r="E810" s="7"/>
      <c r="F810" s="7"/>
      <c r="G810" s="7"/>
      <c r="H810" s="7"/>
      <c r="I810" s="7"/>
      <c r="J810" s="7"/>
      <c r="K810" s="7"/>
      <c r="L810" s="172"/>
      <c r="M810" s="172"/>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7"/>
      <c r="B811" s="7"/>
      <c r="C811" s="147"/>
      <c r="D811" s="147"/>
      <c r="E811" s="7"/>
      <c r="F811" s="7"/>
      <c r="G811" s="7"/>
      <c r="H811" s="7"/>
      <c r="I811" s="7"/>
      <c r="J811" s="7"/>
      <c r="K811" s="7"/>
      <c r="L811" s="172"/>
      <c r="M811" s="172"/>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7"/>
      <c r="B812" s="7"/>
      <c r="C812" s="147"/>
      <c r="D812" s="147"/>
      <c r="E812" s="7"/>
      <c r="F812" s="7"/>
      <c r="G812" s="7"/>
      <c r="H812" s="7"/>
      <c r="I812" s="7"/>
      <c r="J812" s="7"/>
      <c r="K812" s="7"/>
      <c r="L812" s="172"/>
      <c r="M812" s="172"/>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7"/>
      <c r="B813" s="7"/>
      <c r="C813" s="147"/>
      <c r="D813" s="147"/>
      <c r="E813" s="7"/>
      <c r="F813" s="7"/>
      <c r="G813" s="7"/>
      <c r="H813" s="7"/>
      <c r="I813" s="7"/>
      <c r="J813" s="7"/>
      <c r="K813" s="7"/>
      <c r="L813" s="172"/>
      <c r="M813" s="172"/>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7"/>
      <c r="B814" s="7"/>
      <c r="C814" s="147"/>
      <c r="D814" s="147"/>
      <c r="E814" s="7"/>
      <c r="F814" s="7"/>
      <c r="G814" s="7"/>
      <c r="H814" s="7"/>
      <c r="I814" s="7"/>
      <c r="J814" s="7"/>
      <c r="K814" s="7"/>
      <c r="L814" s="172"/>
      <c r="M814" s="172"/>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7"/>
      <c r="B815" s="7"/>
      <c r="C815" s="147"/>
      <c r="D815" s="147"/>
      <c r="E815" s="7"/>
      <c r="F815" s="7"/>
      <c r="G815" s="7"/>
      <c r="H815" s="7"/>
      <c r="I815" s="7"/>
      <c r="J815" s="7"/>
      <c r="K815" s="7"/>
      <c r="L815" s="172"/>
      <c r="M815" s="172"/>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7"/>
      <c r="B816" s="7"/>
      <c r="C816" s="147"/>
      <c r="D816" s="147"/>
      <c r="E816" s="7"/>
      <c r="F816" s="7"/>
      <c r="G816" s="7"/>
      <c r="H816" s="7"/>
      <c r="I816" s="7"/>
      <c r="J816" s="7"/>
      <c r="K816" s="7"/>
      <c r="L816" s="172"/>
      <c r="M816" s="172"/>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7"/>
      <c r="B817" s="7"/>
      <c r="C817" s="147"/>
      <c r="D817" s="147"/>
      <c r="E817" s="7"/>
      <c r="F817" s="7"/>
      <c r="G817" s="7"/>
      <c r="H817" s="7"/>
      <c r="I817" s="7"/>
      <c r="J817" s="7"/>
      <c r="K817" s="7"/>
      <c r="L817" s="172"/>
      <c r="M817" s="172"/>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7"/>
      <c r="B818" s="7"/>
      <c r="C818" s="147"/>
      <c r="D818" s="147"/>
      <c r="E818" s="7"/>
      <c r="F818" s="7"/>
      <c r="G818" s="7"/>
      <c r="H818" s="7"/>
      <c r="I818" s="7"/>
      <c r="J818" s="7"/>
      <c r="K818" s="7"/>
      <c r="L818" s="172"/>
      <c r="M818" s="172"/>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7"/>
      <c r="B819" s="7"/>
      <c r="C819" s="147"/>
      <c r="D819" s="147"/>
      <c r="E819" s="7"/>
      <c r="F819" s="7"/>
      <c r="G819" s="7"/>
      <c r="H819" s="7"/>
      <c r="I819" s="7"/>
      <c r="J819" s="7"/>
      <c r="K819" s="7"/>
      <c r="L819" s="172"/>
      <c r="M819" s="172"/>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7"/>
      <c r="B820" s="7"/>
      <c r="C820" s="147"/>
      <c r="D820" s="147"/>
      <c r="E820" s="7"/>
      <c r="F820" s="7"/>
      <c r="G820" s="7"/>
      <c r="H820" s="7"/>
      <c r="I820" s="7"/>
      <c r="J820" s="7"/>
      <c r="K820" s="7"/>
      <c r="L820" s="172"/>
      <c r="M820" s="172"/>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7"/>
      <c r="B821" s="7"/>
      <c r="C821" s="147"/>
      <c r="D821" s="147"/>
      <c r="E821" s="7"/>
      <c r="F821" s="7"/>
      <c r="G821" s="7"/>
      <c r="H821" s="7"/>
      <c r="I821" s="7"/>
      <c r="J821" s="7"/>
      <c r="K821" s="7"/>
      <c r="L821" s="172"/>
      <c r="M821" s="172"/>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7"/>
      <c r="B822" s="7"/>
      <c r="C822" s="147"/>
      <c r="D822" s="147"/>
      <c r="E822" s="7"/>
      <c r="F822" s="7"/>
      <c r="G822" s="7"/>
      <c r="H822" s="7"/>
      <c r="I822" s="7"/>
      <c r="J822" s="7"/>
      <c r="K822" s="7"/>
      <c r="L822" s="172"/>
      <c r="M822" s="172"/>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7"/>
      <c r="B823" s="7"/>
      <c r="C823" s="147"/>
      <c r="D823" s="147"/>
      <c r="E823" s="7"/>
      <c r="F823" s="7"/>
      <c r="G823" s="7"/>
      <c r="H823" s="7"/>
      <c r="I823" s="7"/>
      <c r="J823" s="7"/>
      <c r="K823" s="7"/>
      <c r="L823" s="172"/>
      <c r="M823" s="172"/>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7"/>
      <c r="B824" s="7"/>
      <c r="C824" s="147"/>
      <c r="D824" s="147"/>
      <c r="E824" s="7"/>
      <c r="F824" s="7"/>
      <c r="G824" s="7"/>
      <c r="H824" s="7"/>
      <c r="I824" s="7"/>
      <c r="J824" s="7"/>
      <c r="K824" s="7"/>
      <c r="L824" s="172"/>
      <c r="M824" s="172"/>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7"/>
      <c r="B825" s="7"/>
      <c r="C825" s="147"/>
      <c r="D825" s="147"/>
      <c r="E825" s="7"/>
      <c r="F825" s="7"/>
      <c r="G825" s="7"/>
      <c r="H825" s="7"/>
      <c r="I825" s="7"/>
      <c r="J825" s="7"/>
      <c r="K825" s="7"/>
      <c r="L825" s="172"/>
      <c r="M825" s="172"/>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7"/>
      <c r="B826" s="7"/>
      <c r="C826" s="147"/>
      <c r="D826" s="147"/>
      <c r="E826" s="7"/>
      <c r="F826" s="7"/>
      <c r="G826" s="7"/>
      <c r="H826" s="7"/>
      <c r="I826" s="7"/>
      <c r="J826" s="7"/>
      <c r="K826" s="7"/>
      <c r="L826" s="172"/>
      <c r="M826" s="172"/>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7"/>
      <c r="B827" s="7"/>
      <c r="C827" s="147"/>
      <c r="D827" s="147"/>
      <c r="E827" s="7"/>
      <c r="F827" s="7"/>
      <c r="G827" s="7"/>
      <c r="H827" s="7"/>
      <c r="I827" s="7"/>
      <c r="J827" s="7"/>
      <c r="K827" s="7"/>
      <c r="L827" s="172"/>
      <c r="M827" s="172"/>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7"/>
      <c r="B828" s="7"/>
      <c r="C828" s="147"/>
      <c r="D828" s="147"/>
      <c r="E828" s="7"/>
      <c r="F828" s="7"/>
      <c r="G828" s="7"/>
      <c r="H828" s="7"/>
      <c r="I828" s="7"/>
      <c r="J828" s="7"/>
      <c r="K828" s="7"/>
      <c r="L828" s="172"/>
      <c r="M828" s="172"/>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7"/>
      <c r="B829" s="7"/>
      <c r="C829" s="147"/>
      <c r="D829" s="147"/>
      <c r="E829" s="7"/>
      <c r="F829" s="7"/>
      <c r="G829" s="7"/>
      <c r="H829" s="7"/>
      <c r="I829" s="7"/>
      <c r="J829" s="7"/>
      <c r="K829" s="7"/>
      <c r="L829" s="172"/>
      <c r="M829" s="172"/>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7"/>
      <c r="B830" s="7"/>
      <c r="C830" s="147"/>
      <c r="D830" s="147"/>
      <c r="E830" s="7"/>
      <c r="F830" s="7"/>
      <c r="G830" s="7"/>
      <c r="H830" s="7"/>
      <c r="I830" s="7"/>
      <c r="J830" s="7"/>
      <c r="K830" s="7"/>
      <c r="L830" s="172"/>
      <c r="M830" s="172"/>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7"/>
      <c r="B831" s="7"/>
      <c r="C831" s="147"/>
      <c r="D831" s="147"/>
      <c r="E831" s="7"/>
      <c r="F831" s="7"/>
      <c r="G831" s="7"/>
      <c r="H831" s="7"/>
      <c r="I831" s="7"/>
      <c r="J831" s="7"/>
      <c r="K831" s="7"/>
      <c r="L831" s="172"/>
      <c r="M831" s="172"/>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7"/>
      <c r="B832" s="7"/>
      <c r="C832" s="147"/>
      <c r="D832" s="147"/>
      <c r="E832" s="7"/>
      <c r="F832" s="7"/>
      <c r="G832" s="7"/>
      <c r="H832" s="7"/>
      <c r="I832" s="7"/>
      <c r="J832" s="7"/>
      <c r="K832" s="7"/>
      <c r="L832" s="172"/>
      <c r="M832" s="172"/>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7"/>
      <c r="B833" s="7"/>
      <c r="C833" s="147"/>
      <c r="D833" s="147"/>
      <c r="E833" s="7"/>
      <c r="F833" s="7"/>
      <c r="G833" s="7"/>
      <c r="H833" s="7"/>
      <c r="I833" s="7"/>
      <c r="J833" s="7"/>
      <c r="K833" s="7"/>
      <c r="L833" s="172"/>
      <c r="M833" s="172"/>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7"/>
      <c r="B834" s="7"/>
      <c r="C834" s="147"/>
      <c r="D834" s="147"/>
      <c r="E834" s="7"/>
      <c r="F834" s="7"/>
      <c r="G834" s="7"/>
      <c r="H834" s="7"/>
      <c r="I834" s="7"/>
      <c r="J834" s="7"/>
      <c r="K834" s="7"/>
      <c r="L834" s="172"/>
      <c r="M834" s="172"/>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7"/>
      <c r="B835" s="7"/>
      <c r="C835" s="147"/>
      <c r="D835" s="147"/>
      <c r="E835" s="7"/>
      <c r="F835" s="7"/>
      <c r="G835" s="7"/>
      <c r="H835" s="7"/>
      <c r="I835" s="7"/>
      <c r="J835" s="7"/>
      <c r="K835" s="7"/>
      <c r="L835" s="172"/>
      <c r="M835" s="172"/>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7"/>
      <c r="B836" s="7"/>
      <c r="C836" s="147"/>
      <c r="D836" s="147"/>
      <c r="E836" s="7"/>
      <c r="F836" s="7"/>
      <c r="G836" s="7"/>
      <c r="H836" s="7"/>
      <c r="I836" s="7"/>
      <c r="J836" s="7"/>
      <c r="K836" s="7"/>
      <c r="L836" s="172"/>
      <c r="M836" s="172"/>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7"/>
      <c r="B837" s="7"/>
      <c r="C837" s="147"/>
      <c r="D837" s="147"/>
      <c r="E837" s="7"/>
      <c r="F837" s="7"/>
      <c r="G837" s="7"/>
      <c r="H837" s="7"/>
      <c r="I837" s="7"/>
      <c r="J837" s="7"/>
      <c r="K837" s="7"/>
      <c r="L837" s="172"/>
      <c r="M837" s="172"/>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7"/>
      <c r="B838" s="7"/>
      <c r="C838" s="147"/>
      <c r="D838" s="147"/>
      <c r="E838" s="7"/>
      <c r="F838" s="7"/>
      <c r="G838" s="7"/>
      <c r="H838" s="7"/>
      <c r="I838" s="7"/>
      <c r="J838" s="7"/>
      <c r="K838" s="7"/>
      <c r="L838" s="172"/>
      <c r="M838" s="172"/>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7"/>
      <c r="B839" s="7"/>
      <c r="C839" s="147"/>
      <c r="D839" s="147"/>
      <c r="E839" s="7"/>
      <c r="F839" s="7"/>
      <c r="G839" s="7"/>
      <c r="H839" s="7"/>
      <c r="I839" s="7"/>
      <c r="J839" s="7"/>
      <c r="K839" s="7"/>
      <c r="L839" s="172"/>
      <c r="M839" s="172"/>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7"/>
      <c r="B840" s="7"/>
      <c r="C840" s="147"/>
      <c r="D840" s="147"/>
      <c r="E840" s="7"/>
      <c r="F840" s="7"/>
      <c r="G840" s="7"/>
      <c r="H840" s="7"/>
      <c r="I840" s="7"/>
      <c r="J840" s="7"/>
      <c r="K840" s="7"/>
      <c r="L840" s="172"/>
      <c r="M840" s="172"/>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7"/>
      <c r="B841" s="7"/>
      <c r="C841" s="147"/>
      <c r="D841" s="147"/>
      <c r="E841" s="7"/>
      <c r="F841" s="7"/>
      <c r="G841" s="7"/>
      <c r="H841" s="7"/>
      <c r="I841" s="7"/>
      <c r="J841" s="7"/>
      <c r="K841" s="7"/>
      <c r="L841" s="172"/>
      <c r="M841" s="172"/>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7"/>
      <c r="B842" s="7"/>
      <c r="C842" s="147"/>
      <c r="D842" s="147"/>
      <c r="E842" s="7"/>
      <c r="F842" s="7"/>
      <c r="G842" s="7"/>
      <c r="H842" s="7"/>
      <c r="I842" s="7"/>
      <c r="J842" s="7"/>
      <c r="K842" s="7"/>
      <c r="L842" s="172"/>
      <c r="M842" s="172"/>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7"/>
      <c r="B843" s="7"/>
      <c r="C843" s="147"/>
      <c r="D843" s="147"/>
      <c r="E843" s="7"/>
      <c r="F843" s="7"/>
      <c r="G843" s="7"/>
      <c r="H843" s="7"/>
      <c r="I843" s="7"/>
      <c r="J843" s="7"/>
      <c r="K843" s="7"/>
      <c r="L843" s="172"/>
      <c r="M843" s="172"/>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7"/>
      <c r="B844" s="7"/>
      <c r="C844" s="147"/>
      <c r="D844" s="147"/>
      <c r="E844" s="7"/>
      <c r="F844" s="7"/>
      <c r="G844" s="7"/>
      <c r="H844" s="7"/>
      <c r="I844" s="7"/>
      <c r="J844" s="7"/>
      <c r="K844" s="7"/>
      <c r="L844" s="172"/>
      <c r="M844" s="172"/>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7"/>
      <c r="B845" s="7"/>
      <c r="C845" s="147"/>
      <c r="D845" s="147"/>
      <c r="E845" s="7"/>
      <c r="F845" s="7"/>
      <c r="G845" s="7"/>
      <c r="H845" s="7"/>
      <c r="I845" s="7"/>
      <c r="J845" s="7"/>
      <c r="K845" s="7"/>
      <c r="L845" s="172"/>
      <c r="M845" s="172"/>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7"/>
      <c r="B846" s="7"/>
      <c r="C846" s="147"/>
      <c r="D846" s="147"/>
      <c r="E846" s="7"/>
      <c r="F846" s="7"/>
      <c r="G846" s="7"/>
      <c r="H846" s="7"/>
      <c r="I846" s="7"/>
      <c r="J846" s="7"/>
      <c r="K846" s="7"/>
      <c r="L846" s="172"/>
      <c r="M846" s="172"/>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7"/>
      <c r="B847" s="7"/>
      <c r="C847" s="147"/>
      <c r="D847" s="147"/>
      <c r="E847" s="7"/>
      <c r="F847" s="7"/>
      <c r="G847" s="7"/>
      <c r="H847" s="7"/>
      <c r="I847" s="7"/>
      <c r="J847" s="7"/>
      <c r="K847" s="7"/>
      <c r="L847" s="172"/>
      <c r="M847" s="172"/>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7"/>
      <c r="B848" s="7"/>
      <c r="C848" s="147"/>
      <c r="D848" s="147"/>
      <c r="E848" s="7"/>
      <c r="F848" s="7"/>
      <c r="G848" s="7"/>
      <c r="H848" s="7"/>
      <c r="I848" s="7"/>
      <c r="J848" s="7"/>
      <c r="K848" s="7"/>
      <c r="L848" s="172"/>
      <c r="M848" s="172"/>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7"/>
      <c r="B849" s="7"/>
      <c r="C849" s="147"/>
      <c r="D849" s="147"/>
      <c r="E849" s="7"/>
      <c r="F849" s="7"/>
      <c r="G849" s="7"/>
      <c r="H849" s="7"/>
      <c r="I849" s="7"/>
      <c r="J849" s="7"/>
      <c r="K849" s="7"/>
      <c r="L849" s="172"/>
      <c r="M849" s="172"/>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7"/>
      <c r="B850" s="7"/>
      <c r="C850" s="147"/>
      <c r="D850" s="147"/>
      <c r="E850" s="7"/>
      <c r="F850" s="7"/>
      <c r="G850" s="7"/>
      <c r="H850" s="7"/>
      <c r="I850" s="7"/>
      <c r="J850" s="7"/>
      <c r="K850" s="7"/>
      <c r="L850" s="172"/>
      <c r="M850" s="172"/>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7"/>
      <c r="B851" s="7"/>
      <c r="C851" s="147"/>
      <c r="D851" s="147"/>
      <c r="E851" s="7"/>
      <c r="F851" s="7"/>
      <c r="G851" s="7"/>
      <c r="H851" s="7"/>
      <c r="I851" s="7"/>
      <c r="J851" s="7"/>
      <c r="K851" s="7"/>
      <c r="L851" s="172"/>
      <c r="M851" s="172"/>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7"/>
      <c r="B852" s="7"/>
      <c r="C852" s="147"/>
      <c r="D852" s="147"/>
      <c r="E852" s="7"/>
      <c r="F852" s="7"/>
      <c r="G852" s="7"/>
      <c r="H852" s="7"/>
      <c r="I852" s="7"/>
      <c r="J852" s="7"/>
      <c r="K852" s="7"/>
      <c r="L852" s="172"/>
      <c r="M852" s="172"/>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7"/>
      <c r="B853" s="7"/>
      <c r="C853" s="147"/>
      <c r="D853" s="147"/>
      <c r="E853" s="7"/>
      <c r="F853" s="7"/>
      <c r="G853" s="7"/>
      <c r="H853" s="7"/>
      <c r="I853" s="7"/>
      <c r="J853" s="7"/>
      <c r="K853" s="7"/>
      <c r="L853" s="172"/>
      <c r="M853" s="172"/>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7"/>
      <c r="B854" s="7"/>
      <c r="C854" s="147"/>
      <c r="D854" s="147"/>
      <c r="E854" s="7"/>
      <c r="F854" s="7"/>
      <c r="G854" s="7"/>
      <c r="H854" s="7"/>
      <c r="I854" s="7"/>
      <c r="J854" s="7"/>
      <c r="K854" s="7"/>
      <c r="L854" s="172"/>
      <c r="M854" s="172"/>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7"/>
      <c r="B855" s="7"/>
      <c r="C855" s="147"/>
      <c r="D855" s="147"/>
      <c r="E855" s="7"/>
      <c r="F855" s="7"/>
      <c r="G855" s="7"/>
      <c r="H855" s="7"/>
      <c r="I855" s="7"/>
      <c r="J855" s="7"/>
      <c r="K855" s="7"/>
      <c r="L855" s="172"/>
      <c r="M855" s="172"/>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7"/>
      <c r="B856" s="7"/>
      <c r="C856" s="147"/>
      <c r="D856" s="147"/>
      <c r="E856" s="7"/>
      <c r="F856" s="7"/>
      <c r="G856" s="7"/>
      <c r="H856" s="7"/>
      <c r="I856" s="7"/>
      <c r="J856" s="7"/>
      <c r="K856" s="7"/>
      <c r="L856" s="172"/>
      <c r="M856" s="172"/>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7"/>
      <c r="B857" s="7"/>
      <c r="C857" s="147"/>
      <c r="D857" s="147"/>
      <c r="E857" s="7"/>
      <c r="F857" s="7"/>
      <c r="G857" s="7"/>
      <c r="H857" s="7"/>
      <c r="I857" s="7"/>
      <c r="J857" s="7"/>
      <c r="K857" s="7"/>
      <c r="L857" s="172"/>
      <c r="M857" s="172"/>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7"/>
      <c r="B858" s="7"/>
      <c r="C858" s="147"/>
      <c r="D858" s="147"/>
      <c r="E858" s="7"/>
      <c r="F858" s="7"/>
      <c r="G858" s="7"/>
      <c r="H858" s="7"/>
      <c r="I858" s="7"/>
      <c r="J858" s="7"/>
      <c r="K858" s="7"/>
      <c r="L858" s="172"/>
      <c r="M858" s="172"/>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7"/>
      <c r="B859" s="7"/>
      <c r="C859" s="147"/>
      <c r="D859" s="147"/>
      <c r="E859" s="7"/>
      <c r="F859" s="7"/>
      <c r="G859" s="7"/>
      <c r="H859" s="7"/>
      <c r="I859" s="7"/>
      <c r="J859" s="7"/>
      <c r="K859" s="7"/>
      <c r="L859" s="172"/>
      <c r="M859" s="172"/>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7"/>
      <c r="B860" s="7"/>
      <c r="C860" s="147"/>
      <c r="D860" s="147"/>
      <c r="E860" s="7"/>
      <c r="F860" s="7"/>
      <c r="G860" s="7"/>
      <c r="H860" s="7"/>
      <c r="I860" s="7"/>
      <c r="J860" s="7"/>
      <c r="K860" s="7"/>
      <c r="L860" s="172"/>
      <c r="M860" s="172"/>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7"/>
      <c r="B861" s="7"/>
      <c r="C861" s="147"/>
      <c r="D861" s="147"/>
      <c r="E861" s="7"/>
      <c r="F861" s="7"/>
      <c r="G861" s="7"/>
      <c r="H861" s="7"/>
      <c r="I861" s="7"/>
      <c r="J861" s="7"/>
      <c r="K861" s="7"/>
      <c r="L861" s="172"/>
      <c r="M861" s="172"/>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7"/>
      <c r="B862" s="7"/>
      <c r="C862" s="147"/>
      <c r="D862" s="147"/>
      <c r="E862" s="7"/>
      <c r="F862" s="7"/>
      <c r="G862" s="7"/>
      <c r="H862" s="7"/>
      <c r="I862" s="7"/>
      <c r="J862" s="7"/>
      <c r="K862" s="7"/>
      <c r="L862" s="172"/>
      <c r="M862" s="172"/>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7"/>
      <c r="B863" s="7"/>
      <c r="C863" s="147"/>
      <c r="D863" s="147"/>
      <c r="E863" s="7"/>
      <c r="F863" s="7"/>
      <c r="G863" s="7"/>
      <c r="H863" s="7"/>
      <c r="I863" s="7"/>
      <c r="J863" s="7"/>
      <c r="K863" s="7"/>
      <c r="L863" s="172"/>
      <c r="M863" s="172"/>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7"/>
      <c r="B864" s="7"/>
      <c r="C864" s="147"/>
      <c r="D864" s="147"/>
      <c r="E864" s="7"/>
      <c r="F864" s="7"/>
      <c r="G864" s="7"/>
      <c r="H864" s="7"/>
      <c r="I864" s="7"/>
      <c r="J864" s="7"/>
      <c r="K864" s="7"/>
      <c r="L864" s="172"/>
      <c r="M864" s="172"/>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7"/>
      <c r="B865" s="7"/>
      <c r="C865" s="147"/>
      <c r="D865" s="147"/>
      <c r="E865" s="7"/>
      <c r="F865" s="7"/>
      <c r="G865" s="7"/>
      <c r="H865" s="7"/>
      <c r="I865" s="7"/>
      <c r="J865" s="7"/>
      <c r="K865" s="7"/>
      <c r="L865" s="172"/>
      <c r="M865" s="172"/>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7"/>
      <c r="B866" s="7"/>
      <c r="C866" s="147"/>
      <c r="D866" s="147"/>
      <c r="E866" s="7"/>
      <c r="F866" s="7"/>
      <c r="G866" s="7"/>
      <c r="H866" s="7"/>
      <c r="I866" s="7"/>
      <c r="J866" s="7"/>
      <c r="K866" s="7"/>
      <c r="L866" s="172"/>
      <c r="M866" s="172"/>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7"/>
      <c r="B867" s="7"/>
      <c r="C867" s="147"/>
      <c r="D867" s="147"/>
      <c r="E867" s="7"/>
      <c r="F867" s="7"/>
      <c r="G867" s="7"/>
      <c r="H867" s="7"/>
      <c r="I867" s="7"/>
      <c r="J867" s="7"/>
      <c r="K867" s="7"/>
      <c r="L867" s="172"/>
      <c r="M867" s="172"/>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7"/>
      <c r="B868" s="7"/>
      <c r="C868" s="147"/>
      <c r="D868" s="147"/>
      <c r="E868" s="7"/>
      <c r="F868" s="7"/>
      <c r="G868" s="7"/>
      <c r="H868" s="7"/>
      <c r="I868" s="7"/>
      <c r="J868" s="7"/>
      <c r="K868" s="7"/>
      <c r="L868" s="172"/>
      <c r="M868" s="172"/>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7"/>
      <c r="B869" s="7"/>
      <c r="C869" s="147"/>
      <c r="D869" s="147"/>
      <c r="E869" s="7"/>
      <c r="F869" s="7"/>
      <c r="G869" s="7"/>
      <c r="H869" s="7"/>
      <c r="I869" s="7"/>
      <c r="J869" s="7"/>
      <c r="K869" s="7"/>
      <c r="L869" s="172"/>
      <c r="M869" s="172"/>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7"/>
      <c r="B870" s="7"/>
      <c r="C870" s="147"/>
      <c r="D870" s="147"/>
      <c r="E870" s="7"/>
      <c r="F870" s="7"/>
      <c r="G870" s="7"/>
      <c r="H870" s="7"/>
      <c r="I870" s="7"/>
      <c r="J870" s="7"/>
      <c r="K870" s="7"/>
      <c r="L870" s="172"/>
      <c r="M870" s="172"/>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7"/>
      <c r="B871" s="7"/>
      <c r="C871" s="147"/>
      <c r="D871" s="147"/>
      <c r="E871" s="7"/>
      <c r="F871" s="7"/>
      <c r="G871" s="7"/>
      <c r="H871" s="7"/>
      <c r="I871" s="7"/>
      <c r="J871" s="7"/>
      <c r="K871" s="7"/>
      <c r="L871" s="172"/>
      <c r="M871" s="172"/>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7"/>
      <c r="B872" s="7"/>
      <c r="C872" s="147"/>
      <c r="D872" s="147"/>
      <c r="E872" s="7"/>
      <c r="F872" s="7"/>
      <c r="G872" s="7"/>
      <c r="H872" s="7"/>
      <c r="I872" s="7"/>
      <c r="J872" s="7"/>
      <c r="K872" s="7"/>
      <c r="L872" s="172"/>
      <c r="M872" s="172"/>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7"/>
      <c r="B873" s="7"/>
      <c r="C873" s="147"/>
      <c r="D873" s="147"/>
      <c r="E873" s="7"/>
      <c r="F873" s="7"/>
      <c r="G873" s="7"/>
      <c r="H873" s="7"/>
      <c r="I873" s="7"/>
      <c r="J873" s="7"/>
      <c r="K873" s="7"/>
      <c r="L873" s="172"/>
      <c r="M873" s="172"/>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7"/>
      <c r="B874" s="7"/>
      <c r="C874" s="147"/>
      <c r="D874" s="147"/>
      <c r="E874" s="7"/>
      <c r="F874" s="7"/>
      <c r="G874" s="7"/>
      <c r="H874" s="7"/>
      <c r="I874" s="7"/>
      <c r="J874" s="7"/>
      <c r="K874" s="7"/>
      <c r="L874" s="172"/>
      <c r="M874" s="172"/>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7"/>
      <c r="B875" s="7"/>
      <c r="C875" s="147"/>
      <c r="D875" s="147"/>
      <c r="E875" s="7"/>
      <c r="F875" s="7"/>
      <c r="G875" s="7"/>
      <c r="H875" s="7"/>
      <c r="I875" s="7"/>
      <c r="J875" s="7"/>
      <c r="K875" s="7"/>
      <c r="L875" s="172"/>
      <c r="M875" s="172"/>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7"/>
      <c r="B876" s="7"/>
      <c r="C876" s="147"/>
      <c r="D876" s="147"/>
      <c r="E876" s="7"/>
      <c r="F876" s="7"/>
      <c r="G876" s="7"/>
      <c r="H876" s="7"/>
      <c r="I876" s="7"/>
      <c r="J876" s="7"/>
      <c r="K876" s="7"/>
      <c r="L876" s="172"/>
      <c r="M876" s="172"/>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7"/>
      <c r="B877" s="7"/>
      <c r="C877" s="147"/>
      <c r="D877" s="147"/>
      <c r="E877" s="7"/>
      <c r="F877" s="7"/>
      <c r="G877" s="7"/>
      <c r="H877" s="7"/>
      <c r="I877" s="7"/>
      <c r="J877" s="7"/>
      <c r="K877" s="7"/>
      <c r="L877" s="172"/>
      <c r="M877" s="172"/>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7"/>
      <c r="B878" s="7"/>
      <c r="C878" s="147"/>
      <c r="D878" s="147"/>
      <c r="E878" s="7"/>
      <c r="F878" s="7"/>
      <c r="G878" s="7"/>
      <c r="H878" s="7"/>
      <c r="I878" s="7"/>
      <c r="J878" s="7"/>
      <c r="K878" s="7"/>
      <c r="L878" s="172"/>
      <c r="M878" s="172"/>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7"/>
      <c r="B879" s="7"/>
      <c r="C879" s="147"/>
      <c r="D879" s="147"/>
      <c r="E879" s="7"/>
      <c r="F879" s="7"/>
      <c r="G879" s="7"/>
      <c r="H879" s="7"/>
      <c r="I879" s="7"/>
      <c r="J879" s="7"/>
      <c r="K879" s="7"/>
      <c r="L879" s="172"/>
      <c r="M879" s="172"/>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7"/>
      <c r="B880" s="7"/>
      <c r="C880" s="147"/>
      <c r="D880" s="147"/>
      <c r="E880" s="7"/>
      <c r="F880" s="7"/>
      <c r="G880" s="7"/>
      <c r="H880" s="7"/>
      <c r="I880" s="7"/>
      <c r="J880" s="7"/>
      <c r="K880" s="7"/>
      <c r="L880" s="172"/>
      <c r="M880" s="172"/>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7"/>
      <c r="B881" s="7"/>
      <c r="C881" s="147"/>
      <c r="D881" s="147"/>
      <c r="E881" s="7"/>
      <c r="F881" s="7"/>
      <c r="G881" s="7"/>
      <c r="H881" s="7"/>
      <c r="I881" s="7"/>
      <c r="J881" s="7"/>
      <c r="K881" s="7"/>
      <c r="L881" s="172"/>
      <c r="M881" s="172"/>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7"/>
      <c r="B882" s="7"/>
      <c r="C882" s="147"/>
      <c r="D882" s="147"/>
      <c r="E882" s="7"/>
      <c r="F882" s="7"/>
      <c r="G882" s="7"/>
      <c r="H882" s="7"/>
      <c r="I882" s="7"/>
      <c r="J882" s="7"/>
      <c r="K882" s="7"/>
      <c r="L882" s="172"/>
      <c r="M882" s="172"/>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7"/>
      <c r="B883" s="7"/>
      <c r="C883" s="147"/>
      <c r="D883" s="147"/>
      <c r="E883" s="7"/>
      <c r="F883" s="7"/>
      <c r="G883" s="7"/>
      <c r="H883" s="7"/>
      <c r="I883" s="7"/>
      <c r="J883" s="7"/>
      <c r="K883" s="7"/>
      <c r="L883" s="172"/>
      <c r="M883" s="172"/>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7"/>
      <c r="B884" s="7"/>
      <c r="C884" s="147"/>
      <c r="D884" s="147"/>
      <c r="E884" s="7"/>
      <c r="F884" s="7"/>
      <c r="G884" s="7"/>
      <c r="H884" s="7"/>
      <c r="I884" s="7"/>
      <c r="J884" s="7"/>
      <c r="K884" s="7"/>
      <c r="L884" s="172"/>
      <c r="M884" s="172"/>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7"/>
      <c r="B885" s="7"/>
      <c r="C885" s="147"/>
      <c r="D885" s="147"/>
      <c r="E885" s="7"/>
      <c r="F885" s="7"/>
      <c r="G885" s="7"/>
      <c r="H885" s="7"/>
      <c r="I885" s="7"/>
      <c r="J885" s="7"/>
      <c r="K885" s="7"/>
      <c r="L885" s="172"/>
      <c r="M885" s="172"/>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7"/>
      <c r="B886" s="7"/>
      <c r="C886" s="147"/>
      <c r="D886" s="147"/>
      <c r="E886" s="7"/>
      <c r="F886" s="7"/>
      <c r="G886" s="7"/>
      <c r="H886" s="7"/>
      <c r="I886" s="7"/>
      <c r="J886" s="7"/>
      <c r="K886" s="7"/>
      <c r="L886" s="172"/>
      <c r="M886" s="172"/>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7"/>
      <c r="B887" s="7"/>
      <c r="C887" s="147"/>
      <c r="D887" s="147"/>
      <c r="E887" s="7"/>
      <c r="F887" s="7"/>
      <c r="G887" s="7"/>
      <c r="H887" s="7"/>
      <c r="I887" s="7"/>
      <c r="J887" s="7"/>
      <c r="K887" s="7"/>
      <c r="L887" s="172"/>
      <c r="M887" s="172"/>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7"/>
      <c r="B888" s="7"/>
      <c r="C888" s="147"/>
      <c r="D888" s="147"/>
      <c r="E888" s="7"/>
      <c r="F888" s="7"/>
      <c r="G888" s="7"/>
      <c r="H888" s="7"/>
      <c r="I888" s="7"/>
      <c r="J888" s="7"/>
      <c r="K888" s="7"/>
      <c r="L888" s="172"/>
      <c r="M888" s="172"/>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7"/>
      <c r="B889" s="7"/>
      <c r="C889" s="147"/>
      <c r="D889" s="147"/>
      <c r="E889" s="7"/>
      <c r="F889" s="7"/>
      <c r="G889" s="7"/>
      <c r="H889" s="7"/>
      <c r="I889" s="7"/>
      <c r="J889" s="7"/>
      <c r="K889" s="7"/>
      <c r="L889" s="172"/>
      <c r="M889" s="172"/>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7"/>
      <c r="B890" s="7"/>
      <c r="C890" s="147"/>
      <c r="D890" s="147"/>
      <c r="E890" s="7"/>
      <c r="F890" s="7"/>
      <c r="G890" s="7"/>
      <c r="H890" s="7"/>
      <c r="I890" s="7"/>
      <c r="J890" s="7"/>
      <c r="K890" s="7"/>
      <c r="L890" s="172"/>
      <c r="M890" s="172"/>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7"/>
      <c r="B891" s="7"/>
      <c r="C891" s="147"/>
      <c r="D891" s="147"/>
      <c r="E891" s="7"/>
      <c r="F891" s="7"/>
      <c r="G891" s="7"/>
      <c r="H891" s="7"/>
      <c r="I891" s="7"/>
      <c r="J891" s="7"/>
      <c r="K891" s="7"/>
      <c r="L891" s="172"/>
      <c r="M891" s="172"/>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7"/>
      <c r="B892" s="7"/>
      <c r="C892" s="147"/>
      <c r="D892" s="147"/>
      <c r="E892" s="7"/>
      <c r="F892" s="7"/>
      <c r="G892" s="7"/>
      <c r="H892" s="7"/>
      <c r="I892" s="7"/>
      <c r="J892" s="7"/>
      <c r="K892" s="7"/>
      <c r="L892" s="172"/>
      <c r="M892" s="172"/>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7"/>
      <c r="B893" s="7"/>
      <c r="C893" s="147"/>
      <c r="D893" s="147"/>
      <c r="E893" s="7"/>
      <c r="F893" s="7"/>
      <c r="G893" s="7"/>
      <c r="H893" s="7"/>
      <c r="I893" s="7"/>
      <c r="J893" s="7"/>
      <c r="K893" s="7"/>
      <c r="L893" s="172"/>
      <c r="M893" s="172"/>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7"/>
      <c r="B894" s="7"/>
      <c r="C894" s="147"/>
      <c r="D894" s="147"/>
      <c r="E894" s="7"/>
      <c r="F894" s="7"/>
      <c r="G894" s="7"/>
      <c r="H894" s="7"/>
      <c r="I894" s="7"/>
      <c r="J894" s="7"/>
      <c r="K894" s="7"/>
      <c r="L894" s="172"/>
      <c r="M894" s="172"/>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7"/>
      <c r="B895" s="7"/>
      <c r="C895" s="147"/>
      <c r="D895" s="147"/>
      <c r="E895" s="7"/>
      <c r="F895" s="7"/>
      <c r="G895" s="7"/>
      <c r="H895" s="7"/>
      <c r="I895" s="7"/>
      <c r="J895" s="7"/>
      <c r="K895" s="7"/>
      <c r="L895" s="172"/>
      <c r="M895" s="172"/>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7"/>
      <c r="B896" s="7"/>
      <c r="C896" s="147"/>
      <c r="D896" s="147"/>
      <c r="E896" s="7"/>
      <c r="F896" s="7"/>
      <c r="G896" s="7"/>
      <c r="H896" s="7"/>
      <c r="I896" s="7"/>
      <c r="J896" s="7"/>
      <c r="K896" s="7"/>
      <c r="L896" s="172"/>
      <c r="M896" s="172"/>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7"/>
      <c r="B897" s="7"/>
      <c r="C897" s="147"/>
      <c r="D897" s="147"/>
      <c r="E897" s="7"/>
      <c r="F897" s="7"/>
      <c r="G897" s="7"/>
      <c r="H897" s="7"/>
      <c r="I897" s="7"/>
      <c r="J897" s="7"/>
      <c r="K897" s="7"/>
      <c r="L897" s="172"/>
      <c r="M897" s="172"/>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7"/>
      <c r="B898" s="7"/>
      <c r="C898" s="147"/>
      <c r="D898" s="147"/>
      <c r="E898" s="7"/>
      <c r="F898" s="7"/>
      <c r="G898" s="7"/>
      <c r="H898" s="7"/>
      <c r="I898" s="7"/>
      <c r="J898" s="7"/>
      <c r="K898" s="7"/>
      <c r="L898" s="172"/>
      <c r="M898" s="172"/>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7"/>
      <c r="B899" s="7"/>
      <c r="C899" s="147"/>
      <c r="D899" s="147"/>
      <c r="E899" s="7"/>
      <c r="F899" s="7"/>
      <c r="G899" s="7"/>
      <c r="H899" s="7"/>
      <c r="I899" s="7"/>
      <c r="J899" s="7"/>
      <c r="K899" s="7"/>
      <c r="L899" s="172"/>
      <c r="M899" s="172"/>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7"/>
      <c r="B900" s="7"/>
      <c r="C900" s="147"/>
      <c r="D900" s="147"/>
      <c r="E900" s="7"/>
      <c r="F900" s="7"/>
      <c r="G900" s="7"/>
      <c r="H900" s="7"/>
      <c r="I900" s="7"/>
      <c r="J900" s="7"/>
      <c r="K900" s="7"/>
      <c r="L900" s="172"/>
      <c r="M900" s="172"/>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7"/>
      <c r="B901" s="7"/>
      <c r="C901" s="147"/>
      <c r="D901" s="147"/>
      <c r="E901" s="7"/>
      <c r="F901" s="7"/>
      <c r="G901" s="7"/>
      <c r="H901" s="7"/>
      <c r="I901" s="7"/>
      <c r="J901" s="7"/>
      <c r="K901" s="7"/>
      <c r="L901" s="172"/>
      <c r="M901" s="172"/>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7"/>
      <c r="B902" s="7"/>
      <c r="C902" s="147"/>
      <c r="D902" s="147"/>
      <c r="E902" s="7"/>
      <c r="F902" s="7"/>
      <c r="G902" s="7"/>
      <c r="H902" s="7"/>
      <c r="I902" s="7"/>
      <c r="J902" s="7"/>
      <c r="K902" s="7"/>
      <c r="L902" s="172"/>
      <c r="M902" s="172"/>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7"/>
      <c r="B903" s="7"/>
      <c r="C903" s="147"/>
      <c r="D903" s="147"/>
      <c r="E903" s="7"/>
      <c r="F903" s="7"/>
      <c r="G903" s="7"/>
      <c r="H903" s="7"/>
      <c r="I903" s="7"/>
      <c r="J903" s="7"/>
      <c r="K903" s="7"/>
      <c r="L903" s="172"/>
      <c r="M903" s="172"/>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7"/>
      <c r="B904" s="7"/>
      <c r="C904" s="147"/>
      <c r="D904" s="147"/>
      <c r="E904" s="7"/>
      <c r="F904" s="7"/>
      <c r="G904" s="7"/>
      <c r="H904" s="7"/>
      <c r="I904" s="7"/>
      <c r="J904" s="7"/>
      <c r="K904" s="7"/>
      <c r="L904" s="172"/>
      <c r="M904" s="172"/>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7"/>
      <c r="B905" s="7"/>
      <c r="C905" s="147"/>
      <c r="D905" s="147"/>
      <c r="E905" s="7"/>
      <c r="F905" s="7"/>
      <c r="G905" s="7"/>
      <c r="H905" s="7"/>
      <c r="I905" s="7"/>
      <c r="J905" s="7"/>
      <c r="K905" s="7"/>
      <c r="L905" s="172"/>
      <c r="M905" s="172"/>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7"/>
      <c r="B906" s="7"/>
      <c r="C906" s="147"/>
      <c r="D906" s="147"/>
      <c r="E906" s="7"/>
      <c r="F906" s="7"/>
      <c r="G906" s="7"/>
      <c r="H906" s="7"/>
      <c r="I906" s="7"/>
      <c r="J906" s="7"/>
      <c r="K906" s="7"/>
      <c r="L906" s="172"/>
      <c r="M906" s="172"/>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7"/>
      <c r="B907" s="7"/>
      <c r="C907" s="147"/>
      <c r="D907" s="147"/>
      <c r="E907" s="7"/>
      <c r="F907" s="7"/>
      <c r="G907" s="7"/>
      <c r="H907" s="7"/>
      <c r="I907" s="7"/>
      <c r="J907" s="7"/>
      <c r="K907" s="7"/>
      <c r="L907" s="172"/>
      <c r="M907" s="172"/>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7"/>
      <c r="B908" s="7"/>
      <c r="C908" s="147"/>
      <c r="D908" s="147"/>
      <c r="E908" s="7"/>
      <c r="F908" s="7"/>
      <c r="G908" s="7"/>
      <c r="H908" s="7"/>
      <c r="I908" s="7"/>
      <c r="J908" s="7"/>
      <c r="K908" s="7"/>
      <c r="L908" s="172"/>
      <c r="M908" s="172"/>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7"/>
      <c r="B909" s="7"/>
      <c r="C909" s="147"/>
      <c r="D909" s="147"/>
      <c r="E909" s="7"/>
      <c r="F909" s="7"/>
      <c r="G909" s="7"/>
      <c r="H909" s="7"/>
      <c r="I909" s="7"/>
      <c r="J909" s="7"/>
      <c r="K909" s="7"/>
      <c r="L909" s="172"/>
      <c r="M909" s="172"/>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7"/>
      <c r="B910" s="7"/>
      <c r="C910" s="147"/>
      <c r="D910" s="147"/>
      <c r="E910" s="7"/>
      <c r="F910" s="7"/>
      <c r="G910" s="7"/>
      <c r="H910" s="7"/>
      <c r="I910" s="7"/>
      <c r="J910" s="7"/>
      <c r="K910" s="7"/>
      <c r="L910" s="172"/>
      <c r="M910" s="172"/>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7"/>
      <c r="B911" s="7"/>
      <c r="C911" s="147"/>
      <c r="D911" s="147"/>
      <c r="E911" s="7"/>
      <c r="F911" s="7"/>
      <c r="G911" s="7"/>
      <c r="H911" s="7"/>
      <c r="I911" s="7"/>
      <c r="J911" s="7"/>
      <c r="K911" s="7"/>
      <c r="L911" s="172"/>
      <c r="M911" s="172"/>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7"/>
      <c r="B912" s="7"/>
      <c r="C912" s="147"/>
      <c r="D912" s="147"/>
      <c r="E912" s="7"/>
      <c r="F912" s="7"/>
      <c r="G912" s="7"/>
      <c r="H912" s="7"/>
      <c r="I912" s="7"/>
      <c r="J912" s="7"/>
      <c r="K912" s="7"/>
      <c r="L912" s="172"/>
      <c r="M912" s="172"/>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7"/>
      <c r="B913" s="7"/>
      <c r="C913" s="147"/>
      <c r="D913" s="147"/>
      <c r="E913" s="7"/>
      <c r="F913" s="7"/>
      <c r="G913" s="7"/>
      <c r="H913" s="7"/>
      <c r="I913" s="7"/>
      <c r="J913" s="7"/>
      <c r="K913" s="7"/>
      <c r="L913" s="172"/>
      <c r="M913" s="172"/>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7"/>
      <c r="B914" s="7"/>
      <c r="C914" s="147"/>
      <c r="D914" s="147"/>
      <c r="E914" s="7"/>
      <c r="F914" s="7"/>
      <c r="G914" s="7"/>
      <c r="H914" s="7"/>
      <c r="I914" s="7"/>
      <c r="J914" s="7"/>
      <c r="K914" s="7"/>
      <c r="L914" s="172"/>
      <c r="M914" s="172"/>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7"/>
      <c r="B915" s="7"/>
      <c r="C915" s="147"/>
      <c r="D915" s="147"/>
      <c r="E915" s="7"/>
      <c r="F915" s="7"/>
      <c r="G915" s="7"/>
      <c r="H915" s="7"/>
      <c r="I915" s="7"/>
      <c r="J915" s="7"/>
      <c r="K915" s="7"/>
      <c r="L915" s="172"/>
      <c r="M915" s="172"/>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7"/>
      <c r="B916" s="7"/>
      <c r="C916" s="147"/>
      <c r="D916" s="147"/>
      <c r="E916" s="7"/>
      <c r="F916" s="7"/>
      <c r="G916" s="7"/>
      <c r="H916" s="7"/>
      <c r="I916" s="7"/>
      <c r="J916" s="7"/>
      <c r="K916" s="7"/>
      <c r="L916" s="172"/>
      <c r="M916" s="172"/>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7"/>
      <c r="B917" s="7"/>
      <c r="C917" s="147"/>
      <c r="D917" s="147"/>
      <c r="E917" s="7"/>
      <c r="F917" s="7"/>
      <c r="G917" s="7"/>
      <c r="H917" s="7"/>
      <c r="I917" s="7"/>
      <c r="J917" s="7"/>
      <c r="K917" s="7"/>
      <c r="L917" s="172"/>
      <c r="M917" s="172"/>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7"/>
      <c r="B918" s="7"/>
      <c r="C918" s="147"/>
      <c r="D918" s="147"/>
      <c r="E918" s="7"/>
      <c r="F918" s="7"/>
      <c r="G918" s="7"/>
      <c r="H918" s="7"/>
      <c r="I918" s="7"/>
      <c r="J918" s="7"/>
      <c r="K918" s="7"/>
      <c r="L918" s="172"/>
      <c r="M918" s="172"/>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7"/>
      <c r="B919" s="7"/>
      <c r="C919" s="147"/>
      <c r="D919" s="147"/>
      <c r="E919" s="7"/>
      <c r="F919" s="7"/>
      <c r="G919" s="7"/>
      <c r="H919" s="7"/>
      <c r="I919" s="7"/>
      <c r="J919" s="7"/>
      <c r="K919" s="7"/>
      <c r="L919" s="172"/>
      <c r="M919" s="172"/>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7"/>
      <c r="B920" s="7"/>
      <c r="C920" s="147"/>
      <c r="D920" s="147"/>
      <c r="E920" s="7"/>
      <c r="F920" s="7"/>
      <c r="G920" s="7"/>
      <c r="H920" s="7"/>
      <c r="I920" s="7"/>
      <c r="J920" s="7"/>
      <c r="K920" s="7"/>
      <c r="L920" s="172"/>
      <c r="M920" s="172"/>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7"/>
      <c r="B921" s="7"/>
      <c r="C921" s="147"/>
      <c r="D921" s="147"/>
      <c r="E921" s="7"/>
      <c r="F921" s="7"/>
      <c r="G921" s="7"/>
      <c r="H921" s="7"/>
      <c r="I921" s="7"/>
      <c r="J921" s="7"/>
      <c r="K921" s="7"/>
      <c r="L921" s="172"/>
      <c r="M921" s="172"/>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7"/>
      <c r="B922" s="7"/>
      <c r="C922" s="147"/>
      <c r="D922" s="147"/>
      <c r="E922" s="7"/>
      <c r="F922" s="7"/>
      <c r="G922" s="7"/>
      <c r="H922" s="7"/>
      <c r="I922" s="7"/>
      <c r="J922" s="7"/>
      <c r="K922" s="7"/>
      <c r="L922" s="172"/>
      <c r="M922" s="172"/>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7"/>
      <c r="B923" s="7"/>
      <c r="C923" s="147"/>
      <c r="D923" s="147"/>
      <c r="E923" s="7"/>
      <c r="F923" s="7"/>
      <c r="G923" s="7"/>
      <c r="H923" s="7"/>
      <c r="I923" s="7"/>
      <c r="J923" s="7"/>
      <c r="K923" s="7"/>
      <c r="L923" s="172"/>
      <c r="M923" s="172"/>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7"/>
      <c r="B924" s="7"/>
      <c r="C924" s="147"/>
      <c r="D924" s="147"/>
      <c r="E924" s="7"/>
      <c r="F924" s="7"/>
      <c r="G924" s="7"/>
      <c r="H924" s="7"/>
      <c r="I924" s="7"/>
      <c r="J924" s="7"/>
      <c r="K924" s="7"/>
      <c r="L924" s="172"/>
      <c r="M924" s="172"/>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7"/>
      <c r="B925" s="7"/>
      <c r="C925" s="147"/>
      <c r="D925" s="147"/>
      <c r="E925" s="7"/>
      <c r="F925" s="7"/>
      <c r="G925" s="7"/>
      <c r="H925" s="7"/>
      <c r="I925" s="7"/>
      <c r="J925" s="7"/>
      <c r="K925" s="7"/>
      <c r="L925" s="172"/>
      <c r="M925" s="172"/>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7"/>
      <c r="B926" s="7"/>
      <c r="C926" s="147"/>
      <c r="D926" s="147"/>
      <c r="E926" s="7"/>
      <c r="F926" s="7"/>
      <c r="G926" s="7"/>
      <c r="H926" s="7"/>
      <c r="I926" s="7"/>
      <c r="J926" s="7"/>
      <c r="K926" s="7"/>
      <c r="L926" s="172"/>
      <c r="M926" s="172"/>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7"/>
      <c r="B927" s="7"/>
      <c r="C927" s="147"/>
      <c r="D927" s="147"/>
      <c r="E927" s="7"/>
      <c r="F927" s="7"/>
      <c r="G927" s="7"/>
      <c r="H927" s="7"/>
      <c r="I927" s="7"/>
      <c r="J927" s="7"/>
      <c r="K927" s="7"/>
      <c r="L927" s="172"/>
      <c r="M927" s="172"/>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7"/>
      <c r="B928" s="7"/>
      <c r="C928" s="147"/>
      <c r="D928" s="147"/>
      <c r="E928" s="7"/>
      <c r="F928" s="7"/>
      <c r="G928" s="7"/>
      <c r="H928" s="7"/>
      <c r="I928" s="7"/>
      <c r="J928" s="7"/>
      <c r="K928" s="7"/>
      <c r="L928" s="172"/>
      <c r="M928" s="172"/>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7"/>
      <c r="B929" s="7"/>
      <c r="C929" s="147"/>
      <c r="D929" s="147"/>
      <c r="E929" s="7"/>
      <c r="F929" s="7"/>
      <c r="G929" s="7"/>
      <c r="H929" s="7"/>
      <c r="I929" s="7"/>
      <c r="J929" s="7"/>
      <c r="K929" s="7"/>
      <c r="L929" s="172"/>
      <c r="M929" s="172"/>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7"/>
      <c r="B930" s="7"/>
      <c r="C930" s="147"/>
      <c r="D930" s="147"/>
      <c r="E930" s="7"/>
      <c r="F930" s="7"/>
      <c r="G930" s="7"/>
      <c r="H930" s="7"/>
      <c r="I930" s="7"/>
      <c r="J930" s="7"/>
      <c r="K930" s="7"/>
      <c r="L930" s="172"/>
      <c r="M930" s="172"/>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7"/>
      <c r="B931" s="7"/>
      <c r="C931" s="147"/>
      <c r="D931" s="147"/>
      <c r="E931" s="7"/>
      <c r="F931" s="7"/>
      <c r="G931" s="7"/>
      <c r="H931" s="7"/>
      <c r="I931" s="7"/>
      <c r="J931" s="7"/>
      <c r="K931" s="7"/>
      <c r="L931" s="172"/>
      <c r="M931" s="172"/>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7"/>
      <c r="B932" s="7"/>
      <c r="C932" s="147"/>
      <c r="D932" s="147"/>
      <c r="E932" s="7"/>
      <c r="F932" s="7"/>
      <c r="G932" s="7"/>
      <c r="H932" s="7"/>
      <c r="I932" s="7"/>
      <c r="J932" s="7"/>
      <c r="K932" s="7"/>
      <c r="L932" s="172"/>
      <c r="M932" s="172"/>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7"/>
      <c r="B933" s="7"/>
      <c r="C933" s="147"/>
      <c r="D933" s="147"/>
      <c r="E933" s="7"/>
      <c r="F933" s="7"/>
      <c r="G933" s="7"/>
      <c r="H933" s="7"/>
      <c r="I933" s="7"/>
      <c r="J933" s="7"/>
      <c r="K933" s="7"/>
      <c r="L933" s="172"/>
      <c r="M933" s="172"/>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7"/>
      <c r="B934" s="7"/>
      <c r="C934" s="147"/>
      <c r="D934" s="147"/>
      <c r="E934" s="7"/>
      <c r="F934" s="7"/>
      <c r="G934" s="7"/>
      <c r="H934" s="7"/>
      <c r="I934" s="7"/>
      <c r="J934" s="7"/>
      <c r="K934" s="7"/>
      <c r="L934" s="172"/>
      <c r="M934" s="172"/>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7"/>
      <c r="B935" s="7"/>
      <c r="C935" s="147"/>
      <c r="D935" s="147"/>
      <c r="E935" s="7"/>
      <c r="F935" s="7"/>
      <c r="G935" s="7"/>
      <c r="H935" s="7"/>
      <c r="I935" s="7"/>
      <c r="J935" s="7"/>
      <c r="K935" s="7"/>
      <c r="L935" s="172"/>
      <c r="M935" s="172"/>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7"/>
      <c r="B936" s="7"/>
      <c r="C936" s="147"/>
      <c r="D936" s="147"/>
      <c r="E936" s="7"/>
      <c r="F936" s="7"/>
      <c r="G936" s="7"/>
      <c r="H936" s="7"/>
      <c r="I936" s="7"/>
      <c r="J936" s="7"/>
      <c r="K936" s="7"/>
      <c r="L936" s="172"/>
      <c r="M936" s="172"/>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7"/>
      <c r="B937" s="7"/>
      <c r="C937" s="147"/>
      <c r="D937" s="147"/>
      <c r="E937" s="7"/>
      <c r="F937" s="7"/>
      <c r="G937" s="7"/>
      <c r="H937" s="7"/>
      <c r="I937" s="7"/>
      <c r="J937" s="7"/>
      <c r="K937" s="7"/>
      <c r="L937" s="172"/>
      <c r="M937" s="172"/>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7"/>
      <c r="B938" s="7"/>
      <c r="C938" s="147"/>
      <c r="D938" s="147"/>
      <c r="E938" s="7"/>
      <c r="F938" s="7"/>
      <c r="G938" s="7"/>
      <c r="H938" s="7"/>
      <c r="I938" s="7"/>
      <c r="J938" s="7"/>
      <c r="K938" s="7"/>
      <c r="L938" s="172"/>
      <c r="M938" s="172"/>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7"/>
      <c r="B939" s="7"/>
      <c r="C939" s="147"/>
      <c r="D939" s="147"/>
      <c r="E939" s="7"/>
      <c r="F939" s="7"/>
      <c r="G939" s="7"/>
      <c r="H939" s="7"/>
      <c r="I939" s="7"/>
      <c r="J939" s="7"/>
      <c r="K939" s="7"/>
      <c r="L939" s="172"/>
      <c r="M939" s="172"/>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7"/>
      <c r="B940" s="7"/>
      <c r="C940" s="147"/>
      <c r="D940" s="147"/>
      <c r="E940" s="7"/>
      <c r="F940" s="7"/>
      <c r="G940" s="7"/>
      <c r="H940" s="7"/>
      <c r="I940" s="7"/>
      <c r="J940" s="7"/>
      <c r="K940" s="7"/>
      <c r="L940" s="172"/>
      <c r="M940" s="172"/>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7"/>
      <c r="B941" s="7"/>
      <c r="C941" s="147"/>
      <c r="D941" s="147"/>
      <c r="E941" s="7"/>
      <c r="F941" s="7"/>
      <c r="G941" s="7"/>
      <c r="H941" s="7"/>
      <c r="I941" s="7"/>
      <c r="J941" s="7"/>
      <c r="K941" s="7"/>
      <c r="L941" s="172"/>
      <c r="M941" s="172"/>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7"/>
      <c r="B942" s="7"/>
      <c r="C942" s="147"/>
      <c r="D942" s="147"/>
      <c r="E942" s="7"/>
      <c r="F942" s="7"/>
      <c r="G942" s="7"/>
      <c r="H942" s="7"/>
      <c r="I942" s="7"/>
      <c r="J942" s="7"/>
      <c r="K942" s="7"/>
      <c r="L942" s="172"/>
      <c r="M942" s="172"/>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7"/>
      <c r="B943" s="7"/>
      <c r="C943" s="147"/>
      <c r="D943" s="147"/>
      <c r="E943" s="7"/>
      <c r="F943" s="7"/>
      <c r="G943" s="7"/>
      <c r="H943" s="7"/>
      <c r="I943" s="7"/>
      <c r="J943" s="7"/>
      <c r="K943" s="7"/>
      <c r="L943" s="172"/>
      <c r="M943" s="172"/>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7"/>
      <c r="B944" s="7"/>
      <c r="C944" s="147"/>
      <c r="D944" s="147"/>
      <c r="E944" s="7"/>
      <c r="F944" s="7"/>
      <c r="G944" s="7"/>
      <c r="H944" s="7"/>
      <c r="I944" s="7"/>
      <c r="J944" s="7"/>
      <c r="K944" s="7"/>
      <c r="L944" s="172"/>
      <c r="M944" s="172"/>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7"/>
      <c r="B945" s="7"/>
      <c r="C945" s="147"/>
      <c r="D945" s="147"/>
      <c r="E945" s="7"/>
      <c r="F945" s="7"/>
      <c r="G945" s="7"/>
      <c r="H945" s="7"/>
      <c r="I945" s="7"/>
      <c r="J945" s="7"/>
      <c r="K945" s="7"/>
      <c r="L945" s="172"/>
      <c r="M945" s="172"/>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7"/>
      <c r="B946" s="7"/>
      <c r="C946" s="147"/>
      <c r="D946" s="147"/>
      <c r="E946" s="7"/>
      <c r="F946" s="7"/>
      <c r="G946" s="7"/>
      <c r="H946" s="7"/>
      <c r="I946" s="7"/>
      <c r="J946" s="7"/>
      <c r="K946" s="7"/>
      <c r="L946" s="172"/>
      <c r="M946" s="172"/>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7"/>
      <c r="B947" s="7"/>
      <c r="C947" s="147"/>
      <c r="D947" s="147"/>
      <c r="E947" s="7"/>
      <c r="F947" s="7"/>
      <c r="G947" s="7"/>
      <c r="H947" s="7"/>
      <c r="I947" s="7"/>
      <c r="J947" s="7"/>
      <c r="K947" s="7"/>
      <c r="L947" s="172"/>
      <c r="M947" s="172"/>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7"/>
      <c r="B948" s="7"/>
      <c r="C948" s="147"/>
      <c r="D948" s="147"/>
      <c r="E948" s="7"/>
      <c r="F948" s="7"/>
      <c r="G948" s="7"/>
      <c r="H948" s="7"/>
      <c r="I948" s="7"/>
      <c r="J948" s="7"/>
      <c r="K948" s="7"/>
      <c r="L948" s="172"/>
      <c r="M948" s="172"/>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7"/>
      <c r="B949" s="7"/>
      <c r="C949" s="147"/>
      <c r="D949" s="147"/>
      <c r="E949" s="7"/>
      <c r="F949" s="7"/>
      <c r="G949" s="7"/>
      <c r="H949" s="7"/>
      <c r="I949" s="7"/>
      <c r="J949" s="7"/>
      <c r="K949" s="7"/>
      <c r="L949" s="172"/>
      <c r="M949" s="172"/>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7"/>
      <c r="B950" s="7"/>
      <c r="C950" s="147"/>
      <c r="D950" s="147"/>
      <c r="E950" s="7"/>
      <c r="F950" s="7"/>
      <c r="G950" s="7"/>
      <c r="H950" s="7"/>
      <c r="I950" s="7"/>
      <c r="J950" s="7"/>
      <c r="K950" s="7"/>
      <c r="L950" s="172"/>
      <c r="M950" s="172"/>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7"/>
      <c r="B951" s="7"/>
      <c r="C951" s="147"/>
      <c r="D951" s="147"/>
      <c r="E951" s="7"/>
      <c r="F951" s="7"/>
      <c r="G951" s="7"/>
      <c r="H951" s="7"/>
      <c r="I951" s="7"/>
      <c r="J951" s="7"/>
      <c r="K951" s="7"/>
      <c r="L951" s="172"/>
      <c r="M951" s="172"/>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7"/>
      <c r="B952" s="7"/>
      <c r="C952" s="147"/>
      <c r="D952" s="147"/>
      <c r="E952" s="7"/>
      <c r="F952" s="7"/>
      <c r="G952" s="7"/>
      <c r="H952" s="7"/>
      <c r="I952" s="7"/>
      <c r="J952" s="7"/>
      <c r="K952" s="7"/>
      <c r="L952" s="172"/>
      <c r="M952" s="172"/>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7"/>
      <c r="B953" s="7"/>
      <c r="C953" s="147"/>
      <c r="D953" s="147"/>
      <c r="E953" s="7"/>
      <c r="F953" s="7"/>
      <c r="G953" s="7"/>
      <c r="H953" s="7"/>
      <c r="I953" s="7"/>
      <c r="J953" s="7"/>
      <c r="K953" s="7"/>
      <c r="L953" s="172"/>
      <c r="M953" s="172"/>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7"/>
      <c r="B954" s="7"/>
      <c r="C954" s="147"/>
      <c r="D954" s="147"/>
      <c r="E954" s="7"/>
      <c r="F954" s="7"/>
      <c r="G954" s="7"/>
      <c r="H954" s="7"/>
      <c r="I954" s="7"/>
      <c r="J954" s="7"/>
      <c r="K954" s="7"/>
      <c r="L954" s="172"/>
      <c r="M954" s="172"/>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7"/>
      <c r="B955" s="7"/>
      <c r="C955" s="147"/>
      <c r="D955" s="147"/>
      <c r="E955" s="7"/>
      <c r="F955" s="7"/>
      <c r="G955" s="7"/>
      <c r="H955" s="7"/>
      <c r="I955" s="7"/>
      <c r="J955" s="7"/>
      <c r="K955" s="7"/>
      <c r="L955" s="172"/>
      <c r="M955" s="172"/>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7"/>
      <c r="B956" s="7"/>
      <c r="C956" s="147"/>
      <c r="D956" s="147"/>
      <c r="E956" s="7"/>
      <c r="F956" s="7"/>
      <c r="G956" s="7"/>
      <c r="H956" s="7"/>
      <c r="I956" s="7"/>
      <c r="J956" s="7"/>
      <c r="K956" s="7"/>
      <c r="L956" s="172"/>
      <c r="M956" s="172"/>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7"/>
      <c r="B957" s="7"/>
      <c r="C957" s="147"/>
      <c r="D957" s="147"/>
      <c r="E957" s="7"/>
      <c r="F957" s="7"/>
      <c r="G957" s="7"/>
      <c r="H957" s="7"/>
      <c r="I957" s="7"/>
      <c r="J957" s="7"/>
      <c r="K957" s="7"/>
      <c r="L957" s="172"/>
      <c r="M957" s="172"/>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7"/>
      <c r="B958" s="7"/>
      <c r="C958" s="147"/>
      <c r="D958" s="147"/>
      <c r="E958" s="7"/>
      <c r="F958" s="7"/>
      <c r="G958" s="7"/>
      <c r="H958" s="7"/>
      <c r="I958" s="7"/>
      <c r="J958" s="7"/>
      <c r="K958" s="7"/>
      <c r="L958" s="172"/>
      <c r="M958" s="172"/>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7"/>
      <c r="B959" s="7"/>
      <c r="C959" s="147"/>
      <c r="D959" s="147"/>
      <c r="E959" s="7"/>
      <c r="F959" s="7"/>
      <c r="G959" s="7"/>
      <c r="H959" s="7"/>
      <c r="I959" s="7"/>
      <c r="J959" s="7"/>
      <c r="K959" s="7"/>
      <c r="L959" s="172"/>
      <c r="M959" s="172"/>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7"/>
      <c r="B960" s="7"/>
      <c r="C960" s="147"/>
      <c r="D960" s="147"/>
      <c r="E960" s="7"/>
      <c r="F960" s="7"/>
      <c r="G960" s="7"/>
      <c r="H960" s="7"/>
      <c r="I960" s="7"/>
      <c r="J960" s="7"/>
      <c r="K960" s="7"/>
      <c r="L960" s="172"/>
      <c r="M960" s="172"/>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7"/>
      <c r="B961" s="7"/>
      <c r="C961" s="147"/>
      <c r="D961" s="147"/>
      <c r="E961" s="7"/>
      <c r="F961" s="7"/>
      <c r="G961" s="7"/>
      <c r="H961" s="7"/>
      <c r="I961" s="7"/>
      <c r="J961" s="7"/>
      <c r="K961" s="7"/>
      <c r="L961" s="172"/>
      <c r="M961" s="172"/>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7"/>
      <c r="B962" s="7"/>
      <c r="C962" s="147"/>
      <c r="D962" s="147"/>
      <c r="E962" s="7"/>
      <c r="F962" s="7"/>
      <c r="G962" s="7"/>
      <c r="H962" s="7"/>
      <c r="I962" s="7"/>
      <c r="J962" s="7"/>
      <c r="K962" s="7"/>
      <c r="L962" s="172"/>
      <c r="M962" s="172"/>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7"/>
      <c r="B963" s="7"/>
      <c r="C963" s="7"/>
      <c r="D963" s="147"/>
      <c r="E963" s="7"/>
      <c r="F963" s="7"/>
      <c r="G963" s="7"/>
      <c r="H963" s="7"/>
      <c r="I963" s="7"/>
      <c r="J963" s="7"/>
      <c r="K963" s="7"/>
      <c r="L963" s="172"/>
      <c r="M963" s="172"/>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7"/>
      <c r="B964" s="7"/>
      <c r="C964" s="7"/>
      <c r="D964" s="147"/>
      <c r="E964" s="7"/>
      <c r="F964" s="7"/>
      <c r="G964" s="7"/>
      <c r="H964" s="7"/>
      <c r="I964" s="7"/>
      <c r="J964" s="7"/>
      <c r="K964" s="7"/>
      <c r="L964" s="172"/>
      <c r="M964" s="172"/>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7"/>
      <c r="B965" s="7"/>
      <c r="C965" s="7"/>
      <c r="D965" s="147"/>
      <c r="E965" s="7"/>
      <c r="F965" s="7"/>
      <c r="G965" s="7"/>
      <c r="H965" s="7"/>
      <c r="I965" s="7"/>
      <c r="J965" s="7"/>
      <c r="K965" s="7"/>
      <c r="L965" s="172"/>
      <c r="M965" s="172"/>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7"/>
      <c r="B966" s="7"/>
      <c r="C966" s="7"/>
      <c r="D966" s="147"/>
      <c r="E966" s="7"/>
      <c r="F966" s="7"/>
      <c r="G966" s="7"/>
      <c r="H966" s="7"/>
      <c r="I966" s="7"/>
      <c r="J966" s="7"/>
      <c r="K966" s="7"/>
      <c r="L966" s="172"/>
      <c r="M966" s="172"/>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7"/>
      <c r="B967" s="7"/>
      <c r="C967" s="7"/>
      <c r="D967" s="147"/>
      <c r="E967" s="7"/>
      <c r="F967" s="7"/>
      <c r="G967" s="7"/>
      <c r="H967" s="7"/>
      <c r="I967" s="7"/>
      <c r="J967" s="7"/>
      <c r="K967" s="7"/>
      <c r="L967" s="172"/>
      <c r="M967" s="172"/>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7"/>
      <c r="B968" s="7"/>
      <c r="C968" s="7"/>
      <c r="D968" s="147"/>
      <c r="E968" s="7"/>
      <c r="F968" s="7"/>
      <c r="G968" s="7"/>
      <c r="H968" s="7"/>
      <c r="I968" s="7"/>
      <c r="J968" s="7"/>
      <c r="K968" s="7"/>
      <c r="L968" s="172"/>
      <c r="M968" s="172"/>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sheetData>
  <autoFilter ref="$A$1:$AA$127">
    <sortState ref="A1:AA127">
      <sortCondition ref="O1:O127"/>
    </sortState>
  </autoFilter>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location="diff-001300610d140a39327cd1e4ed3e6560c73500ed7cab81037bc768339f40c13dR107" ref="O62"/>
    <hyperlink r:id="rId63" ref="I63"/>
    <hyperlink r:id="rId64" ref="I64"/>
    <hyperlink r:id="rId65" ref="I65"/>
    <hyperlink r:id="rId66" ref="I66"/>
    <hyperlink r:id="rId67" ref="I67"/>
    <hyperlink r:id="rId68" ref="I68"/>
    <hyperlink r:id="rId69" ref="I69"/>
    <hyperlink r:id="rId70" ref="I70"/>
    <hyperlink r:id="rId71" ref="I71"/>
    <hyperlink r:id="rId72" ref="I72"/>
    <hyperlink r:id="rId73" ref="I73"/>
    <hyperlink r:id="rId74" ref="I74"/>
    <hyperlink r:id="rId75" ref="I75"/>
    <hyperlink r:id="rId76" ref="I76"/>
    <hyperlink r:id="rId77" ref="I77"/>
    <hyperlink r:id="rId78" ref="I78"/>
    <hyperlink r:id="rId79" ref="I79"/>
    <hyperlink r:id="rId80" ref="I80"/>
    <hyperlink r:id="rId81" ref="I81"/>
    <hyperlink r:id="rId82" ref="I82"/>
    <hyperlink r:id="rId83" ref="I83"/>
    <hyperlink r:id="rId84" ref="I84"/>
    <hyperlink r:id="rId85" ref="I85"/>
    <hyperlink r:id="rId86" ref="I86"/>
    <hyperlink r:id="rId87" ref="AA86"/>
    <hyperlink r:id="rId88" ref="I87"/>
    <hyperlink r:id="rId89" ref="I88"/>
    <hyperlink r:id="rId90" ref="I89"/>
    <hyperlink r:id="rId91" ref="I90"/>
    <hyperlink r:id="rId92" ref="I91"/>
    <hyperlink r:id="rId93" ref="I92"/>
    <hyperlink r:id="rId94" ref="I93"/>
    <hyperlink r:id="rId95" ref="I94"/>
    <hyperlink r:id="rId96" ref="I95"/>
    <hyperlink r:id="rId97" ref="I96"/>
    <hyperlink r:id="rId98" ref="I97"/>
    <hyperlink r:id="rId99" ref="I98"/>
    <hyperlink r:id="rId100" ref="I99"/>
    <hyperlink r:id="rId101" ref="I100"/>
    <hyperlink r:id="rId102" ref="I101"/>
    <hyperlink r:id="rId103" ref="I102"/>
    <hyperlink r:id="rId104" ref="I103"/>
    <hyperlink r:id="rId105" ref="I104"/>
    <hyperlink r:id="rId106" ref="I105"/>
    <hyperlink r:id="rId107" ref="I106"/>
  </hyperlinks>
  <drawing r:id="rId10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15.25"/>
    <col customWidth="1" min="12" max="13" width="15.25"/>
    <col customWidth="1" min="14" max="14" width="45.88"/>
    <col customWidth="1" min="15" max="15" width="67.13"/>
    <col customWidth="1" min="16" max="16" width="64.75"/>
    <col customWidth="1" hidden="1" min="17" max="17" width="19.88"/>
    <col hidden="1" min="18" max="23" width="12.63"/>
    <col customWidth="1" hidden="1" min="24" max="24" width="33.5"/>
    <col hidden="1" min="25" max="25" width="12.63"/>
  </cols>
  <sheetData>
    <row r="1">
      <c r="A1" s="138" t="s">
        <v>766</v>
      </c>
      <c r="B1" s="138" t="s">
        <v>767</v>
      </c>
      <c r="C1" s="139" t="s">
        <v>768</v>
      </c>
      <c r="D1" s="139" t="s">
        <v>769</v>
      </c>
      <c r="E1" s="138" t="s">
        <v>770</v>
      </c>
      <c r="F1" s="138" t="s">
        <v>771</v>
      </c>
      <c r="G1" s="138" t="s">
        <v>772</v>
      </c>
      <c r="H1" s="138" t="s">
        <v>336</v>
      </c>
      <c r="I1" s="138" t="s">
        <v>773</v>
      </c>
      <c r="J1" s="139" t="s">
        <v>2</v>
      </c>
      <c r="K1" s="138" t="s">
        <v>774</v>
      </c>
      <c r="L1" s="140" t="s">
        <v>775</v>
      </c>
      <c r="M1" s="140" t="s">
        <v>776</v>
      </c>
      <c r="N1" s="138" t="s">
        <v>777</v>
      </c>
      <c r="O1" s="138" t="s">
        <v>778</v>
      </c>
      <c r="P1" s="138" t="s">
        <v>779</v>
      </c>
      <c r="Q1" s="138" t="s">
        <v>780</v>
      </c>
      <c r="R1" s="138" t="s">
        <v>781</v>
      </c>
      <c r="S1" s="138" t="s">
        <v>782</v>
      </c>
      <c r="T1" s="138" t="s">
        <v>783</v>
      </c>
      <c r="U1" s="138" t="s">
        <v>784</v>
      </c>
      <c r="V1" s="138" t="s">
        <v>7</v>
      </c>
      <c r="W1" s="138" t="s">
        <v>785</v>
      </c>
      <c r="X1" s="138" t="s">
        <v>786</v>
      </c>
      <c r="Y1" s="138" t="s">
        <v>787</v>
      </c>
      <c r="Z1" s="138" t="s">
        <v>334</v>
      </c>
      <c r="AA1" s="139"/>
      <c r="AB1" s="141"/>
      <c r="AC1" s="141"/>
      <c r="AD1" s="141"/>
      <c r="AE1" s="141"/>
      <c r="AF1" s="141"/>
      <c r="AG1" s="141"/>
      <c r="AH1" s="141"/>
      <c r="AI1" s="141"/>
      <c r="AJ1" s="141"/>
      <c r="AK1" s="141"/>
      <c r="AL1" s="141"/>
      <c r="AM1" s="141"/>
    </row>
    <row r="2">
      <c r="A2" s="142"/>
      <c r="B2" s="143"/>
      <c r="C2" s="142" t="s">
        <v>111</v>
      </c>
      <c r="D2" s="142" t="s">
        <v>788</v>
      </c>
      <c r="E2" s="142" t="s">
        <v>138</v>
      </c>
      <c r="F2" s="142"/>
      <c r="G2" s="142"/>
      <c r="H2" s="143" t="s">
        <v>673</v>
      </c>
      <c r="I2" s="144" t="s">
        <v>47</v>
      </c>
      <c r="J2" s="142" t="s">
        <v>48</v>
      </c>
      <c r="K2" s="142" t="s">
        <v>49</v>
      </c>
      <c r="L2" s="145" t="s">
        <v>789</v>
      </c>
      <c r="M2" s="119" t="s">
        <v>790</v>
      </c>
      <c r="N2" s="9" t="s">
        <v>791</v>
      </c>
      <c r="O2" s="143" t="s">
        <v>792</v>
      </c>
      <c r="P2" s="142"/>
      <c r="Q2" s="142"/>
      <c r="R2" s="142" t="s">
        <v>793</v>
      </c>
      <c r="S2" s="142" t="s">
        <v>51</v>
      </c>
      <c r="T2" s="142" t="s">
        <v>794</v>
      </c>
      <c r="U2" s="143" t="s">
        <v>795</v>
      </c>
      <c r="V2" s="143" t="s">
        <v>50</v>
      </c>
      <c r="W2" s="143" t="s">
        <v>33</v>
      </c>
      <c r="X2" s="143" t="s">
        <v>796</v>
      </c>
      <c r="Y2" s="143" t="s">
        <v>797</v>
      </c>
      <c r="Z2" s="143" t="s">
        <v>798</v>
      </c>
      <c r="AA2" s="142"/>
      <c r="AB2" s="16"/>
      <c r="AC2" s="16"/>
      <c r="AD2" s="16"/>
      <c r="AE2" s="7"/>
      <c r="AF2" s="7"/>
      <c r="AG2" s="7"/>
      <c r="AH2" s="7"/>
      <c r="AI2" s="7"/>
      <c r="AJ2" s="7"/>
      <c r="AK2" s="7"/>
      <c r="AL2" s="7"/>
      <c r="AM2" s="7"/>
    </row>
    <row r="3">
      <c r="A3" s="142"/>
      <c r="B3" s="142"/>
      <c r="C3" s="142" t="s">
        <v>111</v>
      </c>
      <c r="D3" s="142" t="s">
        <v>788</v>
      </c>
      <c r="E3" s="142" t="s">
        <v>21</v>
      </c>
      <c r="F3" s="142"/>
      <c r="G3" s="142"/>
      <c r="H3" s="143" t="s">
        <v>707</v>
      </c>
      <c r="I3" s="144" t="s">
        <v>177</v>
      </c>
      <c r="J3" s="142" t="s">
        <v>178</v>
      </c>
      <c r="K3" s="142" t="s">
        <v>107</v>
      </c>
      <c r="L3" s="145" t="s">
        <v>789</v>
      </c>
      <c r="M3" s="145" t="s">
        <v>386</v>
      </c>
      <c r="N3" s="9" t="s">
        <v>791</v>
      </c>
      <c r="O3" s="146" t="s">
        <v>792</v>
      </c>
      <c r="P3" s="142"/>
      <c r="Q3" s="142"/>
      <c r="R3" s="142" t="s">
        <v>793</v>
      </c>
      <c r="S3" s="142" t="s">
        <v>96</v>
      </c>
      <c r="T3" s="142" t="s">
        <v>794</v>
      </c>
      <c r="U3" s="143" t="s">
        <v>795</v>
      </c>
      <c r="V3" s="143" t="s">
        <v>179</v>
      </c>
      <c r="W3" s="143" t="s">
        <v>33</v>
      </c>
      <c r="X3" s="143" t="s">
        <v>796</v>
      </c>
      <c r="Y3" s="143" t="s">
        <v>797</v>
      </c>
      <c r="Z3" s="142"/>
      <c r="AA3" s="142"/>
      <c r="AB3" s="7"/>
      <c r="AC3" s="7"/>
      <c r="AD3" s="7"/>
      <c r="AE3" s="7"/>
      <c r="AF3" s="7"/>
      <c r="AG3" s="7"/>
      <c r="AH3" s="7"/>
      <c r="AI3" s="7"/>
      <c r="AJ3" s="7"/>
      <c r="AK3" s="7"/>
      <c r="AL3" s="7"/>
      <c r="AM3" s="7"/>
    </row>
    <row r="4">
      <c r="A4" s="7"/>
      <c r="B4" s="7"/>
      <c r="C4" s="147"/>
      <c r="D4" s="147"/>
      <c r="E4" s="7"/>
      <c r="F4" s="142" t="s">
        <v>799</v>
      </c>
      <c r="G4" s="142" t="s">
        <v>301</v>
      </c>
      <c r="H4" s="143" t="s">
        <v>481</v>
      </c>
      <c r="I4" s="148" t="s">
        <v>800</v>
      </c>
      <c r="J4" s="9" t="s">
        <v>801</v>
      </c>
      <c r="K4" s="9" t="s">
        <v>802</v>
      </c>
      <c r="L4" s="119" t="s">
        <v>803</v>
      </c>
      <c r="M4" s="119" t="s">
        <v>790</v>
      </c>
      <c r="N4" s="9" t="s">
        <v>804</v>
      </c>
      <c r="O4" s="143" t="s">
        <v>792</v>
      </c>
      <c r="P4" s="9"/>
      <c r="Q4" s="9"/>
      <c r="R4" s="9" t="s">
        <v>793</v>
      </c>
      <c r="S4" s="7"/>
      <c r="T4" s="7"/>
      <c r="U4" s="7"/>
      <c r="V4" s="7"/>
      <c r="W4" s="7"/>
      <c r="X4" s="149" t="s">
        <v>796</v>
      </c>
      <c r="Y4" s="7"/>
      <c r="Z4" s="7"/>
      <c r="AA4" s="7"/>
      <c r="AB4" s="150"/>
      <c r="AC4" s="150"/>
      <c r="AD4" s="150"/>
      <c r="AE4" s="150"/>
      <c r="AF4" s="150"/>
      <c r="AG4" s="7"/>
      <c r="AH4" s="7"/>
      <c r="AI4" s="7"/>
      <c r="AJ4" s="7"/>
      <c r="AK4" s="7"/>
      <c r="AL4" s="7"/>
      <c r="AM4" s="7"/>
    </row>
    <row r="5">
      <c r="A5" s="142"/>
      <c r="B5" s="143"/>
      <c r="C5" s="142" t="s">
        <v>111</v>
      </c>
      <c r="D5" s="142" t="s">
        <v>583</v>
      </c>
      <c r="E5" s="142" t="s">
        <v>21</v>
      </c>
      <c r="F5" s="142"/>
      <c r="G5" s="142"/>
      <c r="H5" s="143" t="s">
        <v>677</v>
      </c>
      <c r="I5" s="144" t="s">
        <v>57</v>
      </c>
      <c r="J5" s="142" t="s">
        <v>58</v>
      </c>
      <c r="K5" s="142" t="s">
        <v>59</v>
      </c>
      <c r="L5" s="145" t="s">
        <v>789</v>
      </c>
      <c r="M5" s="145" t="s">
        <v>386</v>
      </c>
      <c r="N5" s="9" t="s">
        <v>804</v>
      </c>
      <c r="O5" s="143" t="s">
        <v>805</v>
      </c>
      <c r="P5" s="142"/>
      <c r="Q5" s="142"/>
      <c r="R5" s="142" t="s">
        <v>793</v>
      </c>
      <c r="S5" s="142" t="s">
        <v>24</v>
      </c>
      <c r="T5" s="142" t="s">
        <v>806</v>
      </c>
      <c r="U5" s="143" t="s">
        <v>807</v>
      </c>
      <c r="V5" s="143" t="s">
        <v>60</v>
      </c>
      <c r="W5" s="143" t="s">
        <v>33</v>
      </c>
      <c r="X5" s="143" t="s">
        <v>808</v>
      </c>
      <c r="Y5" s="143" t="s">
        <v>797</v>
      </c>
      <c r="Z5" s="143" t="s">
        <v>809</v>
      </c>
      <c r="AA5" s="142"/>
      <c r="AB5" s="150"/>
      <c r="AC5" s="150"/>
      <c r="AD5" s="150"/>
      <c r="AE5" s="150"/>
      <c r="AF5" s="150"/>
      <c r="AG5" s="7"/>
      <c r="AH5" s="7"/>
      <c r="AI5" s="7"/>
      <c r="AJ5" s="7"/>
      <c r="AK5" s="7"/>
      <c r="AL5" s="7"/>
      <c r="AM5" s="7"/>
    </row>
    <row r="6">
      <c r="A6" s="142"/>
      <c r="B6" s="142"/>
      <c r="C6" s="142" t="s">
        <v>810</v>
      </c>
      <c r="D6" s="142" t="s">
        <v>788</v>
      </c>
      <c r="E6" s="142" t="s">
        <v>21</v>
      </c>
      <c r="F6" s="142"/>
      <c r="G6" s="142"/>
      <c r="H6" s="143" t="s">
        <v>707</v>
      </c>
      <c r="I6" s="144" t="s">
        <v>183</v>
      </c>
      <c r="J6" s="142" t="s">
        <v>184</v>
      </c>
      <c r="K6" s="142" t="s">
        <v>186</v>
      </c>
      <c r="L6" s="151" t="s">
        <v>811</v>
      </c>
      <c r="M6" s="119" t="s">
        <v>386</v>
      </c>
      <c r="N6" s="143" t="s">
        <v>812</v>
      </c>
      <c r="O6" s="143" t="s">
        <v>805</v>
      </c>
      <c r="P6" s="142"/>
      <c r="Q6" s="142"/>
      <c r="R6" s="142" t="s">
        <v>793</v>
      </c>
      <c r="S6" s="142" t="s">
        <v>24</v>
      </c>
      <c r="T6" s="142" t="s">
        <v>794</v>
      </c>
      <c r="U6" s="143" t="s">
        <v>813</v>
      </c>
      <c r="V6" s="143" t="s">
        <v>94</v>
      </c>
      <c r="W6" s="143" t="s">
        <v>46</v>
      </c>
      <c r="X6" s="143" t="s">
        <v>814</v>
      </c>
      <c r="Y6" s="143" t="s">
        <v>797</v>
      </c>
      <c r="Z6" s="142"/>
      <c r="AA6" s="142"/>
      <c r="AB6" s="16"/>
      <c r="AC6" s="16"/>
      <c r="AD6" s="16"/>
      <c r="AE6" s="7"/>
      <c r="AF6" s="7"/>
      <c r="AG6" s="7"/>
      <c r="AH6" s="7"/>
      <c r="AI6" s="7"/>
      <c r="AJ6" s="7"/>
      <c r="AK6" s="7"/>
      <c r="AL6" s="7"/>
      <c r="AM6" s="7"/>
    </row>
    <row r="7">
      <c r="A7" s="7"/>
      <c r="B7" s="7"/>
      <c r="C7" s="147"/>
      <c r="D7" s="147"/>
      <c r="E7" s="7"/>
      <c r="F7" s="152" t="s">
        <v>1</v>
      </c>
      <c r="G7" s="9" t="s">
        <v>583</v>
      </c>
      <c r="H7" s="143" t="s">
        <v>369</v>
      </c>
      <c r="I7" s="148" t="s">
        <v>815</v>
      </c>
      <c r="J7" s="9" t="s">
        <v>816</v>
      </c>
      <c r="K7" s="9" t="s">
        <v>817</v>
      </c>
      <c r="L7" s="119" t="s">
        <v>803</v>
      </c>
      <c r="M7" s="119" t="s">
        <v>386</v>
      </c>
      <c r="N7" s="9" t="s">
        <v>804</v>
      </c>
      <c r="O7" s="143" t="s">
        <v>805</v>
      </c>
      <c r="P7" s="9"/>
      <c r="Q7" s="9"/>
      <c r="R7" s="7"/>
      <c r="S7" s="7"/>
      <c r="T7" s="7"/>
      <c r="U7" s="7"/>
      <c r="V7" s="7"/>
      <c r="W7" s="7"/>
      <c r="X7" s="143" t="s">
        <v>818</v>
      </c>
      <c r="Y7" s="7"/>
      <c r="Z7" s="7"/>
      <c r="AA7" s="7"/>
      <c r="AB7" s="7"/>
      <c r="AC7" s="7"/>
      <c r="AD7" s="7"/>
      <c r="AE7" s="7"/>
      <c r="AF7" s="7"/>
      <c r="AG7" s="7"/>
      <c r="AH7" s="7"/>
      <c r="AI7" s="7"/>
      <c r="AJ7" s="7"/>
      <c r="AK7" s="7"/>
      <c r="AL7" s="7"/>
      <c r="AM7" s="7"/>
    </row>
    <row r="8">
      <c r="A8" s="143">
        <v>17434.0</v>
      </c>
      <c r="B8" s="142"/>
      <c r="C8" s="142"/>
      <c r="D8" s="142"/>
      <c r="E8" s="142"/>
      <c r="F8" s="143" t="s">
        <v>799</v>
      </c>
      <c r="G8" s="143" t="s">
        <v>301</v>
      </c>
      <c r="H8" s="143" t="s">
        <v>369</v>
      </c>
      <c r="I8" s="153" t="s">
        <v>418</v>
      </c>
      <c r="J8" s="143" t="s">
        <v>419</v>
      </c>
      <c r="K8" s="143" t="s">
        <v>420</v>
      </c>
      <c r="L8" s="119" t="s">
        <v>803</v>
      </c>
      <c r="M8" s="145" t="s">
        <v>386</v>
      </c>
      <c r="N8" s="9" t="s">
        <v>804</v>
      </c>
      <c r="O8" s="143" t="s">
        <v>805</v>
      </c>
      <c r="P8" s="143"/>
      <c r="Q8" s="143"/>
      <c r="R8" s="143" t="s">
        <v>793</v>
      </c>
      <c r="S8" s="142"/>
      <c r="T8" s="142" t="s">
        <v>819</v>
      </c>
      <c r="U8" s="143" t="s">
        <v>820</v>
      </c>
      <c r="V8" s="143" t="s">
        <v>421</v>
      </c>
      <c r="W8" s="142"/>
      <c r="X8" s="143" t="s">
        <v>818</v>
      </c>
      <c r="Y8" s="143" t="s">
        <v>797</v>
      </c>
      <c r="Z8" s="142"/>
      <c r="AA8" s="142"/>
      <c r="AB8" s="150"/>
      <c r="AC8" s="150"/>
      <c r="AD8" s="150"/>
      <c r="AE8" s="150"/>
      <c r="AF8" s="150"/>
      <c r="AG8" s="7"/>
      <c r="AH8" s="7"/>
      <c r="AI8" s="7"/>
      <c r="AJ8" s="7"/>
      <c r="AK8" s="7"/>
      <c r="AL8" s="7"/>
      <c r="AM8" s="7"/>
    </row>
    <row r="9">
      <c r="A9" s="143">
        <v>44494.0</v>
      </c>
      <c r="B9" s="143"/>
      <c r="C9" s="142"/>
      <c r="D9" s="142"/>
      <c r="E9" s="142"/>
      <c r="F9" s="142" t="s">
        <v>799</v>
      </c>
      <c r="G9" s="142" t="s">
        <v>301</v>
      </c>
      <c r="H9" s="143" t="s">
        <v>481</v>
      </c>
      <c r="I9" s="153" t="s">
        <v>821</v>
      </c>
      <c r="J9" s="143" t="s">
        <v>822</v>
      </c>
      <c r="K9" s="143" t="s">
        <v>540</v>
      </c>
      <c r="L9" s="119" t="s">
        <v>823</v>
      </c>
      <c r="M9" s="145" t="s">
        <v>386</v>
      </c>
      <c r="N9" s="9" t="s">
        <v>804</v>
      </c>
      <c r="O9" s="143" t="s">
        <v>805</v>
      </c>
      <c r="P9" s="143"/>
      <c r="Q9" s="143"/>
      <c r="R9" s="143" t="s">
        <v>793</v>
      </c>
      <c r="S9" s="142"/>
      <c r="T9" s="143" t="s">
        <v>794</v>
      </c>
      <c r="U9" s="143" t="s">
        <v>813</v>
      </c>
      <c r="V9" s="143" t="s">
        <v>541</v>
      </c>
      <c r="W9" s="142"/>
      <c r="X9" s="143" t="s">
        <v>824</v>
      </c>
      <c r="Y9" s="143" t="s">
        <v>797</v>
      </c>
      <c r="Z9" s="154" t="s">
        <v>825</v>
      </c>
      <c r="AA9" s="142"/>
      <c r="AB9" s="7"/>
      <c r="AC9" s="7"/>
      <c r="AD9" s="7"/>
      <c r="AE9" s="7"/>
      <c r="AF9" s="7"/>
      <c r="AG9" s="7"/>
      <c r="AH9" s="7"/>
      <c r="AI9" s="7"/>
      <c r="AJ9" s="7"/>
      <c r="AK9" s="7"/>
      <c r="AL9" s="7"/>
      <c r="AM9" s="7"/>
    </row>
    <row r="10">
      <c r="A10" s="143">
        <v>77188.0</v>
      </c>
      <c r="B10" s="143"/>
      <c r="C10" s="142"/>
      <c r="D10" s="142"/>
      <c r="E10" s="142"/>
      <c r="F10" s="143" t="s">
        <v>799</v>
      </c>
      <c r="G10" s="143" t="s">
        <v>301</v>
      </c>
      <c r="H10" s="143" t="s">
        <v>481</v>
      </c>
      <c r="I10" s="153" t="s">
        <v>498</v>
      </c>
      <c r="J10" s="143" t="s">
        <v>499</v>
      </c>
      <c r="K10" s="143" t="s">
        <v>500</v>
      </c>
      <c r="L10" s="119" t="s">
        <v>823</v>
      </c>
      <c r="M10" s="145" t="s">
        <v>386</v>
      </c>
      <c r="N10" s="9" t="s">
        <v>804</v>
      </c>
      <c r="O10" s="143" t="s">
        <v>805</v>
      </c>
      <c r="P10" s="143"/>
      <c r="Q10" s="143"/>
      <c r="R10" s="143" t="s">
        <v>793</v>
      </c>
      <c r="S10" s="142"/>
      <c r="T10" s="143" t="s">
        <v>794</v>
      </c>
      <c r="U10" s="143" t="s">
        <v>813</v>
      </c>
      <c r="V10" s="143" t="s">
        <v>501</v>
      </c>
      <c r="W10" s="142"/>
      <c r="X10" s="143" t="s">
        <v>818</v>
      </c>
      <c r="Y10" s="143" t="s">
        <v>797</v>
      </c>
      <c r="Z10" s="143"/>
      <c r="AA10" s="142"/>
      <c r="AB10" s="7"/>
      <c r="AC10" s="7"/>
      <c r="AD10" s="7"/>
      <c r="AE10" s="7"/>
      <c r="AF10" s="7"/>
      <c r="AG10" s="7"/>
      <c r="AH10" s="7"/>
      <c r="AI10" s="7"/>
      <c r="AJ10" s="7"/>
      <c r="AK10" s="7"/>
      <c r="AL10" s="7"/>
      <c r="AM10" s="7"/>
    </row>
    <row r="11">
      <c r="A11" s="143">
        <v>66206.0</v>
      </c>
      <c r="B11" s="142"/>
      <c r="C11" s="142"/>
      <c r="D11" s="142"/>
      <c r="E11" s="142"/>
      <c r="F11" s="142" t="s">
        <v>799</v>
      </c>
      <c r="G11" s="142" t="s">
        <v>301</v>
      </c>
      <c r="H11" s="143" t="s">
        <v>481</v>
      </c>
      <c r="I11" s="153" t="s">
        <v>547</v>
      </c>
      <c r="J11" s="143" t="s">
        <v>548</v>
      </c>
      <c r="K11" s="143" t="s">
        <v>549</v>
      </c>
      <c r="L11" s="119" t="s">
        <v>823</v>
      </c>
      <c r="M11" s="145" t="s">
        <v>386</v>
      </c>
      <c r="N11" s="9" t="s">
        <v>804</v>
      </c>
      <c r="O11" s="143" t="s">
        <v>805</v>
      </c>
      <c r="P11" s="143"/>
      <c r="Q11" s="143"/>
      <c r="R11" s="143" t="s">
        <v>793</v>
      </c>
      <c r="S11" s="142"/>
      <c r="T11" s="143" t="s">
        <v>794</v>
      </c>
      <c r="U11" s="143" t="s">
        <v>820</v>
      </c>
      <c r="V11" s="143" t="s">
        <v>550</v>
      </c>
      <c r="W11" s="142"/>
      <c r="X11" s="143" t="s">
        <v>824</v>
      </c>
      <c r="Y11" s="143" t="s">
        <v>797</v>
      </c>
      <c r="Z11" s="142"/>
      <c r="AA11" s="142"/>
      <c r="AB11" s="7"/>
      <c r="AC11" s="7"/>
      <c r="AD11" s="7"/>
      <c r="AE11" s="7"/>
      <c r="AF11" s="7"/>
      <c r="AG11" s="7"/>
      <c r="AH11" s="7"/>
      <c r="AI11" s="7"/>
      <c r="AJ11" s="7"/>
      <c r="AK11" s="7"/>
      <c r="AL11" s="7"/>
      <c r="AM11" s="7"/>
    </row>
    <row r="12">
      <c r="A12" s="143">
        <v>69177.0</v>
      </c>
      <c r="B12" s="143"/>
      <c r="C12" s="142"/>
      <c r="D12" s="142"/>
      <c r="E12" s="142"/>
      <c r="F12" s="143" t="s">
        <v>799</v>
      </c>
      <c r="G12" s="143" t="s">
        <v>301</v>
      </c>
      <c r="H12" s="143" t="s">
        <v>481</v>
      </c>
      <c r="I12" s="153" t="s">
        <v>518</v>
      </c>
      <c r="J12" s="143" t="s">
        <v>519</v>
      </c>
      <c r="K12" s="143" t="s">
        <v>520</v>
      </c>
      <c r="L12" s="119" t="s">
        <v>823</v>
      </c>
      <c r="M12" s="145" t="s">
        <v>386</v>
      </c>
      <c r="N12" s="9" t="s">
        <v>804</v>
      </c>
      <c r="O12" s="143" t="s">
        <v>805</v>
      </c>
      <c r="P12" s="143"/>
      <c r="Q12" s="143"/>
      <c r="R12" s="143" t="s">
        <v>793</v>
      </c>
      <c r="S12" s="142"/>
      <c r="T12" s="143" t="s">
        <v>826</v>
      </c>
      <c r="U12" s="143" t="s">
        <v>813</v>
      </c>
      <c r="V12" s="143" t="s">
        <v>521</v>
      </c>
      <c r="W12" s="142"/>
      <c r="X12" s="143" t="s">
        <v>796</v>
      </c>
      <c r="Y12" s="143" t="s">
        <v>797</v>
      </c>
      <c r="Z12" s="143"/>
      <c r="AA12" s="142"/>
      <c r="AB12" s="7"/>
      <c r="AC12" s="7"/>
      <c r="AD12" s="7"/>
      <c r="AE12" s="7"/>
      <c r="AF12" s="7"/>
      <c r="AG12" s="7"/>
      <c r="AH12" s="7"/>
      <c r="AI12" s="7"/>
      <c r="AJ12" s="7"/>
      <c r="AK12" s="7"/>
      <c r="AL12" s="7"/>
      <c r="AM12" s="7"/>
    </row>
    <row r="13">
      <c r="A13" s="143">
        <v>54823.0</v>
      </c>
      <c r="B13" s="142"/>
      <c r="C13" s="142"/>
      <c r="D13" s="142"/>
      <c r="E13" s="142"/>
      <c r="F13" s="142" t="s">
        <v>799</v>
      </c>
      <c r="G13" s="142" t="s">
        <v>301</v>
      </c>
      <c r="H13" s="143" t="s">
        <v>481</v>
      </c>
      <c r="I13" s="155" t="s">
        <v>568</v>
      </c>
      <c r="J13" s="143" t="s">
        <v>569</v>
      </c>
      <c r="K13" s="143" t="s">
        <v>570</v>
      </c>
      <c r="L13" s="119" t="s">
        <v>827</v>
      </c>
      <c r="M13" s="145" t="s">
        <v>386</v>
      </c>
      <c r="N13" s="9" t="s">
        <v>804</v>
      </c>
      <c r="O13" s="143" t="s">
        <v>805</v>
      </c>
      <c r="P13" s="143"/>
      <c r="Q13" s="143"/>
      <c r="R13" s="143" t="s">
        <v>793</v>
      </c>
      <c r="S13" s="142"/>
      <c r="T13" s="143" t="s">
        <v>794</v>
      </c>
      <c r="U13" s="143" t="s">
        <v>820</v>
      </c>
      <c r="V13" s="143" t="s">
        <v>571</v>
      </c>
      <c r="W13" s="142"/>
      <c r="X13" s="143" t="s">
        <v>824</v>
      </c>
      <c r="Y13" s="143" t="s">
        <v>797</v>
      </c>
      <c r="Z13" s="142"/>
      <c r="AA13" s="142"/>
      <c r="AB13" s="7"/>
      <c r="AC13" s="7"/>
      <c r="AD13" s="7"/>
      <c r="AE13" s="7"/>
      <c r="AF13" s="7"/>
      <c r="AG13" s="7"/>
      <c r="AH13" s="7"/>
      <c r="AI13" s="7"/>
      <c r="AJ13" s="7"/>
      <c r="AK13" s="7"/>
      <c r="AL13" s="7"/>
      <c r="AM13" s="7"/>
    </row>
    <row r="14">
      <c r="A14" s="143">
        <v>69020.0</v>
      </c>
      <c r="B14" s="143"/>
      <c r="C14" s="142"/>
      <c r="D14" s="142"/>
      <c r="E14" s="142"/>
      <c r="F14" s="142" t="s">
        <v>799</v>
      </c>
      <c r="G14" s="142" t="s">
        <v>301</v>
      </c>
      <c r="H14" s="143" t="s">
        <v>481</v>
      </c>
      <c r="I14" s="153" t="s">
        <v>534</v>
      </c>
      <c r="J14" s="143" t="s">
        <v>535</v>
      </c>
      <c r="K14" s="143" t="s">
        <v>536</v>
      </c>
      <c r="L14" s="119" t="s">
        <v>823</v>
      </c>
      <c r="M14" s="145" t="s">
        <v>386</v>
      </c>
      <c r="N14" s="143" t="s">
        <v>812</v>
      </c>
      <c r="O14" s="143" t="s">
        <v>805</v>
      </c>
      <c r="P14" s="143"/>
      <c r="Q14" s="143"/>
      <c r="R14" s="143" t="s">
        <v>793</v>
      </c>
      <c r="S14" s="142"/>
      <c r="T14" s="143" t="s">
        <v>794</v>
      </c>
      <c r="U14" s="143" t="s">
        <v>813</v>
      </c>
      <c r="V14" s="143" t="s">
        <v>537</v>
      </c>
      <c r="W14" s="142"/>
      <c r="X14" s="143" t="s">
        <v>828</v>
      </c>
      <c r="Y14" s="143" t="s">
        <v>797</v>
      </c>
      <c r="Z14" s="143"/>
      <c r="AA14" s="142"/>
      <c r="AB14" s="150"/>
      <c r="AC14" s="150"/>
      <c r="AD14" s="150"/>
      <c r="AE14" s="150"/>
      <c r="AF14" s="150"/>
      <c r="AG14" s="7"/>
      <c r="AH14" s="7"/>
      <c r="AI14" s="7"/>
      <c r="AJ14" s="7"/>
      <c r="AK14" s="7"/>
      <c r="AL14" s="7"/>
      <c r="AM14" s="7"/>
    </row>
    <row r="15">
      <c r="A15" s="143">
        <v>45379.0</v>
      </c>
      <c r="B15" s="142"/>
      <c r="C15" s="142"/>
      <c r="D15" s="142"/>
      <c r="E15" s="142"/>
      <c r="F15" s="142" t="s">
        <v>799</v>
      </c>
      <c r="G15" s="142" t="s">
        <v>301</v>
      </c>
      <c r="H15" s="143" t="s">
        <v>481</v>
      </c>
      <c r="I15" s="153" t="s">
        <v>551</v>
      </c>
      <c r="J15" s="143" t="s">
        <v>552</v>
      </c>
      <c r="K15" s="143" t="s">
        <v>553</v>
      </c>
      <c r="L15" s="119" t="s">
        <v>823</v>
      </c>
      <c r="M15" s="145" t="s">
        <v>386</v>
      </c>
      <c r="N15" s="143" t="s">
        <v>812</v>
      </c>
      <c r="O15" s="143" t="s">
        <v>805</v>
      </c>
      <c r="P15" s="143"/>
      <c r="Q15" s="143"/>
      <c r="R15" s="143" t="s">
        <v>793</v>
      </c>
      <c r="S15" s="142"/>
      <c r="T15" s="143" t="s">
        <v>794</v>
      </c>
      <c r="U15" s="143" t="s">
        <v>820</v>
      </c>
      <c r="V15" s="143" t="s">
        <v>554</v>
      </c>
      <c r="W15" s="142"/>
      <c r="X15" s="143" t="s">
        <v>814</v>
      </c>
      <c r="Y15" s="143" t="s">
        <v>797</v>
      </c>
      <c r="Z15" s="142"/>
      <c r="AA15" s="142"/>
      <c r="AB15" s="150"/>
      <c r="AC15" s="150"/>
      <c r="AD15" s="150"/>
      <c r="AE15" s="150"/>
      <c r="AF15" s="150"/>
      <c r="AG15" s="7"/>
      <c r="AH15" s="7"/>
      <c r="AI15" s="7"/>
      <c r="AJ15" s="7"/>
      <c r="AK15" s="7"/>
      <c r="AL15" s="7"/>
      <c r="AM15" s="7"/>
    </row>
    <row r="16">
      <c r="A16" s="142"/>
      <c r="B16" s="143"/>
      <c r="C16" s="142" t="s">
        <v>810</v>
      </c>
      <c r="D16" s="142" t="s">
        <v>583</v>
      </c>
      <c r="E16" s="142" t="s">
        <v>21</v>
      </c>
      <c r="F16" s="142"/>
      <c r="G16" s="142"/>
      <c r="H16" s="143" t="s">
        <v>687</v>
      </c>
      <c r="I16" s="144" t="s">
        <v>101</v>
      </c>
      <c r="J16" s="142" t="s">
        <v>102</v>
      </c>
      <c r="K16" s="142" t="s">
        <v>103</v>
      </c>
      <c r="L16" s="145" t="s">
        <v>811</v>
      </c>
      <c r="M16" s="145" t="s">
        <v>386</v>
      </c>
      <c r="N16" s="143" t="s">
        <v>812</v>
      </c>
      <c r="O16" s="143" t="s">
        <v>829</v>
      </c>
      <c r="P16" s="142"/>
      <c r="Q16" s="142"/>
      <c r="R16" s="142" t="s">
        <v>793</v>
      </c>
      <c r="S16" s="142" t="s">
        <v>24</v>
      </c>
      <c r="T16" s="142" t="s">
        <v>794</v>
      </c>
      <c r="U16" s="143" t="s">
        <v>813</v>
      </c>
      <c r="V16" s="143" t="s">
        <v>104</v>
      </c>
      <c r="W16" s="143" t="s">
        <v>46</v>
      </c>
      <c r="X16" s="143" t="s">
        <v>796</v>
      </c>
      <c r="Y16" s="143" t="s">
        <v>797</v>
      </c>
      <c r="Z16" s="143" t="s">
        <v>830</v>
      </c>
      <c r="AA16" s="142"/>
      <c r="AB16" s="150"/>
      <c r="AC16" s="150"/>
      <c r="AD16" s="150"/>
      <c r="AE16" s="150"/>
      <c r="AF16" s="150"/>
      <c r="AG16" s="7"/>
      <c r="AH16" s="7"/>
      <c r="AI16" s="7"/>
      <c r="AJ16" s="7"/>
      <c r="AK16" s="7"/>
      <c r="AL16" s="7"/>
      <c r="AM16" s="7"/>
    </row>
    <row r="17">
      <c r="A17" s="142"/>
      <c r="B17" s="142"/>
      <c r="C17" s="142" t="s">
        <v>111</v>
      </c>
      <c r="D17" s="142" t="s">
        <v>256</v>
      </c>
      <c r="E17" s="142" t="s">
        <v>13</v>
      </c>
      <c r="F17" s="142"/>
      <c r="G17" s="142"/>
      <c r="H17" s="143" t="s">
        <v>691</v>
      </c>
      <c r="I17" s="155" t="s">
        <v>192</v>
      </c>
      <c r="J17" s="142" t="s">
        <v>193</v>
      </c>
      <c r="K17" s="142" t="s">
        <v>194</v>
      </c>
      <c r="L17" s="145" t="s">
        <v>789</v>
      </c>
      <c r="M17" s="119" t="s">
        <v>790</v>
      </c>
      <c r="N17" s="9" t="s">
        <v>804</v>
      </c>
      <c r="O17" s="143" t="s">
        <v>829</v>
      </c>
      <c r="P17" s="142"/>
      <c r="Q17" s="142"/>
      <c r="R17" s="142" t="s">
        <v>793</v>
      </c>
      <c r="S17" s="143" t="s">
        <v>96</v>
      </c>
      <c r="T17" s="143" t="s">
        <v>794</v>
      </c>
      <c r="U17" s="143" t="s">
        <v>795</v>
      </c>
      <c r="V17" s="143" t="s">
        <v>195</v>
      </c>
      <c r="W17" s="142"/>
      <c r="X17" s="143" t="s">
        <v>818</v>
      </c>
      <c r="Y17" s="143" t="s">
        <v>797</v>
      </c>
      <c r="Z17" s="142"/>
      <c r="AA17" s="142"/>
      <c r="AB17" s="150"/>
      <c r="AC17" s="150"/>
      <c r="AD17" s="150"/>
      <c r="AE17" s="150"/>
      <c r="AF17" s="150"/>
      <c r="AG17" s="7"/>
      <c r="AH17" s="7"/>
      <c r="AI17" s="7"/>
      <c r="AJ17" s="7"/>
      <c r="AK17" s="7"/>
      <c r="AL17" s="7"/>
      <c r="AM17" s="7"/>
    </row>
    <row r="18">
      <c r="A18" s="142"/>
      <c r="B18" s="143"/>
      <c r="C18" s="142" t="s">
        <v>810</v>
      </c>
      <c r="D18" s="142" t="s">
        <v>256</v>
      </c>
      <c r="E18" s="142" t="s">
        <v>13</v>
      </c>
      <c r="F18" s="142"/>
      <c r="G18" s="142"/>
      <c r="H18" s="143" t="s">
        <v>683</v>
      </c>
      <c r="I18" s="144" t="s">
        <v>74</v>
      </c>
      <c r="J18" s="142" t="s">
        <v>75</v>
      </c>
      <c r="K18" s="142" t="s">
        <v>65</v>
      </c>
      <c r="L18" s="145" t="s">
        <v>811</v>
      </c>
      <c r="M18" s="145" t="s">
        <v>402</v>
      </c>
      <c r="N18" s="9" t="s">
        <v>804</v>
      </c>
      <c r="O18" s="143" t="s">
        <v>829</v>
      </c>
      <c r="P18" s="142"/>
      <c r="Q18" s="142"/>
      <c r="R18" s="142" t="s">
        <v>793</v>
      </c>
      <c r="S18" s="142" t="s">
        <v>77</v>
      </c>
      <c r="T18" s="142" t="s">
        <v>806</v>
      </c>
      <c r="U18" s="143" t="s">
        <v>813</v>
      </c>
      <c r="V18" s="143" t="s">
        <v>76</v>
      </c>
      <c r="W18" s="143" t="s">
        <v>33</v>
      </c>
      <c r="X18" s="143" t="s">
        <v>796</v>
      </c>
      <c r="Y18" s="143" t="s">
        <v>797</v>
      </c>
      <c r="Z18" s="143" t="s">
        <v>831</v>
      </c>
      <c r="AA18" s="142"/>
      <c r="AB18" s="150"/>
      <c r="AC18" s="150"/>
      <c r="AD18" s="150"/>
      <c r="AE18" s="150"/>
      <c r="AF18" s="150"/>
      <c r="AG18" s="7"/>
      <c r="AH18" s="7"/>
      <c r="AI18" s="7"/>
      <c r="AJ18" s="7"/>
      <c r="AK18" s="7"/>
      <c r="AL18" s="7"/>
      <c r="AM18" s="7"/>
    </row>
    <row r="19">
      <c r="A19" s="142"/>
      <c r="B19" s="143"/>
      <c r="C19" s="142" t="s">
        <v>810</v>
      </c>
      <c r="D19" s="142" t="s">
        <v>256</v>
      </c>
      <c r="E19" s="142" t="s">
        <v>13</v>
      </c>
      <c r="F19" s="142"/>
      <c r="G19" s="142"/>
      <c r="H19" s="143" t="s">
        <v>683</v>
      </c>
      <c r="I19" s="144" t="s">
        <v>79</v>
      </c>
      <c r="J19" s="142" t="s">
        <v>80</v>
      </c>
      <c r="K19" s="142" t="s">
        <v>81</v>
      </c>
      <c r="L19" s="145" t="s">
        <v>811</v>
      </c>
      <c r="M19" s="145" t="s">
        <v>402</v>
      </c>
      <c r="N19" s="9" t="s">
        <v>804</v>
      </c>
      <c r="O19" s="143" t="s">
        <v>829</v>
      </c>
      <c r="P19" s="142"/>
      <c r="Q19" s="142"/>
      <c r="R19" s="142" t="s">
        <v>793</v>
      </c>
      <c r="S19" s="142" t="s">
        <v>77</v>
      </c>
      <c r="T19" s="142" t="s">
        <v>806</v>
      </c>
      <c r="U19" s="143" t="s">
        <v>813</v>
      </c>
      <c r="V19" s="143" t="s">
        <v>82</v>
      </c>
      <c r="W19" s="143" t="s">
        <v>33</v>
      </c>
      <c r="X19" s="143" t="s">
        <v>796</v>
      </c>
      <c r="Y19" s="143" t="s">
        <v>797</v>
      </c>
      <c r="Z19" s="143" t="s">
        <v>832</v>
      </c>
      <c r="AA19" s="142"/>
      <c r="AB19" s="150"/>
      <c r="AC19" s="150"/>
      <c r="AD19" s="150"/>
      <c r="AE19" s="150"/>
      <c r="AF19" s="150"/>
      <c r="AG19" s="7"/>
      <c r="AH19" s="7"/>
      <c r="AI19" s="7"/>
      <c r="AJ19" s="7"/>
      <c r="AK19" s="7"/>
      <c r="AL19" s="7"/>
      <c r="AM19" s="7"/>
    </row>
    <row r="20">
      <c r="A20" s="142"/>
      <c r="B20" s="142"/>
      <c r="C20" s="142" t="s">
        <v>162</v>
      </c>
      <c r="D20" s="142" t="s">
        <v>256</v>
      </c>
      <c r="E20" s="142" t="s">
        <v>13</v>
      </c>
      <c r="F20" s="142"/>
      <c r="G20" s="142"/>
      <c r="H20" s="143" t="s">
        <v>703</v>
      </c>
      <c r="I20" s="144" t="s">
        <v>149</v>
      </c>
      <c r="J20" s="142" t="s">
        <v>150</v>
      </c>
      <c r="K20" s="142" t="s">
        <v>151</v>
      </c>
      <c r="L20" s="145" t="s">
        <v>833</v>
      </c>
      <c r="M20" s="145" t="s">
        <v>402</v>
      </c>
      <c r="N20" s="9" t="s">
        <v>804</v>
      </c>
      <c r="O20" s="143" t="s">
        <v>829</v>
      </c>
      <c r="P20" s="142"/>
      <c r="Q20" s="142"/>
      <c r="R20" s="142" t="s">
        <v>793</v>
      </c>
      <c r="S20" s="142" t="s">
        <v>24</v>
      </c>
      <c r="T20" s="142" t="s">
        <v>794</v>
      </c>
      <c r="U20" s="143" t="s">
        <v>813</v>
      </c>
      <c r="V20" s="143" t="s">
        <v>56</v>
      </c>
      <c r="W20" s="143" t="s">
        <v>33</v>
      </c>
      <c r="X20" s="143" t="s">
        <v>796</v>
      </c>
      <c r="Y20" s="143" t="s">
        <v>797</v>
      </c>
      <c r="Z20" s="142"/>
      <c r="AA20" s="142"/>
      <c r="AB20" s="150"/>
      <c r="AC20" s="150"/>
      <c r="AD20" s="150"/>
      <c r="AE20" s="150"/>
      <c r="AF20" s="150"/>
      <c r="AG20" s="7"/>
      <c r="AH20" s="7"/>
      <c r="AI20" s="7"/>
      <c r="AJ20" s="7"/>
      <c r="AK20" s="7"/>
      <c r="AL20" s="7"/>
      <c r="AM20" s="7"/>
    </row>
    <row r="21">
      <c r="A21" s="142"/>
      <c r="B21" s="143"/>
      <c r="C21" s="142" t="s">
        <v>810</v>
      </c>
      <c r="D21" s="142" t="s">
        <v>788</v>
      </c>
      <c r="E21" s="142" t="s">
        <v>834</v>
      </c>
      <c r="F21" s="142"/>
      <c r="G21" s="142"/>
      <c r="H21" s="143" t="s">
        <v>683</v>
      </c>
      <c r="I21" s="155" t="s">
        <v>61</v>
      </c>
      <c r="J21" s="142" t="s">
        <v>62</v>
      </c>
      <c r="K21" s="142" t="s">
        <v>65</v>
      </c>
      <c r="L21" s="145" t="s">
        <v>811</v>
      </c>
      <c r="M21" s="57" t="s">
        <v>386</v>
      </c>
      <c r="N21" s="9" t="s">
        <v>804</v>
      </c>
      <c r="O21" s="143" t="s">
        <v>829</v>
      </c>
      <c r="P21" s="142"/>
      <c r="Q21" s="142"/>
      <c r="R21" s="142" t="s">
        <v>793</v>
      </c>
      <c r="S21" s="142"/>
      <c r="T21" s="142" t="s">
        <v>806</v>
      </c>
      <c r="U21" s="143" t="s">
        <v>813</v>
      </c>
      <c r="V21" s="143" t="s">
        <v>66</v>
      </c>
      <c r="W21" s="143" t="s">
        <v>33</v>
      </c>
      <c r="X21" s="143" t="s">
        <v>796</v>
      </c>
      <c r="Y21" s="143" t="s">
        <v>797</v>
      </c>
      <c r="Z21" s="143" t="s">
        <v>835</v>
      </c>
      <c r="AA21" s="142"/>
      <c r="AB21" s="150"/>
      <c r="AC21" s="150"/>
      <c r="AD21" s="150"/>
      <c r="AE21" s="150"/>
      <c r="AF21" s="150"/>
      <c r="AG21" s="7"/>
      <c r="AH21" s="7"/>
      <c r="AI21" s="7"/>
      <c r="AJ21" s="7"/>
      <c r="AK21" s="7"/>
      <c r="AL21" s="7"/>
      <c r="AM21" s="7"/>
    </row>
    <row r="22">
      <c r="A22" s="143">
        <v>61663.0</v>
      </c>
      <c r="B22" s="142"/>
      <c r="C22" s="142"/>
      <c r="D22" s="142"/>
      <c r="E22" s="142"/>
      <c r="F22" s="143" t="s">
        <v>799</v>
      </c>
      <c r="G22" s="143" t="s">
        <v>301</v>
      </c>
      <c r="H22" s="143" t="s">
        <v>369</v>
      </c>
      <c r="I22" s="153" t="s">
        <v>441</v>
      </c>
      <c r="J22" s="143" t="s">
        <v>442</v>
      </c>
      <c r="K22" s="143" t="s">
        <v>443</v>
      </c>
      <c r="L22" s="119" t="s">
        <v>803</v>
      </c>
      <c r="M22" s="145" t="s">
        <v>386</v>
      </c>
      <c r="N22" s="9" t="s">
        <v>804</v>
      </c>
      <c r="O22" s="143" t="s">
        <v>829</v>
      </c>
      <c r="P22" s="143"/>
      <c r="Q22" s="143"/>
      <c r="R22" s="143" t="s">
        <v>793</v>
      </c>
      <c r="S22" s="142"/>
      <c r="T22" s="142" t="s">
        <v>819</v>
      </c>
      <c r="U22" s="143" t="s">
        <v>836</v>
      </c>
      <c r="V22" s="143" t="s">
        <v>444</v>
      </c>
      <c r="W22" s="142"/>
      <c r="X22" s="143" t="s">
        <v>796</v>
      </c>
      <c r="Y22" s="143" t="s">
        <v>797</v>
      </c>
      <c r="Z22" s="142"/>
      <c r="AA22" s="142"/>
      <c r="AB22" s="7"/>
      <c r="AC22" s="7"/>
      <c r="AD22" s="7"/>
      <c r="AE22" s="7"/>
      <c r="AF22" s="7"/>
      <c r="AG22" s="7"/>
      <c r="AH22" s="7"/>
      <c r="AI22" s="7"/>
      <c r="AJ22" s="7"/>
      <c r="AK22" s="7"/>
      <c r="AL22" s="7"/>
      <c r="AM22" s="7"/>
    </row>
    <row r="23">
      <c r="A23" s="143">
        <v>61513.0</v>
      </c>
      <c r="B23" s="142"/>
      <c r="C23" s="142"/>
      <c r="D23" s="142"/>
      <c r="E23" s="142"/>
      <c r="F23" s="143" t="s">
        <v>1</v>
      </c>
      <c r="G23" s="143" t="s">
        <v>583</v>
      </c>
      <c r="H23" s="143" t="s">
        <v>369</v>
      </c>
      <c r="I23" s="153" t="s">
        <v>445</v>
      </c>
      <c r="J23" s="143" t="s">
        <v>446</v>
      </c>
      <c r="K23" s="143" t="s">
        <v>447</v>
      </c>
      <c r="L23" s="119" t="s">
        <v>823</v>
      </c>
      <c r="M23" s="145" t="s">
        <v>386</v>
      </c>
      <c r="N23" s="9" t="s">
        <v>804</v>
      </c>
      <c r="O23" s="143" t="s">
        <v>829</v>
      </c>
      <c r="P23" s="143"/>
      <c r="Q23" s="143"/>
      <c r="R23" s="143" t="s">
        <v>793</v>
      </c>
      <c r="S23" s="142"/>
      <c r="T23" s="142" t="s">
        <v>819</v>
      </c>
      <c r="U23" s="143" t="s">
        <v>813</v>
      </c>
      <c r="V23" s="143" t="s">
        <v>448</v>
      </c>
      <c r="W23" s="142"/>
      <c r="X23" s="143" t="s">
        <v>796</v>
      </c>
      <c r="Y23" s="143" t="s">
        <v>797</v>
      </c>
      <c r="Z23" s="142"/>
      <c r="AA23" s="142"/>
      <c r="AB23" s="7"/>
      <c r="AC23" s="7"/>
      <c r="AD23" s="7"/>
      <c r="AE23" s="7"/>
      <c r="AF23" s="7"/>
      <c r="AG23" s="7"/>
      <c r="AH23" s="7"/>
      <c r="AI23" s="7"/>
      <c r="AJ23" s="7"/>
      <c r="AK23" s="7"/>
      <c r="AL23" s="7"/>
      <c r="AM23" s="7"/>
    </row>
    <row r="24">
      <c r="A24" s="143">
        <v>20405.0</v>
      </c>
      <c r="B24" s="142"/>
      <c r="C24" s="142"/>
      <c r="D24" s="142"/>
      <c r="E24" s="142"/>
      <c r="F24" s="142" t="s">
        <v>799</v>
      </c>
      <c r="G24" s="142" t="s">
        <v>301</v>
      </c>
      <c r="H24" s="143" t="s">
        <v>481</v>
      </c>
      <c r="I24" s="155" t="s">
        <v>572</v>
      </c>
      <c r="J24" s="143" t="s">
        <v>573</v>
      </c>
      <c r="K24" s="143" t="s">
        <v>574</v>
      </c>
      <c r="L24" s="119" t="s">
        <v>823</v>
      </c>
      <c r="M24" s="156" t="s">
        <v>386</v>
      </c>
      <c r="N24" s="9" t="s">
        <v>804</v>
      </c>
      <c r="O24" s="143" t="s">
        <v>829</v>
      </c>
      <c r="P24" s="143"/>
      <c r="Q24" s="143"/>
      <c r="R24" s="143" t="s">
        <v>793</v>
      </c>
      <c r="S24" s="142"/>
      <c r="T24" s="143" t="s">
        <v>794</v>
      </c>
      <c r="U24" s="143" t="s">
        <v>820</v>
      </c>
      <c r="V24" s="143" t="s">
        <v>575</v>
      </c>
      <c r="W24" s="142"/>
      <c r="X24" s="143" t="s">
        <v>796</v>
      </c>
      <c r="Y24" s="143" t="s">
        <v>797</v>
      </c>
      <c r="Z24" s="142"/>
      <c r="AA24" s="142"/>
      <c r="AB24" s="150"/>
      <c r="AC24" s="150"/>
      <c r="AD24" s="150"/>
      <c r="AE24" s="150"/>
      <c r="AF24" s="150"/>
      <c r="AG24" s="7"/>
      <c r="AH24" s="7"/>
      <c r="AI24" s="7"/>
      <c r="AJ24" s="7"/>
      <c r="AK24" s="7"/>
      <c r="AL24" s="7"/>
      <c r="AM24" s="7"/>
    </row>
    <row r="25">
      <c r="A25" s="143">
        <v>73818.0</v>
      </c>
      <c r="B25" s="143"/>
      <c r="C25" s="142"/>
      <c r="D25" s="142"/>
      <c r="E25" s="142"/>
      <c r="F25" s="143" t="s">
        <v>799</v>
      </c>
      <c r="G25" s="143" t="s">
        <v>301</v>
      </c>
      <c r="H25" s="143" t="s">
        <v>481</v>
      </c>
      <c r="I25" s="153" t="s">
        <v>506</v>
      </c>
      <c r="J25" s="143" t="s">
        <v>507</v>
      </c>
      <c r="K25" s="143" t="s">
        <v>508</v>
      </c>
      <c r="L25" s="119" t="s">
        <v>823</v>
      </c>
      <c r="M25" s="145" t="s">
        <v>386</v>
      </c>
      <c r="N25" s="9" t="s">
        <v>804</v>
      </c>
      <c r="O25" s="143" t="s">
        <v>829</v>
      </c>
      <c r="P25" s="143"/>
      <c r="Q25" s="143"/>
      <c r="R25" s="143" t="s">
        <v>793</v>
      </c>
      <c r="S25" s="142"/>
      <c r="T25" s="143" t="s">
        <v>837</v>
      </c>
      <c r="U25" s="143" t="s">
        <v>813</v>
      </c>
      <c r="V25" s="143" t="s">
        <v>509</v>
      </c>
      <c r="W25" s="142"/>
      <c r="X25" s="143" t="s">
        <v>796</v>
      </c>
      <c r="Y25" s="143" t="s">
        <v>797</v>
      </c>
      <c r="Z25" s="143"/>
      <c r="AA25" s="142"/>
      <c r="AB25" s="7"/>
      <c r="AC25" s="7"/>
      <c r="AD25" s="7"/>
      <c r="AE25" s="7"/>
      <c r="AF25" s="7"/>
      <c r="AG25" s="7"/>
      <c r="AH25" s="7"/>
      <c r="AI25" s="7"/>
      <c r="AJ25" s="7"/>
      <c r="AK25" s="7"/>
      <c r="AL25" s="7"/>
      <c r="AM25" s="7"/>
    </row>
    <row r="26">
      <c r="A26" s="143">
        <v>15593.0</v>
      </c>
      <c r="B26" s="143"/>
      <c r="C26" s="142"/>
      <c r="D26" s="142"/>
      <c r="E26" s="142"/>
      <c r="F26" s="143" t="s">
        <v>1</v>
      </c>
      <c r="G26" s="143" t="s">
        <v>583</v>
      </c>
      <c r="H26" s="143" t="s">
        <v>369</v>
      </c>
      <c r="I26" s="153" t="s">
        <v>473</v>
      </c>
      <c r="J26" s="143" t="s">
        <v>474</v>
      </c>
      <c r="K26" s="143" t="s">
        <v>475</v>
      </c>
      <c r="L26" s="119" t="s">
        <v>803</v>
      </c>
      <c r="M26" s="145" t="s">
        <v>386</v>
      </c>
      <c r="N26" s="143" t="s">
        <v>812</v>
      </c>
      <c r="O26" s="143" t="s">
        <v>829</v>
      </c>
      <c r="P26" s="143"/>
      <c r="Q26" s="143"/>
      <c r="R26" s="143" t="s">
        <v>793</v>
      </c>
      <c r="S26" s="142"/>
      <c r="T26" s="143" t="s">
        <v>838</v>
      </c>
      <c r="U26" s="143" t="s">
        <v>813</v>
      </c>
      <c r="V26" s="143" t="s">
        <v>476</v>
      </c>
      <c r="W26" s="142"/>
      <c r="X26" s="143" t="s">
        <v>796</v>
      </c>
      <c r="Y26" s="143" t="s">
        <v>797</v>
      </c>
      <c r="Z26" s="143" t="s">
        <v>839</v>
      </c>
      <c r="AA26" s="142"/>
      <c r="AB26" s="7"/>
      <c r="AC26" s="7"/>
      <c r="AD26" s="7"/>
      <c r="AE26" s="7"/>
      <c r="AF26" s="7"/>
      <c r="AG26" s="7"/>
      <c r="AH26" s="7"/>
      <c r="AI26" s="7"/>
      <c r="AJ26" s="7"/>
      <c r="AK26" s="7"/>
      <c r="AL26" s="7"/>
      <c r="AM26" s="7"/>
    </row>
    <row r="27">
      <c r="A27" s="7"/>
      <c r="B27" s="7"/>
      <c r="C27" s="147"/>
      <c r="D27" s="147"/>
      <c r="E27" s="7"/>
      <c r="F27" s="152" t="s">
        <v>1</v>
      </c>
      <c r="G27" s="9" t="s">
        <v>583</v>
      </c>
      <c r="H27" s="143" t="s">
        <v>373</v>
      </c>
      <c r="I27" s="148" t="s">
        <v>840</v>
      </c>
      <c r="J27" s="9" t="s">
        <v>841</v>
      </c>
      <c r="K27" s="9" t="s">
        <v>842</v>
      </c>
      <c r="L27" s="119" t="s">
        <v>803</v>
      </c>
      <c r="M27" s="119" t="s">
        <v>402</v>
      </c>
      <c r="N27" s="9" t="s">
        <v>804</v>
      </c>
      <c r="O27" s="143" t="s">
        <v>843</v>
      </c>
      <c r="P27" s="9"/>
      <c r="Q27" s="9"/>
      <c r="R27" s="9" t="s">
        <v>844</v>
      </c>
      <c r="S27" s="7"/>
      <c r="T27" s="7"/>
      <c r="U27" s="7"/>
      <c r="V27" s="7"/>
      <c r="W27" s="7"/>
      <c r="X27" s="143" t="s">
        <v>818</v>
      </c>
      <c r="Y27" s="7"/>
      <c r="Z27" s="7"/>
      <c r="AA27" s="7"/>
      <c r="AB27" s="16"/>
      <c r="AC27" s="16"/>
      <c r="AD27" s="16"/>
      <c r="AE27" s="7"/>
      <c r="AF27" s="7"/>
      <c r="AG27" s="7"/>
      <c r="AH27" s="7"/>
      <c r="AI27" s="7"/>
      <c r="AJ27" s="7"/>
      <c r="AK27" s="7"/>
      <c r="AL27" s="7"/>
      <c r="AM27" s="7"/>
    </row>
    <row r="28">
      <c r="A28" s="142"/>
      <c r="B28" s="142"/>
      <c r="C28" s="142" t="s">
        <v>810</v>
      </c>
      <c r="D28" s="142" t="s">
        <v>788</v>
      </c>
      <c r="E28" s="142" t="s">
        <v>21</v>
      </c>
      <c r="F28" s="142"/>
      <c r="G28" s="142"/>
      <c r="H28" s="143" t="s">
        <v>707</v>
      </c>
      <c r="I28" s="155" t="s">
        <v>205</v>
      </c>
      <c r="J28" s="142" t="s">
        <v>206</v>
      </c>
      <c r="K28" s="142" t="s">
        <v>171</v>
      </c>
      <c r="L28" s="157" t="s">
        <v>811</v>
      </c>
      <c r="M28" s="119" t="s">
        <v>386</v>
      </c>
      <c r="N28" s="143" t="s">
        <v>812</v>
      </c>
      <c r="O28" s="143" t="s">
        <v>845</v>
      </c>
      <c r="P28" s="142"/>
      <c r="Q28" s="142"/>
      <c r="R28" s="142" t="s">
        <v>844</v>
      </c>
      <c r="S28" s="142" t="s">
        <v>24</v>
      </c>
      <c r="T28" s="142" t="s">
        <v>819</v>
      </c>
      <c r="U28" s="143" t="s">
        <v>846</v>
      </c>
      <c r="V28" s="143" t="s">
        <v>207</v>
      </c>
      <c r="W28" s="142"/>
      <c r="X28" s="143" t="s">
        <v>814</v>
      </c>
      <c r="Y28" s="143" t="s">
        <v>797</v>
      </c>
      <c r="Z28" s="142"/>
      <c r="AA28" s="142"/>
      <c r="AB28" s="16"/>
      <c r="AC28" s="16"/>
      <c r="AD28" s="16"/>
      <c r="AE28" s="7"/>
      <c r="AF28" s="7"/>
      <c r="AG28" s="7"/>
      <c r="AH28" s="7"/>
      <c r="AI28" s="7"/>
      <c r="AJ28" s="7"/>
      <c r="AK28" s="7"/>
      <c r="AL28" s="7"/>
      <c r="AM28" s="7"/>
    </row>
    <row r="29">
      <c r="A29" s="7"/>
      <c r="B29" s="7"/>
      <c r="C29" s="147"/>
      <c r="D29" s="147"/>
      <c r="E29" s="7"/>
      <c r="F29" s="142" t="s">
        <v>799</v>
      </c>
      <c r="G29" s="142" t="s">
        <v>301</v>
      </c>
      <c r="H29" s="9" t="s">
        <v>716</v>
      </c>
      <c r="I29" s="148" t="s">
        <v>847</v>
      </c>
      <c r="J29" s="9" t="s">
        <v>848</v>
      </c>
      <c r="K29" s="9" t="s">
        <v>849</v>
      </c>
      <c r="L29" s="119" t="s">
        <v>803</v>
      </c>
      <c r="M29" s="156" t="s">
        <v>386</v>
      </c>
      <c r="N29" s="9" t="s">
        <v>804</v>
      </c>
      <c r="O29" s="143" t="s">
        <v>845</v>
      </c>
      <c r="P29" s="9"/>
      <c r="Q29" s="9"/>
      <c r="R29" s="158" t="s">
        <v>850</v>
      </c>
      <c r="S29" s="7"/>
      <c r="T29" s="9" t="s">
        <v>794</v>
      </c>
      <c r="U29" s="9" t="s">
        <v>795</v>
      </c>
      <c r="V29" s="7"/>
      <c r="W29" s="7"/>
      <c r="X29" s="143" t="s">
        <v>851</v>
      </c>
      <c r="Y29" s="9" t="s">
        <v>797</v>
      </c>
      <c r="Z29" s="7"/>
      <c r="AA29" s="7"/>
      <c r="AB29" s="150"/>
      <c r="AC29" s="150"/>
      <c r="AD29" s="150"/>
      <c r="AE29" s="150"/>
      <c r="AF29" s="150"/>
      <c r="AG29" s="7"/>
      <c r="AH29" s="7"/>
      <c r="AI29" s="7"/>
      <c r="AJ29" s="7"/>
      <c r="AK29" s="7"/>
      <c r="AL29" s="7"/>
      <c r="AM29" s="7"/>
    </row>
    <row r="30">
      <c r="A30" s="143">
        <v>18387.0</v>
      </c>
      <c r="B30" s="142"/>
      <c r="C30" s="142"/>
      <c r="D30" s="142"/>
      <c r="E30" s="142"/>
      <c r="F30" s="143" t="s">
        <v>799</v>
      </c>
      <c r="G30" s="143" t="s">
        <v>301</v>
      </c>
      <c r="H30" s="143" t="s">
        <v>373</v>
      </c>
      <c r="I30" s="155" t="s">
        <v>392</v>
      </c>
      <c r="J30" s="143" t="s">
        <v>393</v>
      </c>
      <c r="K30" s="143" t="s">
        <v>394</v>
      </c>
      <c r="L30" s="157" t="s">
        <v>803</v>
      </c>
      <c r="M30" s="145" t="s">
        <v>386</v>
      </c>
      <c r="N30" s="143" t="s">
        <v>812</v>
      </c>
      <c r="O30" s="143" t="s">
        <v>845</v>
      </c>
      <c r="P30" s="143"/>
      <c r="Q30" s="143"/>
      <c r="R30" s="143" t="s">
        <v>852</v>
      </c>
      <c r="S30" s="142"/>
      <c r="T30" s="143" t="s">
        <v>838</v>
      </c>
      <c r="U30" s="143" t="s">
        <v>846</v>
      </c>
      <c r="V30" s="143" t="s">
        <v>395</v>
      </c>
      <c r="W30" s="142"/>
      <c r="X30" s="143" t="s">
        <v>814</v>
      </c>
      <c r="Y30" s="143" t="s">
        <v>797</v>
      </c>
      <c r="Z30" s="142"/>
      <c r="AA30" s="142"/>
      <c r="AB30" s="7"/>
      <c r="AC30" s="7"/>
      <c r="AD30" s="7"/>
      <c r="AE30" s="7"/>
      <c r="AF30" s="7"/>
      <c r="AG30" s="7"/>
      <c r="AH30" s="7"/>
      <c r="AI30" s="7"/>
      <c r="AJ30" s="7"/>
      <c r="AK30" s="7"/>
      <c r="AL30" s="7"/>
      <c r="AM30" s="7"/>
    </row>
    <row r="31">
      <c r="A31" s="143">
        <v>71235.0</v>
      </c>
      <c r="B31" s="143"/>
      <c r="C31" s="142"/>
      <c r="D31" s="142"/>
      <c r="E31" s="142"/>
      <c r="F31" s="143" t="s">
        <v>1</v>
      </c>
      <c r="G31" s="143" t="s">
        <v>256</v>
      </c>
      <c r="H31" s="143" t="s">
        <v>369</v>
      </c>
      <c r="I31" s="153" t="s">
        <v>465</v>
      </c>
      <c r="J31" s="143" t="s">
        <v>466</v>
      </c>
      <c r="K31" s="143" t="s">
        <v>467</v>
      </c>
      <c r="L31" s="119" t="s">
        <v>823</v>
      </c>
      <c r="M31" s="145" t="s">
        <v>402</v>
      </c>
      <c r="N31" s="143" t="s">
        <v>812</v>
      </c>
      <c r="O31" s="143" t="s">
        <v>845</v>
      </c>
      <c r="P31" s="143"/>
      <c r="Q31" s="143"/>
      <c r="R31" s="143" t="s">
        <v>852</v>
      </c>
      <c r="S31" s="142"/>
      <c r="T31" s="142" t="s">
        <v>819</v>
      </c>
      <c r="U31" s="143" t="s">
        <v>846</v>
      </c>
      <c r="V31" s="143" t="s">
        <v>468</v>
      </c>
      <c r="W31" s="142"/>
      <c r="X31" s="143" t="s">
        <v>814</v>
      </c>
      <c r="Y31" s="143" t="s">
        <v>797</v>
      </c>
      <c r="Z31" s="142"/>
      <c r="AA31" s="142"/>
      <c r="AB31" s="150"/>
      <c r="AC31" s="150"/>
      <c r="AD31" s="150"/>
      <c r="AE31" s="150"/>
      <c r="AF31" s="150"/>
      <c r="AG31" s="7"/>
      <c r="AH31" s="7"/>
      <c r="AI31" s="7"/>
      <c r="AJ31" s="7"/>
      <c r="AK31" s="7"/>
      <c r="AL31" s="7"/>
      <c r="AM31" s="7"/>
    </row>
    <row r="32">
      <c r="A32" s="143">
        <v>17658.0</v>
      </c>
      <c r="B32" s="143"/>
      <c r="C32" s="142"/>
      <c r="D32" s="142"/>
      <c r="E32" s="142"/>
      <c r="F32" s="143" t="s">
        <v>1</v>
      </c>
      <c r="G32" s="143" t="s">
        <v>583</v>
      </c>
      <c r="H32" s="143" t="s">
        <v>369</v>
      </c>
      <c r="I32" s="153" t="s">
        <v>461</v>
      </c>
      <c r="J32" s="143" t="s">
        <v>462</v>
      </c>
      <c r="K32" s="143" t="s">
        <v>463</v>
      </c>
      <c r="L32" s="119" t="s">
        <v>823</v>
      </c>
      <c r="M32" s="145" t="s">
        <v>386</v>
      </c>
      <c r="N32" s="143" t="s">
        <v>812</v>
      </c>
      <c r="O32" s="143" t="s">
        <v>845</v>
      </c>
      <c r="P32" s="143"/>
      <c r="Q32" s="143"/>
      <c r="R32" s="143" t="s">
        <v>852</v>
      </c>
      <c r="S32" s="142"/>
      <c r="T32" s="142" t="s">
        <v>819</v>
      </c>
      <c r="U32" s="143" t="s">
        <v>846</v>
      </c>
      <c r="V32" s="143" t="s">
        <v>464</v>
      </c>
      <c r="W32" s="142"/>
      <c r="X32" s="143" t="s">
        <v>814</v>
      </c>
      <c r="Y32" s="143" t="s">
        <v>797</v>
      </c>
      <c r="Z32" s="142"/>
      <c r="AA32" s="142"/>
      <c r="AB32" s="150"/>
      <c r="AC32" s="150"/>
      <c r="AD32" s="150"/>
      <c r="AE32" s="150"/>
      <c r="AF32" s="150"/>
      <c r="AG32" s="7"/>
      <c r="AH32" s="7"/>
      <c r="AI32" s="7"/>
      <c r="AJ32" s="7"/>
      <c r="AK32" s="7"/>
      <c r="AL32" s="7"/>
      <c r="AM32" s="7"/>
    </row>
    <row r="33">
      <c r="A33" s="142"/>
      <c r="B33" s="143"/>
      <c r="C33" s="142" t="s">
        <v>111</v>
      </c>
      <c r="D33" s="142" t="s">
        <v>853</v>
      </c>
      <c r="E33" s="142" t="s">
        <v>13</v>
      </c>
      <c r="F33" s="142"/>
      <c r="G33" s="142"/>
      <c r="H33" s="143" t="s">
        <v>677</v>
      </c>
      <c r="I33" s="144" t="s">
        <v>52</v>
      </c>
      <c r="J33" s="142" t="s">
        <v>53</v>
      </c>
      <c r="K33" s="142" t="s">
        <v>55</v>
      </c>
      <c r="L33" s="145" t="s">
        <v>789</v>
      </c>
      <c r="M33" s="145" t="s">
        <v>854</v>
      </c>
      <c r="N33" s="9" t="s">
        <v>804</v>
      </c>
      <c r="O33" s="143" t="s">
        <v>855</v>
      </c>
      <c r="P33" s="142"/>
      <c r="Q33" s="142"/>
      <c r="R33" s="142" t="s">
        <v>793</v>
      </c>
      <c r="S33" s="142" t="s">
        <v>24</v>
      </c>
      <c r="T33" s="142" t="s">
        <v>794</v>
      </c>
      <c r="U33" s="143" t="s">
        <v>813</v>
      </c>
      <c r="V33" s="143" t="s">
        <v>56</v>
      </c>
      <c r="W33" s="143" t="s">
        <v>33</v>
      </c>
      <c r="X33" s="143" t="s">
        <v>796</v>
      </c>
      <c r="Y33" s="143" t="s">
        <v>797</v>
      </c>
      <c r="Z33" s="142"/>
      <c r="AA33" s="142"/>
      <c r="AB33" s="150"/>
      <c r="AC33" s="150"/>
      <c r="AD33" s="150"/>
      <c r="AE33" s="150"/>
      <c r="AF33" s="150"/>
      <c r="AG33" s="7"/>
      <c r="AH33" s="7"/>
      <c r="AI33" s="7"/>
      <c r="AJ33" s="7"/>
      <c r="AK33" s="7"/>
      <c r="AL33" s="7"/>
      <c r="AM33" s="7"/>
    </row>
    <row r="34">
      <c r="A34" s="7"/>
      <c r="B34" s="7"/>
      <c r="C34" s="147"/>
      <c r="D34" s="147"/>
      <c r="E34" s="7"/>
      <c r="F34" s="142" t="s">
        <v>799</v>
      </c>
      <c r="G34" s="142" t="s">
        <v>301</v>
      </c>
      <c r="H34" s="9" t="s">
        <v>376</v>
      </c>
      <c r="I34" s="148" t="s">
        <v>856</v>
      </c>
      <c r="J34" s="9" t="s">
        <v>857</v>
      </c>
      <c r="K34" s="9" t="s">
        <v>858</v>
      </c>
      <c r="L34" s="119" t="s">
        <v>803</v>
      </c>
      <c r="M34" s="119" t="s">
        <v>386</v>
      </c>
      <c r="N34" s="143" t="s">
        <v>859</v>
      </c>
      <c r="O34" s="143" t="s">
        <v>855</v>
      </c>
      <c r="P34" s="143" t="s">
        <v>860</v>
      </c>
      <c r="Q34" s="143"/>
      <c r="R34" s="9" t="s">
        <v>844</v>
      </c>
      <c r="S34" s="7"/>
      <c r="T34" s="7"/>
      <c r="U34" s="7"/>
      <c r="V34" s="7"/>
      <c r="W34" s="7"/>
      <c r="X34" s="143" t="s">
        <v>860</v>
      </c>
      <c r="Y34" s="7"/>
      <c r="Z34" s="7"/>
      <c r="AA34" s="7"/>
      <c r="AB34" s="150"/>
      <c r="AC34" s="150"/>
      <c r="AD34" s="150"/>
      <c r="AE34" s="150"/>
      <c r="AF34" s="150"/>
      <c r="AG34" s="7"/>
      <c r="AH34" s="7"/>
      <c r="AI34" s="7"/>
      <c r="AJ34" s="7"/>
      <c r="AK34" s="7"/>
      <c r="AL34" s="7"/>
      <c r="AM34" s="7"/>
    </row>
    <row r="35">
      <c r="A35" s="7"/>
      <c r="B35" s="7"/>
      <c r="C35" s="147"/>
      <c r="D35" s="147"/>
      <c r="E35" s="7"/>
      <c r="F35" s="152" t="s">
        <v>1</v>
      </c>
      <c r="G35" s="9" t="s">
        <v>256</v>
      </c>
      <c r="H35" s="9" t="s">
        <v>716</v>
      </c>
      <c r="I35" s="148" t="s">
        <v>861</v>
      </c>
      <c r="J35" s="9" t="s">
        <v>862</v>
      </c>
      <c r="K35" s="9" t="s">
        <v>863</v>
      </c>
      <c r="L35" s="57" t="s">
        <v>864</v>
      </c>
      <c r="M35" s="119" t="s">
        <v>402</v>
      </c>
      <c r="N35" s="143" t="s">
        <v>859</v>
      </c>
      <c r="O35" s="143" t="s">
        <v>855</v>
      </c>
      <c r="P35" s="9"/>
      <c r="Q35" s="9"/>
      <c r="R35" s="7"/>
      <c r="S35" s="7"/>
      <c r="T35" s="7"/>
      <c r="U35" s="7"/>
      <c r="V35" s="7"/>
      <c r="W35" s="7"/>
      <c r="X35" s="149" t="s">
        <v>796</v>
      </c>
      <c r="Y35" s="7"/>
      <c r="Z35" s="7"/>
      <c r="AA35" s="7"/>
      <c r="AB35" s="150"/>
      <c r="AC35" s="150"/>
      <c r="AD35" s="150"/>
      <c r="AE35" s="150"/>
      <c r="AF35" s="150"/>
      <c r="AG35" s="7"/>
      <c r="AH35" s="7"/>
      <c r="AI35" s="7"/>
      <c r="AJ35" s="7"/>
      <c r="AK35" s="7"/>
      <c r="AL35" s="7"/>
      <c r="AM35" s="7"/>
    </row>
    <row r="36">
      <c r="A36" s="7"/>
      <c r="B36" s="7"/>
      <c r="C36" s="147"/>
      <c r="D36" s="147"/>
      <c r="E36" s="7"/>
      <c r="F36" s="142" t="s">
        <v>799</v>
      </c>
      <c r="G36" s="142" t="s">
        <v>301</v>
      </c>
      <c r="H36" s="9" t="s">
        <v>716</v>
      </c>
      <c r="I36" s="148" t="s">
        <v>865</v>
      </c>
      <c r="J36" s="9" t="s">
        <v>866</v>
      </c>
      <c r="K36" s="9" t="s">
        <v>867</v>
      </c>
      <c r="L36" s="119" t="s">
        <v>803</v>
      </c>
      <c r="M36" s="156" t="s">
        <v>386</v>
      </c>
      <c r="N36" s="9" t="s">
        <v>791</v>
      </c>
      <c r="O36" s="143" t="s">
        <v>855</v>
      </c>
      <c r="P36" s="9"/>
      <c r="Q36" s="9"/>
      <c r="R36" s="158" t="s">
        <v>850</v>
      </c>
      <c r="S36" s="7"/>
      <c r="T36" s="9" t="s">
        <v>806</v>
      </c>
      <c r="U36" s="9" t="s">
        <v>795</v>
      </c>
      <c r="V36" s="9" t="s">
        <v>868</v>
      </c>
      <c r="W36" s="7"/>
      <c r="X36" s="143" t="s">
        <v>796</v>
      </c>
      <c r="Y36" s="9" t="s">
        <v>797</v>
      </c>
      <c r="Z36" s="7"/>
      <c r="AA36" s="7"/>
      <c r="AB36" s="16"/>
      <c r="AC36" s="16"/>
      <c r="AD36" s="16"/>
      <c r="AE36" s="7"/>
      <c r="AF36" s="7"/>
      <c r="AG36" s="7"/>
      <c r="AH36" s="7"/>
      <c r="AI36" s="7"/>
      <c r="AJ36" s="7"/>
      <c r="AK36" s="7"/>
      <c r="AL36" s="7"/>
      <c r="AM36" s="7"/>
    </row>
    <row r="37">
      <c r="A37" s="143">
        <v>18139.0</v>
      </c>
      <c r="B37" s="143"/>
      <c r="C37" s="142"/>
      <c r="D37" s="142"/>
      <c r="E37" s="142"/>
      <c r="F37" s="143" t="s">
        <v>1</v>
      </c>
      <c r="G37" s="143" t="s">
        <v>583</v>
      </c>
      <c r="H37" s="143" t="s">
        <v>369</v>
      </c>
      <c r="I37" s="153" t="s">
        <v>469</v>
      </c>
      <c r="J37" s="143" t="s">
        <v>470</v>
      </c>
      <c r="K37" s="143" t="s">
        <v>471</v>
      </c>
      <c r="L37" s="119" t="s">
        <v>803</v>
      </c>
      <c r="M37" s="145" t="s">
        <v>402</v>
      </c>
      <c r="N37" s="9" t="s">
        <v>804</v>
      </c>
      <c r="O37" s="143" t="s">
        <v>855</v>
      </c>
      <c r="P37" s="143"/>
      <c r="Q37" s="143"/>
      <c r="R37" s="143" t="s">
        <v>793</v>
      </c>
      <c r="S37" s="142"/>
      <c r="T37" s="142" t="s">
        <v>819</v>
      </c>
      <c r="U37" s="143" t="s">
        <v>813</v>
      </c>
      <c r="V37" s="159" t="s">
        <v>869</v>
      </c>
      <c r="W37" s="142"/>
      <c r="X37" s="143" t="s">
        <v>796</v>
      </c>
      <c r="Y37" s="143" t="s">
        <v>797</v>
      </c>
      <c r="Z37" s="154" t="s">
        <v>870</v>
      </c>
      <c r="AA37" s="142"/>
      <c r="AB37" s="150"/>
      <c r="AC37" s="150"/>
      <c r="AD37" s="150"/>
      <c r="AE37" s="150"/>
      <c r="AF37" s="150"/>
      <c r="AG37" s="7"/>
      <c r="AH37" s="7"/>
      <c r="AI37" s="7"/>
      <c r="AJ37" s="7"/>
      <c r="AK37" s="7"/>
      <c r="AL37" s="7"/>
      <c r="AM37" s="7"/>
    </row>
    <row r="38">
      <c r="A38" s="7"/>
      <c r="B38" s="7"/>
      <c r="C38" s="147"/>
      <c r="D38" s="147"/>
      <c r="E38" s="7"/>
      <c r="F38" s="152" t="s">
        <v>1</v>
      </c>
      <c r="G38" s="9" t="s">
        <v>583</v>
      </c>
      <c r="H38" s="143" t="s">
        <v>373</v>
      </c>
      <c r="I38" s="148" t="s">
        <v>871</v>
      </c>
      <c r="J38" s="9" t="s">
        <v>872</v>
      </c>
      <c r="K38" s="9" t="s">
        <v>873</v>
      </c>
      <c r="L38" s="119" t="s">
        <v>823</v>
      </c>
      <c r="M38" s="119" t="s">
        <v>386</v>
      </c>
      <c r="N38" s="143" t="s">
        <v>812</v>
      </c>
      <c r="O38" s="143" t="s">
        <v>855</v>
      </c>
      <c r="P38" s="9"/>
      <c r="Q38" s="9"/>
      <c r="R38" s="9" t="s">
        <v>793</v>
      </c>
      <c r="S38" s="7"/>
      <c r="T38" s="7"/>
      <c r="U38" s="7"/>
      <c r="V38" s="7"/>
      <c r="W38" s="7"/>
      <c r="X38" s="149" t="s">
        <v>796</v>
      </c>
      <c r="Y38" s="7"/>
      <c r="Z38" s="7"/>
      <c r="AA38" s="7"/>
      <c r="AB38" s="150"/>
      <c r="AC38" s="150"/>
      <c r="AD38" s="150"/>
      <c r="AE38" s="150"/>
      <c r="AF38" s="150"/>
      <c r="AG38" s="7"/>
      <c r="AH38" s="7"/>
      <c r="AI38" s="7"/>
      <c r="AJ38" s="7"/>
      <c r="AK38" s="7"/>
      <c r="AL38" s="7"/>
      <c r="AM38" s="7"/>
    </row>
    <row r="39">
      <c r="A39" s="23"/>
      <c r="B39" s="7"/>
      <c r="C39" s="147"/>
      <c r="D39" s="147"/>
      <c r="E39" s="7"/>
      <c r="F39" s="152" t="s">
        <v>1</v>
      </c>
      <c r="G39" s="160" t="s">
        <v>583</v>
      </c>
      <c r="H39" s="9" t="s">
        <v>716</v>
      </c>
      <c r="I39" s="161" t="s">
        <v>310</v>
      </c>
      <c r="J39" s="160" t="s">
        <v>874</v>
      </c>
      <c r="K39" s="4" t="s">
        <v>875</v>
      </c>
      <c r="L39" s="119" t="s">
        <v>876</v>
      </c>
      <c r="M39" s="156" t="s">
        <v>386</v>
      </c>
      <c r="N39" s="9" t="s">
        <v>877</v>
      </c>
      <c r="O39" s="143" t="s">
        <v>855</v>
      </c>
      <c r="R39" s="158" t="s">
        <v>850</v>
      </c>
      <c r="S39" s="162"/>
      <c r="T39" s="158" t="s">
        <v>794</v>
      </c>
      <c r="U39" s="158" t="s">
        <v>878</v>
      </c>
      <c r="V39" s="158"/>
      <c r="W39" s="162"/>
      <c r="X39" s="143" t="s">
        <v>796</v>
      </c>
      <c r="Y39" s="9" t="s">
        <v>797</v>
      </c>
      <c r="Z39" s="4" t="s">
        <v>879</v>
      </c>
      <c r="AA39" s="7"/>
      <c r="AB39" s="7"/>
      <c r="AC39" s="7"/>
      <c r="AD39" s="7"/>
      <c r="AE39" s="7"/>
      <c r="AF39" s="7"/>
      <c r="AG39" s="7"/>
      <c r="AH39" s="7"/>
      <c r="AI39" s="7"/>
      <c r="AJ39" s="7"/>
      <c r="AK39" s="7"/>
      <c r="AL39" s="7"/>
      <c r="AM39" s="7"/>
    </row>
    <row r="40">
      <c r="A40" s="7"/>
      <c r="B40" s="7"/>
      <c r="C40" s="147"/>
      <c r="D40" s="147"/>
      <c r="E40" s="7"/>
      <c r="F40" s="152" t="s">
        <v>1</v>
      </c>
      <c r="G40" s="9" t="s">
        <v>256</v>
      </c>
      <c r="H40" s="4" t="s">
        <v>715</v>
      </c>
      <c r="I40" s="5" t="s">
        <v>325</v>
      </c>
      <c r="J40" s="9" t="s">
        <v>880</v>
      </c>
      <c r="K40" s="9" t="s">
        <v>881</v>
      </c>
      <c r="L40" s="119" t="s">
        <v>823</v>
      </c>
      <c r="M40" s="119" t="s">
        <v>402</v>
      </c>
      <c r="N40" s="9" t="s">
        <v>877</v>
      </c>
      <c r="O40" s="143" t="s">
        <v>855</v>
      </c>
      <c r="P40" s="9"/>
      <c r="Q40" s="9"/>
      <c r="R40" s="7"/>
      <c r="S40" s="7"/>
      <c r="T40" s="7"/>
      <c r="U40" s="7"/>
      <c r="W40" s="7"/>
      <c r="X40" s="163" t="s">
        <v>796</v>
      </c>
      <c r="Y40" s="7"/>
      <c r="Z40" s="7"/>
      <c r="AA40" s="7"/>
      <c r="AB40" s="150"/>
      <c r="AC40" s="150"/>
      <c r="AD40" s="150"/>
      <c r="AE40" s="150"/>
      <c r="AF40" s="150"/>
      <c r="AG40" s="7"/>
      <c r="AH40" s="7"/>
      <c r="AI40" s="7"/>
      <c r="AJ40" s="7"/>
      <c r="AK40" s="7"/>
      <c r="AL40" s="7"/>
      <c r="AM40" s="7"/>
    </row>
    <row r="41">
      <c r="A41" s="23"/>
      <c r="B41" s="15"/>
      <c r="C41" s="16"/>
      <c r="D41" s="16"/>
      <c r="E41" s="16"/>
      <c r="F41" s="142" t="s">
        <v>799</v>
      </c>
      <c r="G41" s="142" t="s">
        <v>301</v>
      </c>
      <c r="H41" s="9" t="s">
        <v>716</v>
      </c>
      <c r="I41" s="161" t="s">
        <v>882</v>
      </c>
      <c r="J41" s="160" t="s">
        <v>883</v>
      </c>
      <c r="K41" s="160" t="s">
        <v>884</v>
      </c>
      <c r="L41" s="119" t="s">
        <v>803</v>
      </c>
      <c r="M41" s="156" t="s">
        <v>386</v>
      </c>
      <c r="N41" s="9" t="s">
        <v>791</v>
      </c>
      <c r="O41" s="160" t="s">
        <v>885</v>
      </c>
      <c r="P41" s="164" t="s">
        <v>886</v>
      </c>
      <c r="Q41" s="164" t="s">
        <v>887</v>
      </c>
      <c r="R41" s="158" t="s">
        <v>850</v>
      </c>
      <c r="S41" s="162"/>
      <c r="T41" s="158" t="s">
        <v>806</v>
      </c>
      <c r="U41" s="158" t="s">
        <v>795</v>
      </c>
      <c r="V41" s="158"/>
      <c r="W41" s="150"/>
      <c r="X41" s="164" t="s">
        <v>886</v>
      </c>
      <c r="Y41" s="9" t="s">
        <v>797</v>
      </c>
      <c r="AA41" s="16"/>
      <c r="AB41" s="150"/>
      <c r="AC41" s="150"/>
      <c r="AD41" s="150"/>
      <c r="AE41" s="150"/>
      <c r="AF41" s="150"/>
      <c r="AG41" s="7"/>
      <c r="AH41" s="7"/>
      <c r="AI41" s="7"/>
      <c r="AJ41" s="7"/>
      <c r="AK41" s="7"/>
      <c r="AL41" s="7"/>
      <c r="AM41" s="7"/>
    </row>
    <row r="42">
      <c r="A42" s="143">
        <v>19029.0</v>
      </c>
      <c r="B42" s="142"/>
      <c r="C42" s="142"/>
      <c r="D42" s="142"/>
      <c r="E42" s="142"/>
      <c r="F42" s="143" t="s">
        <v>799</v>
      </c>
      <c r="G42" s="143" t="s">
        <v>301</v>
      </c>
      <c r="H42" s="143" t="s">
        <v>373</v>
      </c>
      <c r="I42" s="153" t="s">
        <v>387</v>
      </c>
      <c r="J42" s="143" t="s">
        <v>388</v>
      </c>
      <c r="K42" s="143" t="s">
        <v>389</v>
      </c>
      <c r="L42" s="119" t="s">
        <v>803</v>
      </c>
      <c r="M42" s="145" t="s">
        <v>386</v>
      </c>
      <c r="N42" s="9" t="s">
        <v>791</v>
      </c>
      <c r="O42" s="143" t="s">
        <v>888</v>
      </c>
      <c r="P42" s="164" t="s">
        <v>889</v>
      </c>
      <c r="Q42" s="164"/>
      <c r="R42" s="143" t="s">
        <v>852</v>
      </c>
      <c r="S42" s="142"/>
      <c r="T42" s="143" t="s">
        <v>838</v>
      </c>
      <c r="U42" s="143" t="s">
        <v>890</v>
      </c>
      <c r="V42" s="143" t="s">
        <v>390</v>
      </c>
      <c r="W42" s="142"/>
      <c r="X42" s="164" t="s">
        <v>889</v>
      </c>
      <c r="Y42" s="143" t="s">
        <v>797</v>
      </c>
      <c r="Z42" s="142"/>
      <c r="AA42" s="142"/>
      <c r="AB42" s="7"/>
      <c r="AC42" s="7"/>
      <c r="AD42" s="7"/>
      <c r="AE42" s="7"/>
      <c r="AF42" s="7"/>
      <c r="AG42" s="7"/>
      <c r="AH42" s="7"/>
      <c r="AI42" s="7"/>
      <c r="AJ42" s="7"/>
      <c r="AK42" s="7"/>
      <c r="AL42" s="7"/>
      <c r="AM42" s="7"/>
    </row>
    <row r="43">
      <c r="A43" s="7"/>
      <c r="B43" s="7"/>
      <c r="C43" s="147"/>
      <c r="D43" s="147"/>
      <c r="E43" s="7"/>
      <c r="F43" s="142" t="s">
        <v>799</v>
      </c>
      <c r="G43" s="142" t="s">
        <v>301</v>
      </c>
      <c r="H43" s="143" t="s">
        <v>481</v>
      </c>
      <c r="I43" s="148" t="s">
        <v>891</v>
      </c>
      <c r="J43" s="9" t="s">
        <v>892</v>
      </c>
      <c r="K43" s="9" t="s">
        <v>893</v>
      </c>
      <c r="L43" s="119" t="s">
        <v>803</v>
      </c>
      <c r="M43" s="119" t="s">
        <v>386</v>
      </c>
      <c r="N43" s="143" t="s">
        <v>894</v>
      </c>
      <c r="O43" s="9" t="s">
        <v>895</v>
      </c>
      <c r="P43" s="164" t="s">
        <v>896</v>
      </c>
      <c r="Q43" s="164"/>
      <c r="R43" s="9" t="s">
        <v>844</v>
      </c>
      <c r="S43" s="7"/>
      <c r="T43" s="7"/>
      <c r="U43" s="7"/>
      <c r="V43" s="7"/>
      <c r="W43" s="7"/>
      <c r="X43" s="164" t="s">
        <v>896</v>
      </c>
      <c r="Y43" s="7"/>
      <c r="Z43" s="7"/>
      <c r="AA43" s="7"/>
      <c r="AB43" s="7"/>
      <c r="AC43" s="7"/>
      <c r="AD43" s="7"/>
      <c r="AE43" s="7"/>
      <c r="AF43" s="7"/>
      <c r="AG43" s="7"/>
      <c r="AH43" s="7"/>
      <c r="AI43" s="7"/>
      <c r="AJ43" s="7"/>
      <c r="AK43" s="7"/>
      <c r="AL43" s="7"/>
      <c r="AM43" s="7"/>
    </row>
    <row r="44">
      <c r="A44" s="7"/>
      <c r="B44" s="7"/>
      <c r="C44" s="147"/>
      <c r="D44" s="147"/>
      <c r="E44" s="7"/>
      <c r="F44" s="152" t="s">
        <v>1</v>
      </c>
      <c r="G44" s="9" t="s">
        <v>256</v>
      </c>
      <c r="H44" s="9" t="s">
        <v>716</v>
      </c>
      <c r="I44" s="148" t="s">
        <v>897</v>
      </c>
      <c r="J44" s="9" t="s">
        <v>898</v>
      </c>
      <c r="K44" s="9" t="s">
        <v>899</v>
      </c>
      <c r="L44" s="119" t="s">
        <v>876</v>
      </c>
      <c r="M44" s="119" t="s">
        <v>402</v>
      </c>
      <c r="N44" s="9" t="s">
        <v>791</v>
      </c>
      <c r="O44" s="9" t="s">
        <v>895</v>
      </c>
      <c r="P44" s="149" t="s">
        <v>889</v>
      </c>
      <c r="Q44" s="149"/>
      <c r="R44" s="7"/>
      <c r="S44" s="7"/>
      <c r="T44" s="7"/>
      <c r="U44" s="7"/>
      <c r="V44" s="7"/>
      <c r="W44" s="7"/>
      <c r="X44" s="149" t="s">
        <v>889</v>
      </c>
      <c r="Y44" s="7"/>
      <c r="Z44" s="7"/>
      <c r="AA44" s="7"/>
      <c r="AB44" s="7"/>
      <c r="AC44" s="7"/>
      <c r="AD44" s="7"/>
      <c r="AE44" s="7"/>
      <c r="AF44" s="7"/>
      <c r="AG44" s="7"/>
      <c r="AH44" s="7"/>
      <c r="AI44" s="7"/>
      <c r="AJ44" s="7"/>
      <c r="AK44" s="7"/>
      <c r="AL44" s="7"/>
      <c r="AM44" s="7"/>
    </row>
    <row r="45">
      <c r="A45" s="142"/>
      <c r="B45" s="142"/>
      <c r="C45" s="142" t="s">
        <v>111</v>
      </c>
      <c r="D45" s="142" t="s">
        <v>788</v>
      </c>
      <c r="E45" s="142" t="s">
        <v>21</v>
      </c>
      <c r="F45" s="142"/>
      <c r="G45" s="142"/>
      <c r="H45" s="143" t="s">
        <v>707</v>
      </c>
      <c r="I45" s="144" t="s">
        <v>169</v>
      </c>
      <c r="J45" s="142" t="s">
        <v>170</v>
      </c>
      <c r="K45" s="142" t="s">
        <v>171</v>
      </c>
      <c r="L45" s="145" t="s">
        <v>789</v>
      </c>
      <c r="M45" s="145" t="s">
        <v>386</v>
      </c>
      <c r="N45" s="9" t="s">
        <v>791</v>
      </c>
      <c r="O45" s="143" t="s">
        <v>900</v>
      </c>
      <c r="P45" s="142"/>
      <c r="Q45" s="142"/>
      <c r="R45" s="142" t="s">
        <v>793</v>
      </c>
      <c r="S45" s="142" t="s">
        <v>96</v>
      </c>
      <c r="T45" s="142" t="s">
        <v>819</v>
      </c>
      <c r="U45" s="143" t="s">
        <v>795</v>
      </c>
      <c r="V45" s="143" t="s">
        <v>172</v>
      </c>
      <c r="W45" s="143" t="s">
        <v>46</v>
      </c>
      <c r="X45" s="143" t="s">
        <v>851</v>
      </c>
      <c r="Y45" s="143" t="s">
        <v>797</v>
      </c>
      <c r="Z45" s="142"/>
      <c r="AA45" s="142"/>
      <c r="AB45" s="150"/>
      <c r="AC45" s="150"/>
      <c r="AD45" s="150"/>
      <c r="AE45" s="150"/>
      <c r="AF45" s="150"/>
      <c r="AG45" s="7"/>
      <c r="AH45" s="7"/>
      <c r="AI45" s="7"/>
      <c r="AJ45" s="7"/>
      <c r="AK45" s="7"/>
      <c r="AL45" s="7"/>
      <c r="AM45" s="7"/>
    </row>
    <row r="46">
      <c r="A46" s="7"/>
      <c r="B46" s="7"/>
      <c r="C46" s="147"/>
      <c r="D46" s="147"/>
      <c r="E46" s="7"/>
      <c r="F46" s="142" t="s">
        <v>799</v>
      </c>
      <c r="G46" s="142" t="s">
        <v>301</v>
      </c>
      <c r="H46" s="9" t="s">
        <v>716</v>
      </c>
      <c r="I46" s="148" t="s">
        <v>901</v>
      </c>
      <c r="J46" s="9" t="s">
        <v>902</v>
      </c>
      <c r="K46" s="9" t="s">
        <v>903</v>
      </c>
      <c r="L46" s="119" t="s">
        <v>803</v>
      </c>
      <c r="M46" s="156" t="s">
        <v>386</v>
      </c>
      <c r="N46" s="9" t="s">
        <v>791</v>
      </c>
      <c r="O46" s="9" t="s">
        <v>904</v>
      </c>
      <c r="P46" s="149" t="s">
        <v>889</v>
      </c>
      <c r="Q46" s="149"/>
      <c r="R46" s="160" t="s">
        <v>905</v>
      </c>
      <c r="S46" s="7"/>
      <c r="T46" s="9" t="s">
        <v>806</v>
      </c>
      <c r="U46" s="9" t="s">
        <v>795</v>
      </c>
      <c r="V46" s="7"/>
      <c r="W46" s="7"/>
      <c r="X46" s="149" t="s">
        <v>889</v>
      </c>
      <c r="Y46" s="9" t="s">
        <v>797</v>
      </c>
      <c r="Z46" s="7"/>
      <c r="AA46" s="7"/>
      <c r="AB46" s="150"/>
      <c r="AC46" s="150"/>
      <c r="AD46" s="150"/>
      <c r="AE46" s="150"/>
      <c r="AF46" s="150"/>
      <c r="AG46" s="7"/>
      <c r="AH46" s="7"/>
      <c r="AI46" s="7"/>
      <c r="AJ46" s="7"/>
      <c r="AK46" s="7"/>
      <c r="AL46" s="7"/>
      <c r="AM46" s="7"/>
    </row>
    <row r="47">
      <c r="A47" s="7"/>
      <c r="B47" s="7"/>
      <c r="C47" s="147"/>
      <c r="D47" s="147"/>
      <c r="E47" s="7"/>
      <c r="F47" s="142" t="s">
        <v>799</v>
      </c>
      <c r="G47" s="142" t="s">
        <v>301</v>
      </c>
      <c r="H47" s="143" t="s">
        <v>481</v>
      </c>
      <c r="I47" s="148" t="s">
        <v>906</v>
      </c>
      <c r="J47" s="9" t="s">
        <v>907</v>
      </c>
      <c r="K47" s="9" t="s">
        <v>908</v>
      </c>
      <c r="L47" s="119" t="s">
        <v>803</v>
      </c>
      <c r="M47" s="119" t="s">
        <v>386</v>
      </c>
      <c r="N47" s="9" t="s">
        <v>791</v>
      </c>
      <c r="O47" s="143" t="s">
        <v>909</v>
      </c>
      <c r="P47" s="164" t="s">
        <v>889</v>
      </c>
      <c r="Q47" s="164"/>
      <c r="R47" s="9" t="s">
        <v>844</v>
      </c>
      <c r="S47" s="7"/>
      <c r="T47" s="7"/>
      <c r="U47" s="7"/>
      <c r="V47" s="7"/>
      <c r="W47" s="7"/>
      <c r="X47" s="164" t="s">
        <v>889</v>
      </c>
      <c r="Y47" s="7"/>
      <c r="Z47" s="7"/>
      <c r="AA47" s="7"/>
      <c r="AB47" s="150"/>
      <c r="AC47" s="150"/>
      <c r="AD47" s="150"/>
      <c r="AE47" s="150"/>
      <c r="AF47" s="150"/>
      <c r="AG47" s="7"/>
      <c r="AH47" s="7"/>
      <c r="AI47" s="7"/>
      <c r="AJ47" s="7"/>
      <c r="AK47" s="7"/>
      <c r="AL47" s="7"/>
      <c r="AM47" s="7"/>
    </row>
    <row r="48">
      <c r="A48" s="142"/>
      <c r="B48" s="142"/>
      <c r="C48" s="142" t="s">
        <v>111</v>
      </c>
      <c r="D48" s="142" t="s">
        <v>788</v>
      </c>
      <c r="E48" s="142" t="s">
        <v>21</v>
      </c>
      <c r="F48" s="142"/>
      <c r="G48" s="142"/>
      <c r="H48" s="143" t="s">
        <v>703</v>
      </c>
      <c r="I48" s="144" t="s">
        <v>145</v>
      </c>
      <c r="J48" s="142" t="s">
        <v>146</v>
      </c>
      <c r="K48" s="142" t="s">
        <v>147</v>
      </c>
      <c r="L48" s="145" t="s">
        <v>789</v>
      </c>
      <c r="M48" s="119" t="s">
        <v>386</v>
      </c>
      <c r="N48" s="9" t="s">
        <v>791</v>
      </c>
      <c r="O48" s="143" t="s">
        <v>910</v>
      </c>
      <c r="P48" s="142"/>
      <c r="Q48" s="142"/>
      <c r="R48" s="142" t="s">
        <v>844</v>
      </c>
      <c r="S48" s="142" t="s">
        <v>96</v>
      </c>
      <c r="T48" s="142" t="s">
        <v>911</v>
      </c>
      <c r="U48" s="143" t="s">
        <v>912</v>
      </c>
      <c r="V48" s="143" t="s">
        <v>148</v>
      </c>
      <c r="W48" s="143"/>
      <c r="X48" s="143" t="s">
        <v>913</v>
      </c>
      <c r="Y48" s="143" t="s">
        <v>797</v>
      </c>
      <c r="Z48" s="142"/>
      <c r="AA48" s="142"/>
      <c r="AB48" s="150"/>
      <c r="AC48" s="150"/>
      <c r="AD48" s="150"/>
      <c r="AE48" s="150"/>
      <c r="AF48" s="150"/>
      <c r="AG48" s="7"/>
      <c r="AH48" s="7"/>
      <c r="AI48" s="7"/>
      <c r="AJ48" s="7"/>
      <c r="AK48" s="7"/>
      <c r="AL48" s="7"/>
      <c r="AM48" s="7"/>
    </row>
    <row r="49">
      <c r="A49" s="143">
        <v>3299.0</v>
      </c>
      <c r="B49" s="143"/>
      <c r="C49" s="142"/>
      <c r="D49" s="142"/>
      <c r="E49" s="142"/>
      <c r="F49" s="143" t="s">
        <v>1</v>
      </c>
      <c r="G49" s="143" t="s">
        <v>583</v>
      </c>
      <c r="H49" s="143" t="s">
        <v>369</v>
      </c>
      <c r="I49" s="153" t="s">
        <v>477</v>
      </c>
      <c r="J49" s="143" t="s">
        <v>478</v>
      </c>
      <c r="K49" s="143" t="s">
        <v>479</v>
      </c>
      <c r="L49" s="119" t="s">
        <v>823</v>
      </c>
      <c r="M49" s="119" t="s">
        <v>790</v>
      </c>
      <c r="N49" s="9" t="s">
        <v>791</v>
      </c>
      <c r="O49" s="143" t="s">
        <v>914</v>
      </c>
      <c r="P49" s="164" t="s">
        <v>889</v>
      </c>
      <c r="Q49" s="164"/>
      <c r="R49" s="143" t="s">
        <v>793</v>
      </c>
      <c r="S49" s="142"/>
      <c r="T49" s="143" t="s">
        <v>915</v>
      </c>
      <c r="U49" s="143" t="s">
        <v>916</v>
      </c>
      <c r="V49" s="143" t="s">
        <v>480</v>
      </c>
      <c r="W49" s="142"/>
      <c r="X49" s="164" t="s">
        <v>889</v>
      </c>
      <c r="Y49" s="143" t="s">
        <v>797</v>
      </c>
      <c r="Z49" s="143" t="s">
        <v>917</v>
      </c>
      <c r="AA49" s="142"/>
      <c r="AB49" s="150"/>
      <c r="AC49" s="150"/>
      <c r="AD49" s="150"/>
      <c r="AE49" s="150"/>
      <c r="AF49" s="150"/>
      <c r="AG49" s="7"/>
      <c r="AH49" s="7"/>
      <c r="AI49" s="7"/>
      <c r="AJ49" s="7"/>
      <c r="AK49" s="7"/>
      <c r="AL49" s="7"/>
      <c r="AM49" s="7"/>
    </row>
    <row r="50">
      <c r="A50" s="142"/>
      <c r="B50" s="143"/>
      <c r="C50" s="142" t="s">
        <v>111</v>
      </c>
      <c r="D50" s="142" t="s">
        <v>256</v>
      </c>
      <c r="E50" s="142" t="s">
        <v>13</v>
      </c>
      <c r="F50" s="142"/>
      <c r="G50" s="142"/>
      <c r="H50" s="143" t="s">
        <v>673</v>
      </c>
      <c r="I50" s="144" t="s">
        <v>11</v>
      </c>
      <c r="J50" s="142" t="s">
        <v>12</v>
      </c>
      <c r="K50" s="142" t="s">
        <v>15</v>
      </c>
      <c r="L50" s="145" t="s">
        <v>789</v>
      </c>
      <c r="M50" s="145" t="s">
        <v>402</v>
      </c>
      <c r="N50" s="9" t="s">
        <v>791</v>
      </c>
      <c r="O50" s="143" t="s">
        <v>918</v>
      </c>
      <c r="P50" s="164" t="s">
        <v>886</v>
      </c>
      <c r="Q50" s="164"/>
      <c r="R50" s="142" t="s">
        <v>844</v>
      </c>
      <c r="S50" s="142" t="s">
        <v>18</v>
      </c>
      <c r="T50" s="142" t="s">
        <v>806</v>
      </c>
      <c r="U50" s="143" t="s">
        <v>912</v>
      </c>
      <c r="V50" s="143" t="s">
        <v>16</v>
      </c>
      <c r="W50" s="143" t="s">
        <v>17</v>
      </c>
      <c r="X50" s="164" t="s">
        <v>886</v>
      </c>
      <c r="Y50" s="143" t="s">
        <v>797</v>
      </c>
      <c r="Z50" s="142"/>
      <c r="AA50" s="142"/>
      <c r="AB50" s="150"/>
      <c r="AC50" s="150"/>
      <c r="AD50" s="150"/>
      <c r="AE50" s="150"/>
      <c r="AF50" s="150"/>
      <c r="AG50" s="7"/>
      <c r="AH50" s="7"/>
      <c r="AI50" s="7"/>
      <c r="AJ50" s="7"/>
      <c r="AK50" s="7"/>
      <c r="AL50" s="7"/>
      <c r="AM50" s="7"/>
    </row>
    <row r="51">
      <c r="A51" s="142"/>
      <c r="B51" s="142"/>
      <c r="C51" s="142" t="s">
        <v>111</v>
      </c>
      <c r="D51" s="142" t="s">
        <v>788</v>
      </c>
      <c r="E51" s="142" t="s">
        <v>69</v>
      </c>
      <c r="F51" s="142"/>
      <c r="G51" s="142"/>
      <c r="H51" s="143" t="s">
        <v>707</v>
      </c>
      <c r="I51" s="155" t="s">
        <v>234</v>
      </c>
      <c r="J51" s="142" t="s">
        <v>235</v>
      </c>
      <c r="K51" s="142" t="s">
        <v>919</v>
      </c>
      <c r="L51" s="145" t="s">
        <v>789</v>
      </c>
      <c r="M51" s="119" t="s">
        <v>386</v>
      </c>
      <c r="N51" s="9" t="s">
        <v>791</v>
      </c>
      <c r="O51" s="143" t="s">
        <v>918</v>
      </c>
      <c r="P51" s="142"/>
      <c r="Q51" s="143" t="s">
        <v>920</v>
      </c>
      <c r="R51" s="142" t="s">
        <v>844</v>
      </c>
      <c r="S51" s="142"/>
      <c r="T51" s="142" t="s">
        <v>838</v>
      </c>
      <c r="U51" s="143" t="s">
        <v>890</v>
      </c>
      <c r="V51" s="142"/>
      <c r="W51" s="142"/>
      <c r="X51" s="143" t="s">
        <v>913</v>
      </c>
      <c r="Y51" s="143" t="s">
        <v>797</v>
      </c>
      <c r="Z51" s="142"/>
      <c r="AA51" s="142"/>
      <c r="AB51" s="7"/>
      <c r="AC51" s="7"/>
      <c r="AD51" s="7"/>
      <c r="AE51" s="7"/>
      <c r="AF51" s="7"/>
      <c r="AG51" s="7"/>
      <c r="AH51" s="7"/>
      <c r="AI51" s="7"/>
      <c r="AJ51" s="7"/>
      <c r="AK51" s="7"/>
      <c r="AL51" s="7"/>
      <c r="AM51" s="7"/>
    </row>
    <row r="52">
      <c r="A52" s="143">
        <v>8555.0</v>
      </c>
      <c r="B52" s="142"/>
      <c r="C52" s="142"/>
      <c r="D52" s="142"/>
      <c r="E52" s="142"/>
      <c r="F52" s="142" t="s">
        <v>799</v>
      </c>
      <c r="G52" s="142" t="s">
        <v>301</v>
      </c>
      <c r="H52" s="143" t="s">
        <v>481</v>
      </c>
      <c r="I52" s="153" t="s">
        <v>577</v>
      </c>
      <c r="J52" s="143" t="s">
        <v>578</v>
      </c>
      <c r="K52" s="143" t="s">
        <v>579</v>
      </c>
      <c r="L52" s="119" t="s">
        <v>823</v>
      </c>
      <c r="M52" s="145" t="s">
        <v>386</v>
      </c>
      <c r="N52" s="9" t="s">
        <v>877</v>
      </c>
      <c r="O52" s="143" t="s">
        <v>921</v>
      </c>
      <c r="P52" s="143"/>
      <c r="Q52" s="143" t="s">
        <v>922</v>
      </c>
      <c r="R52" s="143" t="s">
        <v>793</v>
      </c>
      <c r="S52" s="142"/>
      <c r="T52" s="143" t="s">
        <v>911</v>
      </c>
      <c r="U52" s="143" t="s">
        <v>795</v>
      </c>
      <c r="V52" s="143" t="s">
        <v>580</v>
      </c>
      <c r="W52" s="142"/>
      <c r="X52" s="143" t="s">
        <v>913</v>
      </c>
      <c r="Y52" s="143" t="s">
        <v>797</v>
      </c>
      <c r="Z52" s="143" t="s">
        <v>923</v>
      </c>
      <c r="AA52" s="142"/>
      <c r="AB52" s="16"/>
      <c r="AC52" s="16"/>
      <c r="AD52" s="16"/>
      <c r="AE52" s="7"/>
      <c r="AF52" s="7"/>
      <c r="AG52" s="7"/>
      <c r="AH52" s="7"/>
      <c r="AI52" s="7"/>
      <c r="AJ52" s="7"/>
      <c r="AK52" s="7"/>
      <c r="AL52" s="7"/>
      <c r="AM52" s="7"/>
    </row>
    <row r="53">
      <c r="A53" s="142"/>
      <c r="B53" s="142"/>
      <c r="C53" s="142" t="s">
        <v>162</v>
      </c>
      <c r="D53" s="142" t="s">
        <v>788</v>
      </c>
      <c r="E53" s="142" t="s">
        <v>69</v>
      </c>
      <c r="F53" s="142"/>
      <c r="G53" s="142"/>
      <c r="H53" s="143" t="s">
        <v>707</v>
      </c>
      <c r="I53" s="144" t="s">
        <v>160</v>
      </c>
      <c r="J53" s="142" t="s">
        <v>161</v>
      </c>
      <c r="K53" s="142" t="s">
        <v>163</v>
      </c>
      <c r="L53" s="145" t="s">
        <v>833</v>
      </c>
      <c r="M53" s="145" t="s">
        <v>402</v>
      </c>
      <c r="N53" s="143" t="s">
        <v>859</v>
      </c>
      <c r="O53" s="4" t="s">
        <v>924</v>
      </c>
      <c r="P53" s="143" t="s">
        <v>925</v>
      </c>
      <c r="Q53" s="143"/>
      <c r="R53" s="142" t="s">
        <v>844</v>
      </c>
      <c r="S53" s="142" t="s">
        <v>24</v>
      </c>
      <c r="T53" s="142" t="s">
        <v>794</v>
      </c>
      <c r="U53" s="143" t="s">
        <v>813</v>
      </c>
      <c r="V53" s="143" t="s">
        <v>164</v>
      </c>
      <c r="W53" s="143" t="s">
        <v>17</v>
      </c>
      <c r="X53" s="143" t="s">
        <v>925</v>
      </c>
      <c r="Y53" s="143" t="s">
        <v>797</v>
      </c>
      <c r="Z53" s="142"/>
      <c r="AA53" s="142"/>
      <c r="AB53" s="150"/>
      <c r="AC53" s="150"/>
      <c r="AD53" s="150"/>
      <c r="AE53" s="150"/>
      <c r="AF53" s="150"/>
      <c r="AG53" s="7"/>
      <c r="AH53" s="7"/>
      <c r="AI53" s="7"/>
      <c r="AJ53" s="7"/>
      <c r="AK53" s="7"/>
      <c r="AL53" s="7"/>
      <c r="AM53" s="7"/>
    </row>
    <row r="54">
      <c r="A54" s="142"/>
      <c r="B54" s="142"/>
      <c r="C54" s="142" t="s">
        <v>111</v>
      </c>
      <c r="D54" s="142" t="s">
        <v>256</v>
      </c>
      <c r="E54" s="142" t="s">
        <v>13</v>
      </c>
      <c r="F54" s="142"/>
      <c r="G54" s="142"/>
      <c r="H54" s="143" t="s">
        <v>691</v>
      </c>
      <c r="I54" s="144" t="s">
        <v>119</v>
      </c>
      <c r="J54" s="142" t="s">
        <v>120</v>
      </c>
      <c r="K54" s="142" t="s">
        <v>94</v>
      </c>
      <c r="L54" s="145" t="s">
        <v>789</v>
      </c>
      <c r="M54" s="145" t="s">
        <v>402</v>
      </c>
      <c r="N54" s="143" t="s">
        <v>926</v>
      </c>
      <c r="O54" s="143" t="s">
        <v>927</v>
      </c>
      <c r="P54" s="142"/>
      <c r="Q54" s="142"/>
      <c r="R54" s="142" t="s">
        <v>793</v>
      </c>
      <c r="S54" s="142" t="s">
        <v>24</v>
      </c>
      <c r="T54" s="142" t="s">
        <v>915</v>
      </c>
      <c r="U54" s="143" t="s">
        <v>928</v>
      </c>
      <c r="V54" s="143" t="s">
        <v>121</v>
      </c>
      <c r="W54" s="143" t="s">
        <v>46</v>
      </c>
      <c r="X54" s="143" t="s">
        <v>929</v>
      </c>
      <c r="Y54" s="143" t="s">
        <v>797</v>
      </c>
      <c r="Z54" s="164" t="s">
        <v>930</v>
      </c>
      <c r="AA54" s="142"/>
      <c r="AB54" s="150"/>
      <c r="AC54" s="150"/>
      <c r="AD54" s="150"/>
      <c r="AE54" s="150"/>
      <c r="AF54" s="150"/>
      <c r="AG54" s="7"/>
      <c r="AH54" s="7"/>
      <c r="AI54" s="7"/>
      <c r="AJ54" s="7"/>
      <c r="AK54" s="7"/>
      <c r="AL54" s="7"/>
      <c r="AM54" s="7"/>
    </row>
    <row r="55">
      <c r="A55" s="142"/>
      <c r="B55" s="142"/>
      <c r="C55" s="142" t="s">
        <v>111</v>
      </c>
      <c r="D55" s="142" t="s">
        <v>256</v>
      </c>
      <c r="E55" s="142" t="s">
        <v>13</v>
      </c>
      <c r="F55" s="142"/>
      <c r="G55" s="142"/>
      <c r="H55" s="143" t="s">
        <v>691</v>
      </c>
      <c r="I55" s="144" t="s">
        <v>133</v>
      </c>
      <c r="J55" s="142" t="s">
        <v>134</v>
      </c>
      <c r="K55" s="142" t="s">
        <v>135</v>
      </c>
      <c r="L55" s="145" t="s">
        <v>789</v>
      </c>
      <c r="M55" s="145" t="s">
        <v>402</v>
      </c>
      <c r="N55" s="143" t="s">
        <v>926</v>
      </c>
      <c r="O55" s="143" t="s">
        <v>931</v>
      </c>
      <c r="P55" s="142"/>
      <c r="Q55" s="142"/>
      <c r="R55" s="142" t="s">
        <v>793</v>
      </c>
      <c r="S55" s="142" t="s">
        <v>24</v>
      </c>
      <c r="T55" s="142" t="s">
        <v>794</v>
      </c>
      <c r="U55" s="143" t="s">
        <v>813</v>
      </c>
      <c r="V55" s="143" t="s">
        <v>37</v>
      </c>
      <c r="W55" s="143" t="s">
        <v>38</v>
      </c>
      <c r="X55" s="143" t="s">
        <v>929</v>
      </c>
      <c r="Y55" s="143" t="s">
        <v>797</v>
      </c>
      <c r="Z55" s="142"/>
      <c r="AA55" s="142"/>
      <c r="AB55" s="7"/>
      <c r="AC55" s="7"/>
      <c r="AD55" s="7"/>
      <c r="AE55" s="7"/>
      <c r="AF55" s="7"/>
      <c r="AG55" s="7"/>
      <c r="AH55" s="7"/>
      <c r="AI55" s="7"/>
      <c r="AJ55" s="7"/>
      <c r="AK55" s="7"/>
      <c r="AL55" s="7"/>
      <c r="AM55" s="7"/>
    </row>
    <row r="56">
      <c r="A56" s="7"/>
      <c r="B56" s="7"/>
      <c r="C56" s="147"/>
      <c r="D56" s="147"/>
      <c r="E56" s="7"/>
      <c r="F56" s="152" t="s">
        <v>1</v>
      </c>
      <c r="G56" s="9" t="s">
        <v>583</v>
      </c>
      <c r="H56" s="143" t="s">
        <v>481</v>
      </c>
      <c r="I56" s="148" t="s">
        <v>932</v>
      </c>
      <c r="J56" s="9" t="s">
        <v>933</v>
      </c>
      <c r="K56" s="9" t="s">
        <v>934</v>
      </c>
      <c r="L56" s="119" t="s">
        <v>823</v>
      </c>
      <c r="M56" s="119" t="s">
        <v>935</v>
      </c>
      <c r="N56" s="143" t="s">
        <v>859</v>
      </c>
      <c r="O56" s="143" t="s">
        <v>936</v>
      </c>
      <c r="P56" s="9"/>
      <c r="Q56" s="9"/>
      <c r="R56" s="9" t="s">
        <v>793</v>
      </c>
      <c r="S56" s="7"/>
      <c r="T56" s="7"/>
      <c r="U56" s="7"/>
      <c r="V56" s="7"/>
      <c r="W56" s="7"/>
      <c r="X56" s="149" t="s">
        <v>796</v>
      </c>
      <c r="Y56" s="7"/>
      <c r="Z56" s="7"/>
      <c r="AA56" s="7"/>
      <c r="AB56" s="7"/>
      <c r="AC56" s="7"/>
      <c r="AD56" s="7"/>
      <c r="AE56" s="7"/>
      <c r="AF56" s="7"/>
      <c r="AG56" s="7"/>
      <c r="AH56" s="7"/>
      <c r="AI56" s="7"/>
      <c r="AJ56" s="7"/>
      <c r="AK56" s="7"/>
      <c r="AL56" s="7"/>
      <c r="AM56" s="7"/>
    </row>
    <row r="57">
      <c r="A57" s="142"/>
      <c r="B57" s="142"/>
      <c r="C57" s="142" t="s">
        <v>111</v>
      </c>
      <c r="D57" s="142" t="s">
        <v>256</v>
      </c>
      <c r="E57" s="142" t="s">
        <v>13</v>
      </c>
      <c r="F57" s="142"/>
      <c r="G57" s="142"/>
      <c r="H57" s="143" t="s">
        <v>691</v>
      </c>
      <c r="I57" s="144" t="s">
        <v>122</v>
      </c>
      <c r="J57" s="142" t="s">
        <v>123</v>
      </c>
      <c r="K57" s="142" t="s">
        <v>124</v>
      </c>
      <c r="L57" s="145" t="s">
        <v>789</v>
      </c>
      <c r="M57" s="119" t="s">
        <v>790</v>
      </c>
      <c r="N57" s="143" t="s">
        <v>926</v>
      </c>
      <c r="O57" s="143" t="s">
        <v>937</v>
      </c>
      <c r="P57" s="142"/>
      <c r="Q57" s="142"/>
      <c r="R57" s="142" t="s">
        <v>793</v>
      </c>
      <c r="S57" s="142" t="s">
        <v>96</v>
      </c>
      <c r="T57" s="142" t="s">
        <v>915</v>
      </c>
      <c r="U57" s="143" t="s">
        <v>928</v>
      </c>
      <c r="V57" s="143" t="s">
        <v>125</v>
      </c>
      <c r="W57" s="143" t="s">
        <v>46</v>
      </c>
      <c r="X57" s="143" t="s">
        <v>929</v>
      </c>
      <c r="Y57" s="143" t="s">
        <v>797</v>
      </c>
      <c r="Z57" s="143" t="s">
        <v>938</v>
      </c>
      <c r="AA57" s="142"/>
      <c r="AB57" s="7"/>
      <c r="AC57" s="7"/>
      <c r="AD57" s="7"/>
      <c r="AE57" s="7"/>
      <c r="AF57" s="7"/>
      <c r="AG57" s="7"/>
      <c r="AH57" s="7"/>
      <c r="AI57" s="7"/>
      <c r="AJ57" s="7"/>
      <c r="AK57" s="7"/>
      <c r="AL57" s="7"/>
      <c r="AM57" s="7"/>
    </row>
    <row r="58">
      <c r="A58" s="142"/>
      <c r="B58" s="143"/>
      <c r="C58" s="142" t="s">
        <v>111</v>
      </c>
      <c r="D58" s="142" t="s">
        <v>256</v>
      </c>
      <c r="E58" s="142" t="s">
        <v>13</v>
      </c>
      <c r="F58" s="142"/>
      <c r="G58" s="142"/>
      <c r="H58" s="143" t="s">
        <v>673</v>
      </c>
      <c r="I58" s="144" t="s">
        <v>34</v>
      </c>
      <c r="J58" s="142" t="s">
        <v>35</v>
      </c>
      <c r="K58" s="142" t="s">
        <v>36</v>
      </c>
      <c r="L58" s="145" t="s">
        <v>789</v>
      </c>
      <c r="M58" s="145" t="s">
        <v>854</v>
      </c>
      <c r="N58" s="9" t="s">
        <v>791</v>
      </c>
      <c r="O58" s="143" t="s">
        <v>939</v>
      </c>
      <c r="P58" s="142"/>
      <c r="Q58" s="142"/>
      <c r="R58" s="142" t="s">
        <v>793</v>
      </c>
      <c r="S58" s="142" t="s">
        <v>24</v>
      </c>
      <c r="T58" s="142" t="s">
        <v>940</v>
      </c>
      <c r="U58" s="143" t="s">
        <v>941</v>
      </c>
      <c r="V58" s="143" t="s">
        <v>37</v>
      </c>
      <c r="W58" s="143" t="s">
        <v>38</v>
      </c>
      <c r="X58" s="143" t="s">
        <v>913</v>
      </c>
      <c r="Y58" s="143" t="s">
        <v>797</v>
      </c>
      <c r="Z58" s="142"/>
      <c r="AA58" s="142"/>
      <c r="AB58" s="150"/>
      <c r="AC58" s="150"/>
      <c r="AD58" s="150"/>
      <c r="AE58" s="150"/>
      <c r="AF58" s="150"/>
      <c r="AG58" s="7"/>
      <c r="AH58" s="7"/>
      <c r="AI58" s="7"/>
      <c r="AJ58" s="7"/>
      <c r="AK58" s="7"/>
      <c r="AL58" s="7"/>
      <c r="AM58" s="7"/>
    </row>
    <row r="59">
      <c r="A59" s="142"/>
      <c r="B59" s="142"/>
      <c r="C59" s="142" t="s">
        <v>111</v>
      </c>
      <c r="D59" s="142" t="s">
        <v>788</v>
      </c>
      <c r="E59" s="142" t="s">
        <v>21</v>
      </c>
      <c r="F59" s="142"/>
      <c r="G59" s="142"/>
      <c r="H59" s="143" t="s">
        <v>691</v>
      </c>
      <c r="I59" s="155" t="s">
        <v>228</v>
      </c>
      <c r="J59" s="142" t="s">
        <v>229</v>
      </c>
      <c r="K59" s="142" t="s">
        <v>942</v>
      </c>
      <c r="L59" s="145" t="s">
        <v>789</v>
      </c>
      <c r="M59" s="145" t="s">
        <v>386</v>
      </c>
      <c r="N59" s="9" t="s">
        <v>791</v>
      </c>
      <c r="O59" s="143" t="s">
        <v>943</v>
      </c>
      <c r="P59" s="164" t="s">
        <v>886</v>
      </c>
      <c r="Q59" s="164" t="s">
        <v>944</v>
      </c>
      <c r="R59" s="142" t="s">
        <v>844</v>
      </c>
      <c r="S59" s="142"/>
      <c r="T59" s="142" t="s">
        <v>945</v>
      </c>
      <c r="U59" s="143" t="s">
        <v>795</v>
      </c>
      <c r="V59" s="143" t="s">
        <v>230</v>
      </c>
      <c r="W59" s="142"/>
      <c r="X59" s="164" t="s">
        <v>886</v>
      </c>
      <c r="Y59" s="143" t="s">
        <v>797</v>
      </c>
      <c r="Z59" s="142"/>
      <c r="AA59" s="142"/>
      <c r="AB59" s="150"/>
      <c r="AC59" s="150"/>
      <c r="AD59" s="150"/>
      <c r="AE59" s="150"/>
      <c r="AF59" s="150"/>
      <c r="AG59" s="7"/>
      <c r="AH59" s="7"/>
      <c r="AI59" s="7"/>
      <c r="AJ59" s="7"/>
      <c r="AK59" s="7"/>
      <c r="AL59" s="7"/>
      <c r="AM59" s="7"/>
    </row>
    <row r="60">
      <c r="A60" s="142"/>
      <c r="B60" s="143"/>
      <c r="C60" s="142" t="s">
        <v>111</v>
      </c>
      <c r="D60" s="142" t="s">
        <v>788</v>
      </c>
      <c r="E60" s="142" t="s">
        <v>21</v>
      </c>
      <c r="F60" s="142"/>
      <c r="G60" s="142"/>
      <c r="H60" s="143" t="s">
        <v>677</v>
      </c>
      <c r="I60" s="144" t="s">
        <v>97</v>
      </c>
      <c r="J60" s="142" t="s">
        <v>98</v>
      </c>
      <c r="K60" s="142" t="s">
        <v>99</v>
      </c>
      <c r="L60" s="145" t="s">
        <v>789</v>
      </c>
      <c r="M60" s="145" t="s">
        <v>386</v>
      </c>
      <c r="N60" s="9" t="s">
        <v>791</v>
      </c>
      <c r="O60" s="143" t="s">
        <v>946</v>
      </c>
      <c r="P60" s="142"/>
      <c r="Q60" s="143" t="s">
        <v>947</v>
      </c>
      <c r="R60" s="142" t="s">
        <v>844</v>
      </c>
      <c r="S60" s="142" t="s">
        <v>18</v>
      </c>
      <c r="T60" s="142" t="s">
        <v>806</v>
      </c>
      <c r="U60" s="143" t="s">
        <v>948</v>
      </c>
      <c r="V60" s="143" t="s">
        <v>100</v>
      </c>
      <c r="W60" s="143" t="s">
        <v>33</v>
      </c>
      <c r="X60" s="143" t="s">
        <v>929</v>
      </c>
      <c r="Y60" s="143" t="s">
        <v>797</v>
      </c>
      <c r="Z60" s="143" t="s">
        <v>949</v>
      </c>
      <c r="AA60" s="142"/>
      <c r="AB60" s="150"/>
      <c r="AC60" s="150"/>
      <c r="AD60" s="150"/>
      <c r="AE60" s="150"/>
      <c r="AF60" s="150"/>
      <c r="AG60" s="7"/>
      <c r="AH60" s="7"/>
      <c r="AI60" s="7"/>
      <c r="AJ60" s="7"/>
      <c r="AK60" s="7"/>
      <c r="AL60" s="7"/>
      <c r="AM60" s="7"/>
    </row>
    <row r="61">
      <c r="A61" s="142"/>
      <c r="B61" s="142"/>
      <c r="C61" s="142" t="s">
        <v>810</v>
      </c>
      <c r="D61" s="142" t="s">
        <v>788</v>
      </c>
      <c r="E61" s="142" t="s">
        <v>138</v>
      </c>
      <c r="F61" s="142"/>
      <c r="G61" s="142"/>
      <c r="H61" s="143" t="s">
        <v>703</v>
      </c>
      <c r="I61" s="144" t="s">
        <v>136</v>
      </c>
      <c r="J61" s="142" t="s">
        <v>137</v>
      </c>
      <c r="K61" s="142" t="s">
        <v>139</v>
      </c>
      <c r="L61" s="151" t="s">
        <v>811</v>
      </c>
      <c r="M61" s="119" t="s">
        <v>386</v>
      </c>
      <c r="N61" s="9" t="s">
        <v>804</v>
      </c>
      <c r="O61" s="9" t="s">
        <v>950</v>
      </c>
      <c r="P61" s="142"/>
      <c r="Q61" s="142"/>
      <c r="R61" s="142" t="s">
        <v>793</v>
      </c>
      <c r="S61" s="142" t="s">
        <v>24</v>
      </c>
      <c r="T61" s="142" t="s">
        <v>806</v>
      </c>
      <c r="U61" s="143" t="s">
        <v>951</v>
      </c>
      <c r="V61" s="143" t="s">
        <v>140</v>
      </c>
      <c r="W61" s="143" t="s">
        <v>87</v>
      </c>
      <c r="X61" s="143" t="s">
        <v>952</v>
      </c>
      <c r="Y61" s="143" t="s">
        <v>797</v>
      </c>
      <c r="Z61" s="142"/>
      <c r="AA61" s="142"/>
      <c r="AB61" s="7"/>
      <c r="AC61" s="7"/>
      <c r="AD61" s="7"/>
      <c r="AE61" s="7"/>
      <c r="AF61" s="7"/>
      <c r="AG61" s="7"/>
      <c r="AH61" s="7"/>
      <c r="AI61" s="7"/>
      <c r="AJ61" s="7"/>
      <c r="AK61" s="7"/>
      <c r="AL61" s="7"/>
      <c r="AM61" s="7"/>
    </row>
    <row r="62">
      <c r="A62" s="7"/>
      <c r="B62" s="7"/>
      <c r="C62" s="147"/>
      <c r="D62" s="147"/>
      <c r="E62" s="7"/>
      <c r="F62" s="142" t="s">
        <v>799</v>
      </c>
      <c r="G62" s="142" t="s">
        <v>301</v>
      </c>
      <c r="H62" s="9" t="s">
        <v>716</v>
      </c>
      <c r="I62" s="148" t="s">
        <v>953</v>
      </c>
      <c r="J62" s="9" t="s">
        <v>954</v>
      </c>
      <c r="K62" s="9" t="s">
        <v>955</v>
      </c>
      <c r="L62" s="119" t="s">
        <v>803</v>
      </c>
      <c r="M62" s="156" t="s">
        <v>386</v>
      </c>
      <c r="N62" s="9" t="s">
        <v>791</v>
      </c>
      <c r="O62" s="165" t="s">
        <v>1047</v>
      </c>
      <c r="P62" s="149" t="s">
        <v>886</v>
      </c>
      <c r="Q62" s="149"/>
      <c r="R62" s="158" t="s">
        <v>850</v>
      </c>
      <c r="S62" s="7"/>
      <c r="T62" s="9" t="s">
        <v>806</v>
      </c>
      <c r="U62" s="9" t="s">
        <v>795</v>
      </c>
      <c r="V62" s="9" t="s">
        <v>957</v>
      </c>
      <c r="W62" s="7"/>
      <c r="X62" s="149" t="s">
        <v>886</v>
      </c>
      <c r="Y62" s="9" t="s">
        <v>797</v>
      </c>
      <c r="Z62" s="7"/>
      <c r="AA62" s="7"/>
      <c r="AB62" s="150"/>
      <c r="AC62" s="150"/>
      <c r="AD62" s="150"/>
      <c r="AE62" s="150"/>
      <c r="AF62" s="150"/>
      <c r="AG62" s="7"/>
      <c r="AH62" s="7"/>
      <c r="AI62" s="7"/>
      <c r="AJ62" s="7"/>
      <c r="AK62" s="7"/>
      <c r="AL62" s="7"/>
      <c r="AM62" s="7"/>
    </row>
    <row r="63">
      <c r="A63" s="7"/>
      <c r="B63" s="7"/>
      <c r="C63" s="147"/>
      <c r="D63" s="147"/>
      <c r="E63" s="7"/>
      <c r="F63" s="142" t="s">
        <v>799</v>
      </c>
      <c r="G63" s="142" t="s">
        <v>301</v>
      </c>
      <c r="H63" s="143" t="s">
        <v>481</v>
      </c>
      <c r="I63" s="148" t="s">
        <v>958</v>
      </c>
      <c r="J63" s="9" t="s">
        <v>959</v>
      </c>
      <c r="K63" s="9" t="s">
        <v>960</v>
      </c>
      <c r="L63" s="119" t="s">
        <v>823</v>
      </c>
      <c r="M63" s="119" t="s">
        <v>386</v>
      </c>
      <c r="N63" s="9" t="s">
        <v>791</v>
      </c>
      <c r="O63" s="9" t="s">
        <v>950</v>
      </c>
      <c r="P63" s="9"/>
      <c r="Q63" s="9"/>
      <c r="R63" s="7"/>
      <c r="S63" s="7"/>
      <c r="T63" s="7"/>
      <c r="U63" s="7"/>
      <c r="V63" s="7"/>
      <c r="W63" s="7"/>
      <c r="X63" s="149" t="s">
        <v>913</v>
      </c>
      <c r="Y63" s="7"/>
      <c r="Z63" s="7"/>
      <c r="AA63" s="7"/>
      <c r="AB63" s="150"/>
      <c r="AC63" s="150"/>
      <c r="AD63" s="150"/>
      <c r="AE63" s="150"/>
      <c r="AF63" s="150"/>
      <c r="AG63" s="7"/>
      <c r="AH63" s="7"/>
      <c r="AI63" s="7"/>
      <c r="AJ63" s="7"/>
      <c r="AK63" s="7"/>
      <c r="AL63" s="7"/>
      <c r="AM63" s="7"/>
    </row>
    <row r="64">
      <c r="A64" s="143">
        <v>5060.0</v>
      </c>
      <c r="B64" s="142"/>
      <c r="C64" s="142"/>
      <c r="D64" s="142"/>
      <c r="E64" s="142"/>
      <c r="F64" s="143" t="s">
        <v>799</v>
      </c>
      <c r="G64" s="143" t="s">
        <v>301</v>
      </c>
      <c r="H64" s="143" t="s">
        <v>373</v>
      </c>
      <c r="I64" s="153" t="s">
        <v>409</v>
      </c>
      <c r="J64" s="143" t="s">
        <v>410</v>
      </c>
      <c r="K64" s="154" t="s">
        <v>411</v>
      </c>
      <c r="L64" s="119" t="s">
        <v>803</v>
      </c>
      <c r="M64" s="145" t="s">
        <v>386</v>
      </c>
      <c r="N64" s="9" t="s">
        <v>804</v>
      </c>
      <c r="O64" s="143" t="s">
        <v>961</v>
      </c>
      <c r="P64" s="154"/>
      <c r="Q64" s="154" t="s">
        <v>962</v>
      </c>
      <c r="R64" s="143" t="s">
        <v>793</v>
      </c>
      <c r="S64" s="142"/>
      <c r="T64" s="143" t="s">
        <v>806</v>
      </c>
      <c r="U64" s="143" t="s">
        <v>963</v>
      </c>
      <c r="V64" s="143" t="s">
        <v>412</v>
      </c>
      <c r="W64" s="142"/>
      <c r="X64" s="143" t="s">
        <v>964</v>
      </c>
      <c r="Y64" s="143" t="s">
        <v>797</v>
      </c>
      <c r="Z64" s="142"/>
      <c r="AA64" s="142"/>
      <c r="AB64" s="150"/>
      <c r="AC64" s="150"/>
      <c r="AD64" s="150"/>
      <c r="AE64" s="150"/>
      <c r="AF64" s="150"/>
      <c r="AG64" s="7"/>
      <c r="AH64" s="7"/>
      <c r="AI64" s="7"/>
      <c r="AJ64" s="7"/>
      <c r="AK64" s="7"/>
      <c r="AL64" s="7"/>
      <c r="AM64" s="7"/>
    </row>
    <row r="65">
      <c r="A65" s="142"/>
      <c r="B65" s="143"/>
      <c r="C65" s="142" t="s">
        <v>810</v>
      </c>
      <c r="D65" s="142" t="s">
        <v>256</v>
      </c>
      <c r="E65" s="142" t="s">
        <v>13</v>
      </c>
      <c r="F65" s="142"/>
      <c r="G65" s="142"/>
      <c r="H65" s="143" t="s">
        <v>677</v>
      </c>
      <c r="I65" s="155" t="s">
        <v>224</v>
      </c>
      <c r="J65" s="142" t="s">
        <v>225</v>
      </c>
      <c r="K65" s="142" t="s">
        <v>226</v>
      </c>
      <c r="L65" s="145" t="s">
        <v>811</v>
      </c>
      <c r="M65" s="145" t="s">
        <v>854</v>
      </c>
      <c r="N65" s="9" t="s">
        <v>804</v>
      </c>
      <c r="O65" s="143" t="s">
        <v>965</v>
      </c>
      <c r="P65" s="142"/>
      <c r="Q65" s="142"/>
      <c r="R65" s="142" t="s">
        <v>793</v>
      </c>
      <c r="S65" s="143" t="s">
        <v>18</v>
      </c>
      <c r="T65" s="143" t="s">
        <v>794</v>
      </c>
      <c r="U65" s="143" t="s">
        <v>795</v>
      </c>
      <c r="V65" s="143" t="s">
        <v>227</v>
      </c>
      <c r="W65" s="142"/>
      <c r="X65" s="143" t="s">
        <v>851</v>
      </c>
      <c r="Y65" s="143" t="s">
        <v>797</v>
      </c>
      <c r="Z65" s="142"/>
      <c r="AA65" s="142"/>
      <c r="AB65" s="16"/>
      <c r="AC65" s="16"/>
      <c r="AD65" s="16"/>
      <c r="AE65" s="7"/>
      <c r="AF65" s="7"/>
      <c r="AG65" s="7"/>
      <c r="AH65" s="7"/>
      <c r="AI65" s="7"/>
      <c r="AJ65" s="7"/>
      <c r="AK65" s="7"/>
      <c r="AL65" s="7"/>
      <c r="AM65" s="7"/>
    </row>
    <row r="66">
      <c r="A66" s="142"/>
      <c r="B66" s="143"/>
      <c r="C66" s="142" t="s">
        <v>111</v>
      </c>
      <c r="D66" s="142" t="s">
        <v>256</v>
      </c>
      <c r="E66" s="142" t="s">
        <v>13</v>
      </c>
      <c r="F66" s="142"/>
      <c r="G66" s="142"/>
      <c r="H66" s="143" t="s">
        <v>677</v>
      </c>
      <c r="I66" s="144" t="s">
        <v>187</v>
      </c>
      <c r="J66" s="142" t="s">
        <v>188</v>
      </c>
      <c r="K66" s="142" t="s">
        <v>189</v>
      </c>
      <c r="L66" s="145" t="s">
        <v>789</v>
      </c>
      <c r="M66" s="145" t="s">
        <v>402</v>
      </c>
      <c r="N66" s="9" t="s">
        <v>791</v>
      </c>
      <c r="O66" s="143" t="s">
        <v>966</v>
      </c>
      <c r="P66" s="142"/>
      <c r="Q66" s="142"/>
      <c r="R66" s="142" t="s">
        <v>793</v>
      </c>
      <c r="S66" s="142" t="s">
        <v>96</v>
      </c>
      <c r="T66" s="142" t="s">
        <v>806</v>
      </c>
      <c r="U66" s="143" t="s">
        <v>912</v>
      </c>
      <c r="V66" s="143" t="s">
        <v>190</v>
      </c>
      <c r="W66" s="143" t="s">
        <v>87</v>
      </c>
      <c r="X66" s="143" t="s">
        <v>913</v>
      </c>
      <c r="Y66" s="143" t="s">
        <v>797</v>
      </c>
      <c r="Z66" s="142"/>
      <c r="AA66" s="142"/>
      <c r="AB66" s="16"/>
      <c r="AC66" s="16"/>
      <c r="AD66" s="16"/>
      <c r="AE66" s="7"/>
      <c r="AF66" s="7"/>
      <c r="AG66" s="7"/>
      <c r="AH66" s="7"/>
      <c r="AI66" s="7"/>
      <c r="AJ66" s="7"/>
      <c r="AK66" s="7"/>
      <c r="AL66" s="7"/>
      <c r="AM66" s="7"/>
    </row>
    <row r="67">
      <c r="A67" s="143">
        <v>66992.0</v>
      </c>
      <c r="B67" s="143"/>
      <c r="C67" s="142"/>
      <c r="D67" s="142"/>
      <c r="E67" s="142"/>
      <c r="F67" s="143" t="s">
        <v>1</v>
      </c>
      <c r="G67" s="143" t="s">
        <v>256</v>
      </c>
      <c r="H67" s="143" t="s">
        <v>481</v>
      </c>
      <c r="I67" s="155" t="s">
        <v>494</v>
      </c>
      <c r="J67" s="143" t="s">
        <v>495</v>
      </c>
      <c r="K67" s="143" t="s">
        <v>496</v>
      </c>
      <c r="L67" s="119" t="s">
        <v>823</v>
      </c>
      <c r="M67" s="157" t="s">
        <v>402</v>
      </c>
      <c r="N67" s="143" t="s">
        <v>926</v>
      </c>
      <c r="O67" s="143" t="s">
        <v>966</v>
      </c>
      <c r="P67" s="143"/>
      <c r="Q67" s="143"/>
      <c r="R67" s="143" t="s">
        <v>852</v>
      </c>
      <c r="S67" s="142"/>
      <c r="T67" s="143" t="s">
        <v>806</v>
      </c>
      <c r="U67" s="143" t="s">
        <v>795</v>
      </c>
      <c r="V67" s="143" t="s">
        <v>497</v>
      </c>
      <c r="W67" s="142"/>
      <c r="X67" s="143" t="s">
        <v>913</v>
      </c>
      <c r="Y67" s="143" t="s">
        <v>797</v>
      </c>
      <c r="Z67" s="143" t="s">
        <v>917</v>
      </c>
      <c r="AA67" s="166">
        <v>0.4375</v>
      </c>
      <c r="AB67" s="16"/>
      <c r="AC67" s="16"/>
      <c r="AD67" s="16"/>
      <c r="AE67" s="7"/>
      <c r="AF67" s="7"/>
      <c r="AG67" s="7"/>
      <c r="AH67" s="7"/>
      <c r="AI67" s="7"/>
      <c r="AJ67" s="7"/>
      <c r="AK67" s="7"/>
      <c r="AL67" s="7"/>
      <c r="AM67" s="7"/>
    </row>
    <row r="68">
      <c r="A68" s="143">
        <v>68820.0</v>
      </c>
      <c r="B68" s="142"/>
      <c r="C68" s="142"/>
      <c r="D68" s="142"/>
      <c r="E68" s="142"/>
      <c r="F68" s="142" t="s">
        <v>799</v>
      </c>
      <c r="G68" s="142" t="s">
        <v>301</v>
      </c>
      <c r="H68" s="143" t="s">
        <v>481</v>
      </c>
      <c r="I68" s="153" t="s">
        <v>560</v>
      </c>
      <c r="J68" s="143" t="s">
        <v>561</v>
      </c>
      <c r="K68" s="143" t="s">
        <v>562</v>
      </c>
      <c r="L68" s="119" t="s">
        <v>823</v>
      </c>
      <c r="M68" s="145" t="s">
        <v>386</v>
      </c>
      <c r="N68" s="9" t="s">
        <v>804</v>
      </c>
      <c r="O68" s="143" t="s">
        <v>967</v>
      </c>
      <c r="P68" s="164" t="s">
        <v>886</v>
      </c>
      <c r="Q68" s="164"/>
      <c r="R68" s="143" t="s">
        <v>793</v>
      </c>
      <c r="S68" s="142"/>
      <c r="T68" s="143" t="s">
        <v>794</v>
      </c>
      <c r="U68" s="143" t="s">
        <v>820</v>
      </c>
      <c r="V68" s="143" t="s">
        <v>563</v>
      </c>
      <c r="W68" s="142"/>
      <c r="X68" s="164" t="s">
        <v>886</v>
      </c>
      <c r="Y68" s="143" t="s">
        <v>797</v>
      </c>
      <c r="Z68" s="143" t="s">
        <v>968</v>
      </c>
      <c r="AA68" s="142"/>
      <c r="AB68" s="16"/>
      <c r="AC68" s="16"/>
      <c r="AD68" s="16"/>
      <c r="AE68" s="7"/>
      <c r="AF68" s="7"/>
      <c r="AG68" s="7"/>
      <c r="AH68" s="7"/>
      <c r="AI68" s="7"/>
      <c r="AJ68" s="7"/>
      <c r="AK68" s="7"/>
      <c r="AL68" s="7"/>
      <c r="AM68" s="7"/>
    </row>
    <row r="69">
      <c r="A69" s="143">
        <v>68965.0</v>
      </c>
      <c r="B69" s="142"/>
      <c r="C69" s="142"/>
      <c r="D69" s="142"/>
      <c r="E69" s="142"/>
      <c r="F69" s="142" t="s">
        <v>799</v>
      </c>
      <c r="G69" s="142" t="s">
        <v>301</v>
      </c>
      <c r="H69" s="143" t="s">
        <v>481</v>
      </c>
      <c r="I69" s="153" t="s">
        <v>543</v>
      </c>
      <c r="J69" s="143" t="s">
        <v>544</v>
      </c>
      <c r="K69" s="143" t="s">
        <v>545</v>
      </c>
      <c r="L69" s="119" t="s">
        <v>823</v>
      </c>
      <c r="M69" s="145" t="s">
        <v>386</v>
      </c>
      <c r="N69" s="9" t="s">
        <v>804</v>
      </c>
      <c r="O69" s="143" t="s">
        <v>967</v>
      </c>
      <c r="P69" s="143"/>
      <c r="Q69" s="143"/>
      <c r="R69" s="143" t="s">
        <v>793</v>
      </c>
      <c r="S69" s="142"/>
      <c r="T69" s="143" t="s">
        <v>794</v>
      </c>
      <c r="U69" s="143" t="s">
        <v>969</v>
      </c>
      <c r="V69" s="143" t="s">
        <v>546</v>
      </c>
      <c r="W69" s="142"/>
      <c r="X69" s="143" t="s">
        <v>913</v>
      </c>
      <c r="Y69" s="143" t="s">
        <v>797</v>
      </c>
      <c r="Z69" s="143" t="s">
        <v>970</v>
      </c>
      <c r="AA69" s="142"/>
      <c r="AB69" s="16"/>
      <c r="AC69" s="16"/>
      <c r="AD69" s="16"/>
      <c r="AE69" s="7"/>
      <c r="AF69" s="7"/>
      <c r="AG69" s="7"/>
      <c r="AH69" s="7"/>
      <c r="AI69" s="7"/>
      <c r="AJ69" s="7"/>
      <c r="AK69" s="7"/>
      <c r="AL69" s="7"/>
      <c r="AM69" s="7"/>
    </row>
    <row r="70">
      <c r="A70" s="142"/>
      <c r="B70" s="143"/>
      <c r="C70" s="142" t="s">
        <v>111</v>
      </c>
      <c r="D70" s="142" t="s">
        <v>583</v>
      </c>
      <c r="E70" s="142" t="s">
        <v>21</v>
      </c>
      <c r="F70" s="142"/>
      <c r="G70" s="142"/>
      <c r="H70" s="143" t="s">
        <v>683</v>
      </c>
      <c r="I70" s="144" t="s">
        <v>88</v>
      </c>
      <c r="J70" s="142" t="s">
        <v>89</v>
      </c>
      <c r="K70" s="142" t="s">
        <v>90</v>
      </c>
      <c r="L70" s="145" t="s">
        <v>789</v>
      </c>
      <c r="M70" s="145" t="s">
        <v>386</v>
      </c>
      <c r="N70" s="9" t="s">
        <v>791</v>
      </c>
      <c r="O70" s="143" t="s">
        <v>971</v>
      </c>
      <c r="P70" s="142"/>
      <c r="Q70" s="142"/>
      <c r="R70" s="142" t="s">
        <v>793</v>
      </c>
      <c r="S70" s="142" t="s">
        <v>18</v>
      </c>
      <c r="T70" s="142" t="s">
        <v>794</v>
      </c>
      <c r="U70" s="143" t="s">
        <v>795</v>
      </c>
      <c r="V70" s="143" t="s">
        <v>91</v>
      </c>
      <c r="W70" s="143" t="s">
        <v>46</v>
      </c>
      <c r="X70" s="143" t="s">
        <v>913</v>
      </c>
      <c r="Y70" s="143" t="s">
        <v>797</v>
      </c>
      <c r="Z70" s="143" t="s">
        <v>972</v>
      </c>
      <c r="AA70" s="142"/>
      <c r="AB70" s="7"/>
      <c r="AC70" s="7"/>
      <c r="AD70" s="7"/>
      <c r="AE70" s="7"/>
      <c r="AF70" s="7"/>
      <c r="AG70" s="7"/>
      <c r="AH70" s="7"/>
      <c r="AI70" s="7"/>
      <c r="AJ70" s="7"/>
      <c r="AK70" s="7"/>
      <c r="AL70" s="7"/>
      <c r="AM70" s="7"/>
    </row>
    <row r="71">
      <c r="F71" s="142" t="s">
        <v>799</v>
      </c>
      <c r="G71" s="142" t="s">
        <v>301</v>
      </c>
      <c r="H71" s="4" t="s">
        <v>715</v>
      </c>
      <c r="I71" s="5" t="s">
        <v>973</v>
      </c>
      <c r="J71" s="4" t="s">
        <v>974</v>
      </c>
      <c r="K71" s="4" t="s">
        <v>975</v>
      </c>
      <c r="L71" s="119" t="s">
        <v>803</v>
      </c>
      <c r="M71" s="57" t="s">
        <v>386</v>
      </c>
      <c r="N71" s="9" t="s">
        <v>791</v>
      </c>
      <c r="O71" s="143" t="s">
        <v>971</v>
      </c>
      <c r="R71" s="160" t="s">
        <v>905</v>
      </c>
      <c r="T71" s="9" t="s">
        <v>806</v>
      </c>
      <c r="U71" s="9" t="s">
        <v>795</v>
      </c>
      <c r="V71" s="4" t="s">
        <v>976</v>
      </c>
      <c r="X71" s="143" t="s">
        <v>913</v>
      </c>
      <c r="Y71" s="9" t="s">
        <v>797</v>
      </c>
      <c r="AB71" s="7"/>
      <c r="AC71" s="7"/>
      <c r="AD71" s="7"/>
      <c r="AE71" s="7"/>
      <c r="AF71" s="7"/>
      <c r="AG71" s="7"/>
      <c r="AH71" s="7"/>
      <c r="AI71" s="7"/>
      <c r="AJ71" s="7"/>
      <c r="AK71" s="7"/>
      <c r="AL71" s="7"/>
      <c r="AM71" s="7"/>
    </row>
    <row r="72">
      <c r="A72" s="7"/>
      <c r="B72" s="7"/>
      <c r="C72" s="147"/>
      <c r="D72" s="147"/>
      <c r="E72" s="7"/>
      <c r="F72" s="152" t="s">
        <v>1</v>
      </c>
      <c r="G72" s="9" t="s">
        <v>256</v>
      </c>
      <c r="H72" s="4" t="s">
        <v>715</v>
      </c>
      <c r="I72" s="5" t="s">
        <v>977</v>
      </c>
      <c r="J72" s="9" t="s">
        <v>978</v>
      </c>
      <c r="K72" s="9" t="s">
        <v>979</v>
      </c>
      <c r="L72" s="119" t="s">
        <v>823</v>
      </c>
      <c r="M72" s="119" t="s">
        <v>402</v>
      </c>
      <c r="N72" s="9" t="s">
        <v>791</v>
      </c>
      <c r="O72" s="143" t="s">
        <v>971</v>
      </c>
      <c r="P72" s="9"/>
      <c r="Q72" s="9"/>
      <c r="R72" s="7"/>
      <c r="S72" s="7"/>
      <c r="T72" s="7"/>
      <c r="U72" s="7"/>
      <c r="V72" s="7"/>
      <c r="W72" s="7"/>
      <c r="X72" s="149" t="s">
        <v>913</v>
      </c>
      <c r="Y72" s="7"/>
      <c r="Z72" s="7"/>
      <c r="AA72" s="7"/>
      <c r="AB72" s="150"/>
      <c r="AC72" s="150"/>
      <c r="AD72" s="150"/>
      <c r="AE72" s="150"/>
      <c r="AF72" s="150"/>
      <c r="AG72" s="7"/>
      <c r="AH72" s="7"/>
      <c r="AI72" s="7"/>
      <c r="AJ72" s="7"/>
      <c r="AK72" s="7"/>
      <c r="AL72" s="7"/>
      <c r="AM72" s="7"/>
    </row>
    <row r="73">
      <c r="A73" s="143">
        <v>69174.0</v>
      </c>
      <c r="B73" s="143"/>
      <c r="C73" s="142"/>
      <c r="D73" s="142"/>
      <c r="E73" s="142"/>
      <c r="F73" s="142" t="s">
        <v>799</v>
      </c>
      <c r="G73" s="142" t="s">
        <v>301</v>
      </c>
      <c r="H73" s="143" t="s">
        <v>481</v>
      </c>
      <c r="I73" s="153" t="s">
        <v>531</v>
      </c>
      <c r="J73" s="143" t="s">
        <v>532</v>
      </c>
      <c r="K73" s="143" t="s">
        <v>533</v>
      </c>
      <c r="L73" s="119" t="s">
        <v>823</v>
      </c>
      <c r="M73" s="145" t="s">
        <v>386</v>
      </c>
      <c r="N73" s="9" t="s">
        <v>804</v>
      </c>
      <c r="O73" s="143" t="s">
        <v>971</v>
      </c>
      <c r="P73" s="143"/>
      <c r="Q73" s="143"/>
      <c r="R73" s="143" t="s">
        <v>793</v>
      </c>
      <c r="S73" s="142"/>
      <c r="T73" s="143" t="s">
        <v>794</v>
      </c>
      <c r="U73" s="143" t="s">
        <v>813</v>
      </c>
      <c r="V73" s="143" t="s">
        <v>521</v>
      </c>
      <c r="W73" s="142"/>
      <c r="X73" s="143" t="s">
        <v>796</v>
      </c>
      <c r="Y73" s="143" t="s">
        <v>797</v>
      </c>
      <c r="Z73" s="154" t="s">
        <v>980</v>
      </c>
      <c r="AA73" s="142"/>
      <c r="AB73" s="150"/>
      <c r="AC73" s="150"/>
      <c r="AD73" s="150"/>
      <c r="AE73" s="150"/>
      <c r="AF73" s="150"/>
      <c r="AG73" s="7"/>
      <c r="AH73" s="7"/>
      <c r="AI73" s="7"/>
      <c r="AJ73" s="7"/>
      <c r="AK73" s="7"/>
      <c r="AL73" s="7"/>
      <c r="AM73" s="7"/>
    </row>
    <row r="74">
      <c r="A74" s="7"/>
      <c r="B74" s="7"/>
      <c r="C74" s="147"/>
      <c r="D74" s="147"/>
      <c r="E74" s="7"/>
      <c r="F74" s="152" t="s">
        <v>1</v>
      </c>
      <c r="G74" s="9" t="s">
        <v>256</v>
      </c>
      <c r="H74" s="4" t="s">
        <v>715</v>
      </c>
      <c r="I74" s="5" t="s">
        <v>981</v>
      </c>
      <c r="J74" s="9" t="s">
        <v>982</v>
      </c>
      <c r="K74" s="9" t="s">
        <v>983</v>
      </c>
      <c r="L74" s="119" t="s">
        <v>823</v>
      </c>
      <c r="M74" s="119" t="s">
        <v>402</v>
      </c>
      <c r="N74" s="143" t="s">
        <v>926</v>
      </c>
      <c r="O74" s="143" t="s">
        <v>971</v>
      </c>
      <c r="P74" s="149" t="s">
        <v>889</v>
      </c>
      <c r="Q74" s="149"/>
      <c r="R74" s="7"/>
      <c r="S74" s="7"/>
      <c r="T74" s="7"/>
      <c r="U74" s="7"/>
      <c r="V74" s="7"/>
      <c r="W74" s="7"/>
      <c r="X74" s="149" t="s">
        <v>889</v>
      </c>
      <c r="Y74" s="7"/>
      <c r="Z74" s="7"/>
      <c r="AA74" s="7"/>
      <c r="AB74" s="150"/>
      <c r="AC74" s="150"/>
      <c r="AD74" s="150"/>
      <c r="AE74" s="150"/>
      <c r="AF74" s="150"/>
      <c r="AG74" s="7"/>
      <c r="AH74" s="7"/>
      <c r="AI74" s="7"/>
      <c r="AJ74" s="7"/>
      <c r="AK74" s="7"/>
      <c r="AL74" s="7"/>
      <c r="AM74" s="7"/>
    </row>
    <row r="75">
      <c r="A75" s="142"/>
      <c r="B75" s="143"/>
      <c r="C75" s="142" t="s">
        <v>111</v>
      </c>
      <c r="D75" s="142" t="s">
        <v>583</v>
      </c>
      <c r="E75" s="142" t="s">
        <v>21</v>
      </c>
      <c r="F75" s="142"/>
      <c r="G75" s="142"/>
      <c r="H75" s="143" t="s">
        <v>687</v>
      </c>
      <c r="I75" s="155" t="s">
        <v>197</v>
      </c>
      <c r="J75" s="142" t="s">
        <v>198</v>
      </c>
      <c r="K75" s="142" t="s">
        <v>107</v>
      </c>
      <c r="L75" s="145" t="s">
        <v>789</v>
      </c>
      <c r="M75" s="119" t="s">
        <v>386</v>
      </c>
      <c r="N75" s="143" t="s">
        <v>859</v>
      </c>
      <c r="O75" s="143" t="s">
        <v>984</v>
      </c>
      <c r="P75" s="143" t="s">
        <v>985</v>
      </c>
      <c r="Q75" s="143"/>
      <c r="R75" s="142" t="s">
        <v>844</v>
      </c>
      <c r="S75" s="142" t="s">
        <v>96</v>
      </c>
      <c r="T75" s="142" t="s">
        <v>838</v>
      </c>
      <c r="U75" s="143" t="s">
        <v>916</v>
      </c>
      <c r="V75" s="143" t="s">
        <v>199</v>
      </c>
      <c r="W75" s="142"/>
      <c r="X75" s="143" t="s">
        <v>985</v>
      </c>
      <c r="Y75" s="143" t="s">
        <v>797</v>
      </c>
      <c r="Z75" s="164" t="s">
        <v>986</v>
      </c>
      <c r="AA75" s="142"/>
      <c r="AB75" s="7"/>
      <c r="AC75" s="7"/>
      <c r="AD75" s="7"/>
      <c r="AE75" s="7"/>
      <c r="AF75" s="7"/>
      <c r="AG75" s="7"/>
      <c r="AH75" s="7"/>
      <c r="AI75" s="7"/>
      <c r="AJ75" s="7"/>
      <c r="AK75" s="7"/>
      <c r="AL75" s="7"/>
      <c r="AM75" s="7"/>
    </row>
    <row r="76">
      <c r="A76" s="142"/>
      <c r="B76" s="143"/>
      <c r="C76" s="142" t="s">
        <v>111</v>
      </c>
      <c r="D76" s="142" t="s">
        <v>256</v>
      </c>
      <c r="E76" s="142" t="s">
        <v>13</v>
      </c>
      <c r="F76" s="142"/>
      <c r="G76" s="142"/>
      <c r="H76" s="143" t="s">
        <v>687</v>
      </c>
      <c r="I76" s="144" t="s">
        <v>109</v>
      </c>
      <c r="J76" s="142" t="s">
        <v>110</v>
      </c>
      <c r="K76" s="142" t="s">
        <v>112</v>
      </c>
      <c r="L76" s="145" t="s">
        <v>789</v>
      </c>
      <c r="M76" s="145" t="s">
        <v>402</v>
      </c>
      <c r="N76" s="9" t="s">
        <v>791</v>
      </c>
      <c r="O76" s="143" t="s">
        <v>984</v>
      </c>
      <c r="P76" s="142"/>
      <c r="Q76" s="142"/>
      <c r="R76" s="142" t="s">
        <v>793</v>
      </c>
      <c r="S76" s="142" t="s">
        <v>114</v>
      </c>
      <c r="T76" s="142" t="s">
        <v>838</v>
      </c>
      <c r="U76" s="143" t="s">
        <v>912</v>
      </c>
      <c r="V76" s="143" t="s">
        <v>113</v>
      </c>
      <c r="W76" s="143" t="s">
        <v>46</v>
      </c>
      <c r="X76" s="143" t="s">
        <v>913</v>
      </c>
      <c r="Y76" s="143" t="s">
        <v>797</v>
      </c>
      <c r="Z76" s="142"/>
      <c r="AA76" s="142"/>
      <c r="AB76" s="7"/>
      <c r="AC76" s="7"/>
      <c r="AD76" s="7"/>
      <c r="AE76" s="7"/>
      <c r="AF76" s="7"/>
      <c r="AG76" s="7"/>
      <c r="AH76" s="7"/>
      <c r="AI76" s="7"/>
      <c r="AJ76" s="7"/>
      <c r="AK76" s="7"/>
      <c r="AL76" s="7"/>
      <c r="AM76" s="7"/>
    </row>
    <row r="77">
      <c r="A77" s="142"/>
      <c r="B77" s="143"/>
      <c r="C77" s="142" t="s">
        <v>111</v>
      </c>
      <c r="D77" s="142" t="s">
        <v>788</v>
      </c>
      <c r="E77" s="142" t="s">
        <v>21</v>
      </c>
      <c r="F77" s="142"/>
      <c r="G77" s="142"/>
      <c r="H77" s="143" t="s">
        <v>687</v>
      </c>
      <c r="I77" s="155" t="s">
        <v>201</v>
      </c>
      <c r="J77" s="142" t="s">
        <v>202</v>
      </c>
      <c r="K77" s="142" t="s">
        <v>107</v>
      </c>
      <c r="L77" s="145" t="s">
        <v>789</v>
      </c>
      <c r="M77" s="145" t="s">
        <v>386</v>
      </c>
      <c r="N77" s="9" t="s">
        <v>791</v>
      </c>
      <c r="O77" s="143" t="s">
        <v>984</v>
      </c>
      <c r="P77" s="164" t="s">
        <v>886</v>
      </c>
      <c r="Q77" s="164"/>
      <c r="R77" s="142" t="s">
        <v>844</v>
      </c>
      <c r="S77" s="142" t="s">
        <v>204</v>
      </c>
      <c r="T77" s="142" t="s">
        <v>838</v>
      </c>
      <c r="U77" s="143" t="s">
        <v>987</v>
      </c>
      <c r="V77" s="143" t="s">
        <v>203</v>
      </c>
      <c r="W77" s="142"/>
      <c r="X77" s="164" t="s">
        <v>886</v>
      </c>
      <c r="Y77" s="143" t="s">
        <v>797</v>
      </c>
      <c r="Z77" s="143" t="s">
        <v>988</v>
      </c>
      <c r="AA77" s="142"/>
      <c r="AB77" s="7"/>
      <c r="AC77" s="7"/>
      <c r="AD77" s="7"/>
      <c r="AE77" s="7"/>
      <c r="AF77" s="7"/>
      <c r="AG77" s="7"/>
      <c r="AH77" s="7"/>
      <c r="AI77" s="7"/>
      <c r="AJ77" s="7"/>
      <c r="AK77" s="7"/>
      <c r="AL77" s="7"/>
      <c r="AM77" s="7"/>
    </row>
    <row r="78">
      <c r="A78" s="142"/>
      <c r="B78" s="143"/>
      <c r="C78" s="142" t="s">
        <v>111</v>
      </c>
      <c r="D78" s="142" t="s">
        <v>788</v>
      </c>
      <c r="E78" s="142" t="s">
        <v>21</v>
      </c>
      <c r="F78" s="142"/>
      <c r="G78" s="142"/>
      <c r="H78" s="143" t="s">
        <v>687</v>
      </c>
      <c r="I78" s="155" t="s">
        <v>221</v>
      </c>
      <c r="J78" s="142" t="s">
        <v>222</v>
      </c>
      <c r="K78" s="142" t="s">
        <v>989</v>
      </c>
      <c r="L78" s="145" t="s">
        <v>789</v>
      </c>
      <c r="M78" s="119" t="s">
        <v>386</v>
      </c>
      <c r="N78" s="9" t="s">
        <v>791</v>
      </c>
      <c r="O78" s="143" t="s">
        <v>984</v>
      </c>
      <c r="P78" s="142"/>
      <c r="Q78" s="142"/>
      <c r="R78" s="142" t="s">
        <v>844</v>
      </c>
      <c r="S78" s="142"/>
      <c r="T78" s="142" t="s">
        <v>838</v>
      </c>
      <c r="U78" s="143" t="s">
        <v>813</v>
      </c>
      <c r="V78" s="142"/>
      <c r="W78" s="142"/>
      <c r="X78" s="143" t="s">
        <v>913</v>
      </c>
      <c r="Y78" s="143" t="s">
        <v>797</v>
      </c>
      <c r="Z78" s="142"/>
      <c r="AA78" s="142"/>
      <c r="AB78" s="16"/>
      <c r="AC78" s="16"/>
      <c r="AD78" s="16"/>
      <c r="AE78" s="7"/>
      <c r="AF78" s="7"/>
      <c r="AG78" s="7"/>
      <c r="AH78" s="7"/>
      <c r="AI78" s="7"/>
      <c r="AJ78" s="7"/>
      <c r="AK78" s="7"/>
      <c r="AL78" s="7"/>
      <c r="AM78" s="7"/>
    </row>
    <row r="79">
      <c r="A79" s="142"/>
      <c r="B79" s="143"/>
      <c r="C79" s="142" t="s">
        <v>111</v>
      </c>
      <c r="D79" s="142" t="s">
        <v>788</v>
      </c>
      <c r="E79" s="142" t="s">
        <v>21</v>
      </c>
      <c r="F79" s="142"/>
      <c r="G79" s="142"/>
      <c r="H79" s="143" t="s">
        <v>687</v>
      </c>
      <c r="I79" s="155" t="s">
        <v>215</v>
      </c>
      <c r="J79" s="142" t="s">
        <v>216</v>
      </c>
      <c r="K79" s="142" t="s">
        <v>990</v>
      </c>
      <c r="L79" s="145" t="s">
        <v>789</v>
      </c>
      <c r="M79" s="145" t="s">
        <v>386</v>
      </c>
      <c r="N79" s="9" t="s">
        <v>791</v>
      </c>
      <c r="O79" s="143" t="s">
        <v>984</v>
      </c>
      <c r="P79" s="142"/>
      <c r="Q79" s="142"/>
      <c r="R79" s="142" t="s">
        <v>844</v>
      </c>
      <c r="S79" s="142"/>
      <c r="T79" s="142" t="s">
        <v>838</v>
      </c>
      <c r="U79" s="143" t="s">
        <v>795</v>
      </c>
      <c r="V79" s="142"/>
      <c r="W79" s="142"/>
      <c r="X79" s="143" t="s">
        <v>913</v>
      </c>
      <c r="Y79" s="143" t="s">
        <v>797</v>
      </c>
      <c r="Z79" s="164" t="s">
        <v>991</v>
      </c>
      <c r="AA79" s="142"/>
      <c r="AB79" s="7"/>
      <c r="AC79" s="7"/>
      <c r="AD79" s="7"/>
      <c r="AE79" s="7"/>
      <c r="AF79" s="7"/>
      <c r="AG79" s="7"/>
      <c r="AH79" s="7"/>
      <c r="AI79" s="7"/>
      <c r="AJ79" s="7"/>
      <c r="AK79" s="7"/>
      <c r="AL79" s="7"/>
      <c r="AM79" s="7"/>
    </row>
    <row r="80">
      <c r="A80" s="142"/>
      <c r="B80" s="142"/>
      <c r="C80" s="142" t="s">
        <v>111</v>
      </c>
      <c r="D80" s="142" t="s">
        <v>256</v>
      </c>
      <c r="E80" s="142" t="s">
        <v>13</v>
      </c>
      <c r="F80" s="142"/>
      <c r="G80" s="142"/>
      <c r="H80" s="143" t="s">
        <v>707</v>
      </c>
      <c r="I80" s="144" t="s">
        <v>165</v>
      </c>
      <c r="J80" s="142" t="s">
        <v>166</v>
      </c>
      <c r="K80" s="142" t="s">
        <v>167</v>
      </c>
      <c r="L80" s="145" t="s">
        <v>789</v>
      </c>
      <c r="M80" s="145" t="s">
        <v>402</v>
      </c>
      <c r="N80" s="9" t="s">
        <v>791</v>
      </c>
      <c r="O80" s="143" t="s">
        <v>992</v>
      </c>
      <c r="P80" s="142"/>
      <c r="Q80" s="142"/>
      <c r="R80" s="142" t="s">
        <v>793</v>
      </c>
      <c r="S80" s="142" t="s">
        <v>96</v>
      </c>
      <c r="T80" s="142" t="s">
        <v>819</v>
      </c>
      <c r="U80" s="143" t="s">
        <v>912</v>
      </c>
      <c r="V80" s="143" t="s">
        <v>168</v>
      </c>
      <c r="W80" s="143" t="s">
        <v>46</v>
      </c>
      <c r="X80" s="143" t="s">
        <v>913</v>
      </c>
      <c r="Y80" s="143" t="s">
        <v>797</v>
      </c>
      <c r="Z80" s="143" t="s">
        <v>917</v>
      </c>
      <c r="AA80" s="142"/>
      <c r="AB80" s="7"/>
      <c r="AC80" s="7"/>
      <c r="AD80" s="7"/>
      <c r="AE80" s="7"/>
      <c r="AF80" s="7"/>
      <c r="AG80" s="7"/>
      <c r="AH80" s="7"/>
      <c r="AI80" s="7"/>
      <c r="AJ80" s="7"/>
      <c r="AK80" s="7"/>
      <c r="AL80" s="7"/>
      <c r="AM80" s="7"/>
    </row>
    <row r="81">
      <c r="A81" s="142"/>
      <c r="B81" s="142"/>
      <c r="C81" s="142" t="s">
        <v>111</v>
      </c>
      <c r="D81" s="142" t="s">
        <v>788</v>
      </c>
      <c r="E81" s="142" t="s">
        <v>21</v>
      </c>
      <c r="F81" s="142"/>
      <c r="G81" s="142"/>
      <c r="H81" s="143" t="s">
        <v>707</v>
      </c>
      <c r="I81" s="144" t="s">
        <v>180</v>
      </c>
      <c r="J81" s="142" t="s">
        <v>181</v>
      </c>
      <c r="K81" s="142" t="s">
        <v>171</v>
      </c>
      <c r="L81" s="145" t="s">
        <v>789</v>
      </c>
      <c r="M81" s="145" t="s">
        <v>386</v>
      </c>
      <c r="N81" s="9" t="s">
        <v>791</v>
      </c>
      <c r="O81" s="143" t="s">
        <v>992</v>
      </c>
      <c r="P81" s="164" t="s">
        <v>886</v>
      </c>
      <c r="Q81" s="164"/>
      <c r="R81" s="142" t="s">
        <v>844</v>
      </c>
      <c r="S81" s="142" t="s">
        <v>24</v>
      </c>
      <c r="T81" s="142" t="s">
        <v>794</v>
      </c>
      <c r="U81" s="143" t="s">
        <v>795</v>
      </c>
      <c r="V81" s="143" t="s">
        <v>182</v>
      </c>
      <c r="W81" s="143" t="s">
        <v>17</v>
      </c>
      <c r="X81" s="164" t="s">
        <v>886</v>
      </c>
      <c r="Y81" s="143" t="s">
        <v>797</v>
      </c>
      <c r="Z81" s="142"/>
      <c r="AA81" s="142"/>
      <c r="AB81" s="7"/>
      <c r="AC81" s="7"/>
      <c r="AD81" s="7"/>
      <c r="AE81" s="7"/>
      <c r="AF81" s="7"/>
      <c r="AG81" s="7"/>
      <c r="AH81" s="7"/>
      <c r="AI81" s="7"/>
      <c r="AJ81" s="7"/>
      <c r="AK81" s="7"/>
      <c r="AL81" s="7"/>
      <c r="AM81" s="7"/>
    </row>
    <row r="82">
      <c r="A82" s="142"/>
      <c r="B82" s="143"/>
      <c r="C82" s="142" t="s">
        <v>810</v>
      </c>
      <c r="D82" s="142" t="s">
        <v>788</v>
      </c>
      <c r="E82" s="142" t="s">
        <v>21</v>
      </c>
      <c r="F82" s="142"/>
      <c r="G82" s="142"/>
      <c r="H82" s="143" t="s">
        <v>673</v>
      </c>
      <c r="I82" s="144" t="s">
        <v>42</v>
      </c>
      <c r="J82" s="142" t="s">
        <v>43</v>
      </c>
      <c r="K82" s="142" t="s">
        <v>44</v>
      </c>
      <c r="L82" s="145" t="s">
        <v>811</v>
      </c>
      <c r="M82" s="145" t="s">
        <v>386</v>
      </c>
      <c r="N82" s="9" t="s">
        <v>804</v>
      </c>
      <c r="O82" s="143" t="s">
        <v>992</v>
      </c>
      <c r="P82" s="164" t="s">
        <v>886</v>
      </c>
      <c r="Q82" s="164"/>
      <c r="R82" s="142" t="s">
        <v>844</v>
      </c>
      <c r="S82" s="142" t="s">
        <v>18</v>
      </c>
      <c r="T82" s="142" t="s">
        <v>794</v>
      </c>
      <c r="U82" s="143" t="s">
        <v>795</v>
      </c>
      <c r="V82" s="143" t="s">
        <v>45</v>
      </c>
      <c r="W82" s="143" t="s">
        <v>46</v>
      </c>
      <c r="X82" s="164" t="s">
        <v>886</v>
      </c>
      <c r="Y82" s="143" t="s">
        <v>797</v>
      </c>
      <c r="Z82" s="164" t="s">
        <v>993</v>
      </c>
      <c r="AA82" s="142"/>
      <c r="AB82" s="16"/>
      <c r="AC82" s="16"/>
      <c r="AD82" s="16"/>
      <c r="AE82" s="7"/>
      <c r="AF82" s="7"/>
      <c r="AG82" s="7"/>
      <c r="AH82" s="7"/>
      <c r="AI82" s="7"/>
      <c r="AJ82" s="7"/>
      <c r="AK82" s="7"/>
      <c r="AL82" s="7"/>
      <c r="AM82" s="7"/>
    </row>
    <row r="83">
      <c r="A83" s="142"/>
      <c r="B83" s="142"/>
      <c r="C83" s="142" t="s">
        <v>111</v>
      </c>
      <c r="D83" s="142" t="s">
        <v>583</v>
      </c>
      <c r="E83" s="142" t="s">
        <v>21</v>
      </c>
      <c r="F83" s="142"/>
      <c r="G83" s="142"/>
      <c r="H83" s="143" t="s">
        <v>703</v>
      </c>
      <c r="I83" s="144" t="s">
        <v>141</v>
      </c>
      <c r="J83" s="142" t="s">
        <v>142</v>
      </c>
      <c r="K83" s="142" t="s">
        <v>143</v>
      </c>
      <c r="L83" s="145" t="s">
        <v>789</v>
      </c>
      <c r="M83" s="145" t="s">
        <v>386</v>
      </c>
      <c r="N83" s="143" t="s">
        <v>859</v>
      </c>
      <c r="O83" s="143" t="s">
        <v>994</v>
      </c>
      <c r="P83" s="164" t="s">
        <v>995</v>
      </c>
      <c r="Q83" s="164"/>
      <c r="R83" s="142" t="s">
        <v>844</v>
      </c>
      <c r="S83" s="142"/>
      <c r="T83" s="142" t="s">
        <v>794</v>
      </c>
      <c r="U83" s="143" t="s">
        <v>813</v>
      </c>
      <c r="V83" s="143" t="s">
        <v>144</v>
      </c>
      <c r="W83" s="143" t="s">
        <v>17</v>
      </c>
      <c r="X83" s="164" t="s">
        <v>995</v>
      </c>
      <c r="Y83" s="143" t="s">
        <v>797</v>
      </c>
      <c r="Z83" s="154" t="s">
        <v>996</v>
      </c>
      <c r="AA83" s="142"/>
      <c r="AB83" s="7"/>
      <c r="AC83" s="7"/>
      <c r="AD83" s="7"/>
      <c r="AE83" s="7"/>
      <c r="AF83" s="7"/>
      <c r="AG83" s="7"/>
      <c r="AH83" s="7"/>
      <c r="AI83" s="7"/>
      <c r="AJ83" s="7"/>
      <c r="AK83" s="7"/>
      <c r="AL83" s="7"/>
      <c r="AM83" s="7"/>
    </row>
    <row r="84">
      <c r="A84" s="143">
        <v>67473.0</v>
      </c>
      <c r="B84" s="143"/>
      <c r="C84" s="142"/>
      <c r="D84" s="142"/>
      <c r="E84" s="142"/>
      <c r="F84" s="143" t="s">
        <v>1</v>
      </c>
      <c r="G84" s="143" t="s">
        <v>256</v>
      </c>
      <c r="H84" s="143" t="s">
        <v>481</v>
      </c>
      <c r="I84" s="153" t="s">
        <v>486</v>
      </c>
      <c r="J84" s="143" t="s">
        <v>487</v>
      </c>
      <c r="K84" s="143" t="s">
        <v>488</v>
      </c>
      <c r="L84" s="119" t="s">
        <v>823</v>
      </c>
      <c r="M84" s="119" t="s">
        <v>402</v>
      </c>
      <c r="N84" s="9" t="s">
        <v>877</v>
      </c>
      <c r="O84" s="143" t="s">
        <v>994</v>
      </c>
      <c r="P84" s="164" t="s">
        <v>889</v>
      </c>
      <c r="Q84" s="164"/>
      <c r="R84" s="143" t="s">
        <v>844</v>
      </c>
      <c r="S84" s="142"/>
      <c r="T84" s="142" t="s">
        <v>819</v>
      </c>
      <c r="U84" s="143" t="s">
        <v>795</v>
      </c>
      <c r="V84" s="143" t="s">
        <v>489</v>
      </c>
      <c r="W84" s="142"/>
      <c r="X84" s="164" t="s">
        <v>889</v>
      </c>
      <c r="Y84" s="143" t="s">
        <v>797</v>
      </c>
      <c r="Z84" s="143"/>
      <c r="AA84" s="142"/>
      <c r="AB84" s="7"/>
      <c r="AC84" s="7"/>
      <c r="AD84" s="7"/>
      <c r="AE84" s="7"/>
      <c r="AF84" s="7"/>
      <c r="AG84" s="7"/>
      <c r="AH84" s="7"/>
      <c r="AI84" s="7"/>
      <c r="AJ84" s="7"/>
      <c r="AK84" s="7"/>
      <c r="AL84" s="7"/>
      <c r="AM84" s="7"/>
    </row>
    <row r="85">
      <c r="A85" s="143">
        <v>69795.0</v>
      </c>
      <c r="B85" s="143"/>
      <c r="C85" s="142"/>
      <c r="D85" s="142"/>
      <c r="E85" s="142"/>
      <c r="F85" s="143" t="s">
        <v>799</v>
      </c>
      <c r="G85" s="143" t="s">
        <v>301</v>
      </c>
      <c r="H85" s="143" t="s">
        <v>481</v>
      </c>
      <c r="I85" s="153" t="s">
        <v>514</v>
      </c>
      <c r="J85" s="143" t="s">
        <v>515</v>
      </c>
      <c r="K85" s="143" t="s">
        <v>516</v>
      </c>
      <c r="L85" s="119" t="s">
        <v>823</v>
      </c>
      <c r="M85" s="145" t="s">
        <v>386</v>
      </c>
      <c r="N85" s="9" t="s">
        <v>791</v>
      </c>
      <c r="O85" s="143" t="s">
        <v>997</v>
      </c>
      <c r="P85" s="164" t="s">
        <v>889</v>
      </c>
      <c r="Q85" s="164"/>
      <c r="R85" s="143" t="s">
        <v>998</v>
      </c>
      <c r="S85" s="142"/>
      <c r="T85" s="143" t="s">
        <v>794</v>
      </c>
      <c r="U85" s="143" t="s">
        <v>813</v>
      </c>
      <c r="V85" s="143" t="s">
        <v>517</v>
      </c>
      <c r="W85" s="142"/>
      <c r="X85" s="164" t="s">
        <v>889</v>
      </c>
      <c r="Y85" s="143" t="s">
        <v>797</v>
      </c>
      <c r="Z85" s="143"/>
      <c r="AA85" s="142"/>
      <c r="AB85" s="7"/>
      <c r="AC85" s="7"/>
      <c r="AD85" s="7"/>
      <c r="AE85" s="7"/>
      <c r="AF85" s="7"/>
      <c r="AG85" s="7"/>
      <c r="AH85" s="7"/>
      <c r="AI85" s="7"/>
      <c r="AJ85" s="7"/>
      <c r="AK85" s="7"/>
      <c r="AL85" s="7"/>
      <c r="AM85" s="7"/>
    </row>
    <row r="86">
      <c r="A86" s="143">
        <v>71021.0</v>
      </c>
      <c r="B86" s="143"/>
      <c r="C86" s="142"/>
      <c r="D86" s="142"/>
      <c r="E86" s="142"/>
      <c r="F86" s="143" t="s">
        <v>1</v>
      </c>
      <c r="G86" s="143" t="s">
        <v>583</v>
      </c>
      <c r="H86" s="143" t="s">
        <v>481</v>
      </c>
      <c r="I86" s="153" t="s">
        <v>502</v>
      </c>
      <c r="J86" s="143" t="s">
        <v>503</v>
      </c>
      <c r="K86" s="143" t="s">
        <v>504</v>
      </c>
      <c r="L86" s="119" t="s">
        <v>823</v>
      </c>
      <c r="M86" s="145" t="s">
        <v>386</v>
      </c>
      <c r="N86" s="9" t="s">
        <v>791</v>
      </c>
      <c r="O86" s="143" t="s">
        <v>997</v>
      </c>
      <c r="P86" s="143"/>
      <c r="Q86" s="143"/>
      <c r="R86" s="143" t="s">
        <v>852</v>
      </c>
      <c r="S86" s="142"/>
      <c r="T86" s="143" t="s">
        <v>838</v>
      </c>
      <c r="U86" s="143" t="s">
        <v>890</v>
      </c>
      <c r="V86" s="143" t="s">
        <v>505</v>
      </c>
      <c r="W86" s="142"/>
      <c r="X86" s="143" t="s">
        <v>913</v>
      </c>
      <c r="Y86" s="143" t="s">
        <v>797</v>
      </c>
      <c r="Z86" s="143" t="s">
        <v>999</v>
      </c>
      <c r="AA86" s="167" t="s">
        <v>1048</v>
      </c>
      <c r="AB86" s="7"/>
      <c r="AC86" s="7"/>
      <c r="AD86" s="7"/>
      <c r="AE86" s="7"/>
      <c r="AF86" s="7"/>
      <c r="AG86" s="7"/>
      <c r="AH86" s="7"/>
      <c r="AI86" s="7"/>
      <c r="AJ86" s="7"/>
      <c r="AK86" s="7"/>
      <c r="AL86" s="7"/>
      <c r="AM86" s="7"/>
    </row>
    <row r="87">
      <c r="A87" s="142"/>
      <c r="B87" s="143"/>
      <c r="C87" s="142" t="s">
        <v>111</v>
      </c>
      <c r="D87" s="142" t="s">
        <v>788</v>
      </c>
      <c r="E87" s="142" t="s">
        <v>21</v>
      </c>
      <c r="F87" s="142"/>
      <c r="G87" s="142"/>
      <c r="H87" s="143" t="s">
        <v>687</v>
      </c>
      <c r="I87" s="144" t="s">
        <v>115</v>
      </c>
      <c r="J87" s="142" t="s">
        <v>116</v>
      </c>
      <c r="K87" s="142" t="s">
        <v>22</v>
      </c>
      <c r="L87" s="145" t="s">
        <v>789</v>
      </c>
      <c r="M87" s="145" t="s">
        <v>386</v>
      </c>
      <c r="N87" s="9" t="s">
        <v>804</v>
      </c>
      <c r="O87" s="143" t="s">
        <v>1001</v>
      </c>
      <c r="P87" s="142"/>
      <c r="Q87" s="142"/>
      <c r="R87" s="142" t="s">
        <v>793</v>
      </c>
      <c r="S87" s="142" t="s">
        <v>96</v>
      </c>
      <c r="T87" s="142" t="s">
        <v>806</v>
      </c>
      <c r="U87" s="143" t="s">
        <v>795</v>
      </c>
      <c r="V87" s="143" t="s">
        <v>117</v>
      </c>
      <c r="W87" s="143" t="s">
        <v>118</v>
      </c>
      <c r="X87" s="143" t="s">
        <v>913</v>
      </c>
      <c r="Y87" s="143" t="s">
        <v>797</v>
      </c>
      <c r="Z87" s="143" t="s">
        <v>917</v>
      </c>
      <c r="AA87" s="142"/>
      <c r="AB87" s="7"/>
      <c r="AC87" s="7"/>
      <c r="AD87" s="7"/>
      <c r="AE87" s="7"/>
      <c r="AF87" s="7"/>
      <c r="AG87" s="7"/>
      <c r="AH87" s="7"/>
      <c r="AI87" s="7"/>
      <c r="AJ87" s="7"/>
      <c r="AK87" s="7"/>
      <c r="AL87" s="7"/>
      <c r="AM87" s="7"/>
    </row>
    <row r="88">
      <c r="A88" s="7"/>
      <c r="B88" s="7"/>
      <c r="C88" s="147"/>
      <c r="D88" s="147"/>
      <c r="E88" s="7"/>
      <c r="F88" s="142" t="s">
        <v>799</v>
      </c>
      <c r="G88" s="142" t="s">
        <v>301</v>
      </c>
      <c r="H88" s="9" t="s">
        <v>716</v>
      </c>
      <c r="I88" s="148" t="s">
        <v>1002</v>
      </c>
      <c r="J88" s="9" t="s">
        <v>1003</v>
      </c>
      <c r="K88" s="9" t="s">
        <v>1004</v>
      </c>
      <c r="L88" s="119" t="s">
        <v>803</v>
      </c>
      <c r="M88" s="156" t="s">
        <v>386</v>
      </c>
      <c r="N88" s="9" t="s">
        <v>791</v>
      </c>
      <c r="O88" s="143" t="s">
        <v>1005</v>
      </c>
      <c r="P88" s="9"/>
      <c r="Q88" s="9" t="s">
        <v>1006</v>
      </c>
      <c r="R88" s="160" t="s">
        <v>905</v>
      </c>
      <c r="S88" s="7"/>
      <c r="T88" s="9" t="s">
        <v>806</v>
      </c>
      <c r="U88" s="9" t="s">
        <v>795</v>
      </c>
      <c r="V88" s="7"/>
      <c r="W88" s="7"/>
      <c r="X88" s="143" t="s">
        <v>964</v>
      </c>
      <c r="Y88" s="9" t="s">
        <v>797</v>
      </c>
      <c r="Z88" s="7"/>
      <c r="AA88" s="7"/>
      <c r="AB88" s="7"/>
      <c r="AC88" s="7"/>
      <c r="AD88" s="7"/>
      <c r="AE88" s="7"/>
      <c r="AF88" s="7"/>
      <c r="AG88" s="7"/>
      <c r="AH88" s="7"/>
      <c r="AI88" s="7"/>
      <c r="AJ88" s="7"/>
      <c r="AK88" s="7"/>
      <c r="AL88" s="7"/>
      <c r="AM88" s="7"/>
    </row>
    <row r="89">
      <c r="A89" s="7"/>
      <c r="B89" s="7"/>
      <c r="C89" s="147"/>
      <c r="D89" s="147"/>
      <c r="E89" s="7"/>
      <c r="F89" s="142" t="s">
        <v>799</v>
      </c>
      <c r="G89" s="4" t="s">
        <v>256</v>
      </c>
      <c r="H89" s="9" t="s">
        <v>716</v>
      </c>
      <c r="I89" s="148" t="s">
        <v>1007</v>
      </c>
      <c r="J89" s="9" t="s">
        <v>1008</v>
      </c>
      <c r="K89" s="9" t="s">
        <v>1009</v>
      </c>
      <c r="L89" s="119" t="s">
        <v>803</v>
      </c>
      <c r="M89" s="119" t="s">
        <v>790</v>
      </c>
      <c r="N89" s="9" t="s">
        <v>791</v>
      </c>
      <c r="O89" s="143" t="s">
        <v>1005</v>
      </c>
      <c r="P89" s="9"/>
      <c r="Q89" s="9" t="s">
        <v>1010</v>
      </c>
      <c r="R89" s="160" t="s">
        <v>905</v>
      </c>
      <c r="S89" s="7"/>
      <c r="T89" s="9" t="s">
        <v>806</v>
      </c>
      <c r="U89" s="9" t="s">
        <v>795</v>
      </c>
      <c r="V89" s="7"/>
      <c r="W89" s="7"/>
      <c r="X89" s="143" t="s">
        <v>964</v>
      </c>
      <c r="Y89" s="9" t="s">
        <v>797</v>
      </c>
      <c r="Z89" s="7"/>
      <c r="AA89" s="7"/>
      <c r="AB89" s="150"/>
      <c r="AC89" s="150"/>
      <c r="AD89" s="150"/>
      <c r="AE89" s="150"/>
      <c r="AF89" s="150"/>
      <c r="AG89" s="7"/>
      <c r="AH89" s="7"/>
      <c r="AI89" s="7"/>
      <c r="AJ89" s="7"/>
      <c r="AK89" s="7"/>
      <c r="AL89" s="7"/>
      <c r="AM89" s="7"/>
    </row>
    <row r="90">
      <c r="A90" s="142"/>
      <c r="B90" s="142"/>
      <c r="C90" s="142" t="s">
        <v>810</v>
      </c>
      <c r="D90" s="142" t="s">
        <v>788</v>
      </c>
      <c r="E90" s="142" t="s">
        <v>138</v>
      </c>
      <c r="F90" s="142"/>
      <c r="G90" s="142"/>
      <c r="H90" s="143" t="s">
        <v>691</v>
      </c>
      <c r="I90" s="144" t="s">
        <v>126</v>
      </c>
      <c r="J90" s="142" t="s">
        <v>127</v>
      </c>
      <c r="K90" s="142" t="s">
        <v>129</v>
      </c>
      <c r="L90" s="145" t="s">
        <v>811</v>
      </c>
      <c r="M90" s="119" t="s">
        <v>386</v>
      </c>
      <c r="N90" s="9" t="s">
        <v>804</v>
      </c>
      <c r="O90" s="9" t="s">
        <v>1011</v>
      </c>
      <c r="P90" s="142"/>
      <c r="Q90" s="142"/>
      <c r="R90" s="142" t="s">
        <v>793</v>
      </c>
      <c r="S90" s="142" t="s">
        <v>132</v>
      </c>
      <c r="T90" s="143" t="s">
        <v>806</v>
      </c>
      <c r="U90" s="143" t="s">
        <v>813</v>
      </c>
      <c r="V90" s="143" t="s">
        <v>130</v>
      </c>
      <c r="W90" s="143" t="s">
        <v>131</v>
      </c>
      <c r="X90" s="143" t="s">
        <v>1012</v>
      </c>
      <c r="Y90" s="143" t="s">
        <v>797</v>
      </c>
      <c r="Z90" s="143" t="s">
        <v>1013</v>
      </c>
      <c r="AA90" s="142"/>
      <c r="AB90" s="7"/>
      <c r="AC90" s="7"/>
      <c r="AD90" s="7"/>
      <c r="AE90" s="7"/>
      <c r="AF90" s="7"/>
      <c r="AG90" s="7"/>
      <c r="AH90" s="7"/>
      <c r="AI90" s="7"/>
      <c r="AJ90" s="7"/>
      <c r="AK90" s="7"/>
      <c r="AL90" s="7"/>
      <c r="AM90" s="7"/>
    </row>
    <row r="91">
      <c r="A91" s="7"/>
      <c r="B91" s="7"/>
      <c r="C91" s="147"/>
      <c r="D91" s="147"/>
      <c r="E91" s="7"/>
      <c r="F91" s="142" t="s">
        <v>799</v>
      </c>
      <c r="G91" s="142" t="s">
        <v>301</v>
      </c>
      <c r="H91" s="143" t="s">
        <v>481</v>
      </c>
      <c r="I91" s="148" t="s">
        <v>1014</v>
      </c>
      <c r="J91" s="9" t="s">
        <v>1015</v>
      </c>
      <c r="K91" s="9" t="s">
        <v>1016</v>
      </c>
      <c r="L91" s="119" t="s">
        <v>823</v>
      </c>
      <c r="M91" s="119" t="s">
        <v>386</v>
      </c>
      <c r="N91" s="9" t="s">
        <v>791</v>
      </c>
      <c r="O91" s="4" t="s">
        <v>1017</v>
      </c>
      <c r="P91" s="143" t="s">
        <v>1018</v>
      </c>
      <c r="Q91" s="143"/>
      <c r="R91" s="7"/>
      <c r="S91" s="7"/>
      <c r="T91" s="7"/>
      <c r="U91" s="7"/>
      <c r="V91" s="7"/>
      <c r="W91" s="7"/>
      <c r="X91" s="143" t="s">
        <v>1018</v>
      </c>
      <c r="Y91" s="7"/>
      <c r="Z91" s="7"/>
      <c r="AA91" s="7"/>
      <c r="AB91" s="7"/>
      <c r="AC91" s="7"/>
      <c r="AD91" s="7"/>
      <c r="AE91" s="7"/>
      <c r="AF91" s="7"/>
      <c r="AG91" s="7"/>
      <c r="AH91" s="7"/>
      <c r="AI91" s="7"/>
      <c r="AJ91" s="7"/>
      <c r="AK91" s="7"/>
      <c r="AL91" s="7"/>
      <c r="AM91" s="7"/>
    </row>
    <row r="92">
      <c r="A92" s="142"/>
      <c r="B92" s="143"/>
      <c r="C92" s="142" t="s">
        <v>111</v>
      </c>
      <c r="D92" s="142" t="s">
        <v>788</v>
      </c>
      <c r="E92" s="142" t="s">
        <v>21</v>
      </c>
      <c r="F92" s="142"/>
      <c r="G92" s="142"/>
      <c r="H92" s="143" t="s">
        <v>683</v>
      </c>
      <c r="I92" s="144" t="s">
        <v>83</v>
      </c>
      <c r="J92" s="142" t="s">
        <v>84</v>
      </c>
      <c r="K92" s="142" t="s">
        <v>85</v>
      </c>
      <c r="L92" s="145" t="s">
        <v>789</v>
      </c>
      <c r="M92" s="119" t="s">
        <v>386</v>
      </c>
      <c r="N92" s="9" t="s">
        <v>791</v>
      </c>
      <c r="O92" s="143" t="s">
        <v>1019</v>
      </c>
      <c r="P92" s="142"/>
      <c r="Q92" s="143" t="s">
        <v>1020</v>
      </c>
      <c r="R92" s="142" t="s">
        <v>793</v>
      </c>
      <c r="S92" s="142" t="s">
        <v>18</v>
      </c>
      <c r="T92" s="142" t="s">
        <v>794</v>
      </c>
      <c r="U92" s="143" t="s">
        <v>795</v>
      </c>
      <c r="V92" s="143" t="s">
        <v>86</v>
      </c>
      <c r="W92" s="143" t="s">
        <v>87</v>
      </c>
      <c r="X92" s="143" t="s">
        <v>952</v>
      </c>
      <c r="Y92" s="143" t="s">
        <v>797</v>
      </c>
      <c r="Z92" s="142"/>
      <c r="AA92" s="142"/>
      <c r="AB92" s="7"/>
      <c r="AC92" s="7"/>
      <c r="AD92" s="7"/>
      <c r="AE92" s="7"/>
      <c r="AF92" s="7"/>
      <c r="AG92" s="7"/>
      <c r="AH92" s="7"/>
      <c r="AI92" s="7"/>
      <c r="AJ92" s="7"/>
      <c r="AK92" s="7"/>
      <c r="AL92" s="7"/>
      <c r="AM92" s="7"/>
    </row>
    <row r="93">
      <c r="A93" s="142"/>
      <c r="B93" s="143"/>
      <c r="C93" s="142" t="s">
        <v>111</v>
      </c>
      <c r="D93" s="142" t="s">
        <v>788</v>
      </c>
      <c r="E93" s="142" t="s">
        <v>21</v>
      </c>
      <c r="F93" s="142"/>
      <c r="G93" s="142"/>
      <c r="H93" s="143" t="s">
        <v>677</v>
      </c>
      <c r="I93" s="155" t="s">
        <v>218</v>
      </c>
      <c r="J93" s="142" t="s">
        <v>219</v>
      </c>
      <c r="K93" s="142" t="s">
        <v>1021</v>
      </c>
      <c r="L93" s="145" t="s">
        <v>789</v>
      </c>
      <c r="M93" s="145" t="s">
        <v>386</v>
      </c>
      <c r="N93" s="9" t="s">
        <v>804</v>
      </c>
      <c r="O93" s="143" t="s">
        <v>1022</v>
      </c>
      <c r="P93" s="142"/>
      <c r="Q93" s="143" t="s">
        <v>1023</v>
      </c>
      <c r="R93" s="142" t="s">
        <v>793</v>
      </c>
      <c r="S93" s="142"/>
      <c r="T93" s="143" t="s">
        <v>837</v>
      </c>
      <c r="U93" s="143" t="s">
        <v>795</v>
      </c>
      <c r="V93" s="142"/>
      <c r="W93" s="142"/>
      <c r="X93" s="143" t="s">
        <v>929</v>
      </c>
      <c r="Y93" s="143" t="s">
        <v>797</v>
      </c>
      <c r="Z93" s="142"/>
      <c r="AA93" s="142"/>
      <c r="AB93" s="7"/>
      <c r="AC93" s="7"/>
      <c r="AD93" s="7"/>
      <c r="AE93" s="7"/>
      <c r="AF93" s="7"/>
      <c r="AG93" s="7"/>
      <c r="AH93" s="7"/>
      <c r="AI93" s="7"/>
      <c r="AJ93" s="7"/>
      <c r="AK93" s="7"/>
      <c r="AL93" s="7"/>
      <c r="AM93" s="7"/>
    </row>
    <row r="94">
      <c r="A94" s="142"/>
      <c r="B94" s="143"/>
      <c r="C94" s="142" t="s">
        <v>111</v>
      </c>
      <c r="D94" s="142" t="s">
        <v>788</v>
      </c>
      <c r="E94" s="142" t="s">
        <v>21</v>
      </c>
      <c r="F94" s="142"/>
      <c r="G94" s="142"/>
      <c r="H94" s="143" t="s">
        <v>673</v>
      </c>
      <c r="I94" s="144" t="s">
        <v>25</v>
      </c>
      <c r="J94" s="142" t="s">
        <v>26</v>
      </c>
      <c r="K94" s="142" t="s">
        <v>22</v>
      </c>
      <c r="L94" s="145" t="s">
        <v>789</v>
      </c>
      <c r="M94" s="119" t="s">
        <v>386</v>
      </c>
      <c r="N94" s="143" t="s">
        <v>894</v>
      </c>
      <c r="O94" s="4" t="s">
        <v>1024</v>
      </c>
      <c r="P94" s="164" t="s">
        <v>896</v>
      </c>
      <c r="Q94" s="164"/>
      <c r="R94" s="142" t="s">
        <v>844</v>
      </c>
      <c r="S94" s="142"/>
      <c r="T94" s="142" t="s">
        <v>806</v>
      </c>
      <c r="U94" s="143" t="s">
        <v>795</v>
      </c>
      <c r="V94" s="143" t="s">
        <v>27</v>
      </c>
      <c r="W94" s="142"/>
      <c r="X94" s="164" t="s">
        <v>896</v>
      </c>
      <c r="Y94" s="143" t="s">
        <v>797</v>
      </c>
      <c r="Z94" s="142"/>
      <c r="AA94" s="142"/>
      <c r="AB94" s="150"/>
      <c r="AC94" s="150"/>
      <c r="AD94" s="150"/>
      <c r="AE94" s="150"/>
      <c r="AF94" s="150"/>
      <c r="AG94" s="7"/>
      <c r="AH94" s="7"/>
      <c r="AI94" s="7"/>
      <c r="AJ94" s="7"/>
      <c r="AK94" s="7"/>
      <c r="AL94" s="7"/>
      <c r="AM94" s="7"/>
    </row>
    <row r="95">
      <c r="A95" s="7"/>
      <c r="B95" s="7"/>
      <c r="C95" s="147"/>
      <c r="D95" s="147"/>
      <c r="E95" s="7"/>
      <c r="F95" s="152" t="s">
        <v>1</v>
      </c>
      <c r="G95" s="9" t="s">
        <v>583</v>
      </c>
      <c r="H95" s="9" t="s">
        <v>716</v>
      </c>
      <c r="I95" s="148" t="s">
        <v>1025</v>
      </c>
      <c r="J95" s="9" t="s">
        <v>1026</v>
      </c>
      <c r="K95" s="9" t="s">
        <v>1027</v>
      </c>
      <c r="L95" s="119" t="s">
        <v>876</v>
      </c>
      <c r="M95" s="119" t="s">
        <v>386</v>
      </c>
      <c r="N95" s="9" t="s">
        <v>791</v>
      </c>
      <c r="O95" s="9" t="s">
        <v>1028</v>
      </c>
      <c r="P95" s="9"/>
      <c r="Q95" s="9"/>
      <c r="R95" s="7"/>
      <c r="S95" s="7"/>
      <c r="T95" s="7"/>
      <c r="U95" s="7"/>
      <c r="V95" s="7"/>
      <c r="W95" s="7"/>
      <c r="X95" s="143" t="s">
        <v>1029</v>
      </c>
      <c r="Y95" s="7"/>
      <c r="Z95" s="9" t="s">
        <v>1030</v>
      </c>
      <c r="AA95" s="7"/>
      <c r="AB95" s="16"/>
      <c r="AC95" s="16"/>
      <c r="AD95" s="16"/>
      <c r="AE95" s="7"/>
      <c r="AF95" s="7"/>
      <c r="AG95" s="7"/>
      <c r="AH95" s="7"/>
      <c r="AI95" s="7"/>
      <c r="AJ95" s="7"/>
      <c r="AK95" s="7"/>
      <c r="AL95" s="7"/>
      <c r="AM95" s="7"/>
    </row>
    <row r="96">
      <c r="A96" s="142"/>
      <c r="B96" s="143"/>
      <c r="C96" s="142" t="s">
        <v>111</v>
      </c>
      <c r="D96" s="142" t="s">
        <v>788</v>
      </c>
      <c r="E96" s="142" t="s">
        <v>21</v>
      </c>
      <c r="F96" s="142"/>
      <c r="G96" s="142"/>
      <c r="H96" s="143" t="s">
        <v>673</v>
      </c>
      <c r="I96" s="144" t="s">
        <v>19</v>
      </c>
      <c r="J96" s="142" t="s">
        <v>20</v>
      </c>
      <c r="K96" s="142" t="s">
        <v>22</v>
      </c>
      <c r="L96" s="145" t="s">
        <v>789</v>
      </c>
      <c r="M96" s="145" t="s">
        <v>386</v>
      </c>
      <c r="N96" s="9" t="s">
        <v>791</v>
      </c>
      <c r="O96" s="143" t="s">
        <v>1031</v>
      </c>
      <c r="P96" s="142"/>
      <c r="Q96" s="142"/>
      <c r="R96" s="142" t="s">
        <v>844</v>
      </c>
      <c r="S96" s="142" t="s">
        <v>24</v>
      </c>
      <c r="T96" s="142" t="s">
        <v>945</v>
      </c>
      <c r="U96" s="143" t="s">
        <v>807</v>
      </c>
      <c r="V96" s="143" t="s">
        <v>23</v>
      </c>
      <c r="W96" s="143"/>
      <c r="X96" s="143" t="s">
        <v>929</v>
      </c>
      <c r="Y96" s="143" t="s">
        <v>797</v>
      </c>
      <c r="Z96" s="142"/>
      <c r="AA96" s="142"/>
      <c r="AB96" s="150"/>
      <c r="AC96" s="150"/>
      <c r="AD96" s="150"/>
      <c r="AE96" s="150"/>
      <c r="AF96" s="150"/>
      <c r="AG96" s="7"/>
      <c r="AH96" s="7"/>
      <c r="AI96" s="7"/>
      <c r="AJ96" s="7"/>
      <c r="AK96" s="7"/>
      <c r="AL96" s="7"/>
      <c r="AM96" s="7"/>
    </row>
    <row r="97">
      <c r="A97" s="142"/>
      <c r="B97" s="143"/>
      <c r="C97" s="142" t="s">
        <v>111</v>
      </c>
      <c r="D97" s="142" t="s">
        <v>256</v>
      </c>
      <c r="E97" s="142" t="s">
        <v>13</v>
      </c>
      <c r="F97" s="142"/>
      <c r="G97" s="142"/>
      <c r="H97" s="143" t="s">
        <v>673</v>
      </c>
      <c r="I97" s="144" t="s">
        <v>28</v>
      </c>
      <c r="J97" s="142" t="s">
        <v>29</v>
      </c>
      <c r="K97" s="142" t="s">
        <v>31</v>
      </c>
      <c r="L97" s="145" t="s">
        <v>789</v>
      </c>
      <c r="M97" s="145" t="s">
        <v>402</v>
      </c>
      <c r="N97" s="9" t="s">
        <v>791</v>
      </c>
      <c r="O97" s="143" t="s">
        <v>1032</v>
      </c>
      <c r="P97" s="142"/>
      <c r="Q97" s="142"/>
      <c r="R97" s="142" t="s">
        <v>793</v>
      </c>
      <c r="S97" s="142" t="s">
        <v>18</v>
      </c>
      <c r="T97" s="142" t="s">
        <v>806</v>
      </c>
      <c r="U97" s="143" t="s">
        <v>795</v>
      </c>
      <c r="V97" s="143" t="s">
        <v>32</v>
      </c>
      <c r="W97" s="143" t="s">
        <v>33</v>
      </c>
      <c r="X97" s="143" t="s">
        <v>808</v>
      </c>
      <c r="Y97" s="143" t="s">
        <v>797</v>
      </c>
      <c r="Z97" s="164" t="s">
        <v>1033</v>
      </c>
      <c r="AA97" s="142"/>
    </row>
    <row r="98">
      <c r="A98" s="142"/>
      <c r="B98" s="142"/>
      <c r="C98" s="142" t="s">
        <v>111</v>
      </c>
      <c r="D98" s="142" t="s">
        <v>256</v>
      </c>
      <c r="E98" s="142" t="s">
        <v>13</v>
      </c>
      <c r="F98" s="142"/>
      <c r="G98" s="142"/>
      <c r="H98" s="143" t="s">
        <v>703</v>
      </c>
      <c r="I98" s="144" t="s">
        <v>152</v>
      </c>
      <c r="J98" s="142" t="s">
        <v>153</v>
      </c>
      <c r="K98" s="142" t="s">
        <v>154</v>
      </c>
      <c r="L98" s="145" t="s">
        <v>789</v>
      </c>
      <c r="M98" s="119" t="s">
        <v>790</v>
      </c>
      <c r="N98" s="9" t="s">
        <v>791</v>
      </c>
      <c r="O98" s="143" t="s">
        <v>1032</v>
      </c>
      <c r="P98" s="142"/>
      <c r="Q98" s="142"/>
      <c r="R98" s="142" t="s">
        <v>793</v>
      </c>
      <c r="S98" s="142" t="s">
        <v>18</v>
      </c>
      <c r="T98" s="142" t="s">
        <v>806</v>
      </c>
      <c r="U98" s="143" t="s">
        <v>795</v>
      </c>
      <c r="V98" s="143" t="s">
        <v>155</v>
      </c>
      <c r="W98" s="143" t="s">
        <v>33</v>
      </c>
      <c r="X98" s="143" t="s">
        <v>808</v>
      </c>
      <c r="Y98" s="143" t="s">
        <v>797</v>
      </c>
      <c r="Z98" s="164" t="s">
        <v>1033</v>
      </c>
      <c r="AA98" s="142"/>
      <c r="AB98" s="7"/>
      <c r="AC98" s="7"/>
      <c r="AD98" s="7"/>
      <c r="AE98" s="7"/>
      <c r="AF98" s="7"/>
      <c r="AG98" s="7"/>
      <c r="AH98" s="7"/>
      <c r="AI98" s="7"/>
      <c r="AJ98" s="7"/>
      <c r="AK98" s="7"/>
      <c r="AL98" s="7"/>
      <c r="AM98" s="7"/>
    </row>
    <row r="99">
      <c r="A99" s="142"/>
      <c r="B99" s="143"/>
      <c r="C99" s="142" t="s">
        <v>810</v>
      </c>
      <c r="D99" s="142" t="s">
        <v>788</v>
      </c>
      <c r="E99" s="142" t="s">
        <v>21</v>
      </c>
      <c r="F99" s="142"/>
      <c r="G99" s="142"/>
      <c r="H99" s="143" t="s">
        <v>673</v>
      </c>
      <c r="I99" s="144" t="s">
        <v>39</v>
      </c>
      <c r="J99" s="142" t="s">
        <v>40</v>
      </c>
      <c r="K99" s="142" t="s">
        <v>22</v>
      </c>
      <c r="L99" s="145" t="s">
        <v>811</v>
      </c>
      <c r="M99" s="119" t="s">
        <v>386</v>
      </c>
      <c r="N99" s="143" t="s">
        <v>894</v>
      </c>
      <c r="O99" s="143" t="s">
        <v>1032</v>
      </c>
      <c r="P99" s="164" t="s">
        <v>896</v>
      </c>
      <c r="Q99" s="164"/>
      <c r="R99" s="142" t="s">
        <v>844</v>
      </c>
      <c r="S99" s="142" t="s">
        <v>24</v>
      </c>
      <c r="T99" s="142" t="s">
        <v>806</v>
      </c>
      <c r="U99" s="143" t="s">
        <v>941</v>
      </c>
      <c r="V99" s="143" t="s">
        <v>41</v>
      </c>
      <c r="W99" s="143" t="s">
        <v>17</v>
      </c>
      <c r="X99" s="164" t="s">
        <v>896</v>
      </c>
      <c r="Y99" s="143" t="s">
        <v>797</v>
      </c>
      <c r="Z99" s="142"/>
      <c r="AA99" s="142"/>
      <c r="AB99" s="7"/>
      <c r="AC99" s="7"/>
      <c r="AD99" s="7"/>
      <c r="AE99" s="7"/>
      <c r="AF99" s="7"/>
      <c r="AG99" s="7"/>
      <c r="AH99" s="7"/>
      <c r="AI99" s="7"/>
      <c r="AJ99" s="7"/>
      <c r="AK99" s="7"/>
      <c r="AL99" s="7"/>
      <c r="AM99" s="7"/>
    </row>
    <row r="100">
      <c r="A100" s="143">
        <v>50374.0</v>
      </c>
      <c r="B100" s="143"/>
      <c r="C100" s="142"/>
      <c r="D100" s="142"/>
      <c r="E100" s="142"/>
      <c r="F100" s="143" t="s">
        <v>799</v>
      </c>
      <c r="G100" s="143" t="s">
        <v>256</v>
      </c>
      <c r="H100" s="143" t="s">
        <v>481</v>
      </c>
      <c r="I100" s="153" t="s">
        <v>490</v>
      </c>
      <c r="J100" s="143" t="s">
        <v>491</v>
      </c>
      <c r="K100" s="143" t="s">
        <v>492</v>
      </c>
      <c r="L100" s="119" t="s">
        <v>823</v>
      </c>
      <c r="M100" s="145" t="s">
        <v>854</v>
      </c>
      <c r="N100" s="9" t="s">
        <v>791</v>
      </c>
      <c r="O100" s="143" t="s">
        <v>1032</v>
      </c>
      <c r="P100" s="143"/>
      <c r="Q100" s="143"/>
      <c r="R100" s="143" t="s">
        <v>852</v>
      </c>
      <c r="S100" s="142"/>
      <c r="T100" s="143" t="s">
        <v>911</v>
      </c>
      <c r="U100" s="143" t="s">
        <v>795</v>
      </c>
      <c r="V100" s="143" t="s">
        <v>493</v>
      </c>
      <c r="W100" s="142"/>
      <c r="X100" s="143" t="s">
        <v>808</v>
      </c>
      <c r="Y100" s="143" t="s">
        <v>797</v>
      </c>
      <c r="Z100" s="143"/>
      <c r="AA100" s="142"/>
      <c r="AB100" s="7"/>
      <c r="AC100" s="7"/>
      <c r="AD100" s="7"/>
      <c r="AE100" s="7"/>
      <c r="AF100" s="7"/>
      <c r="AG100" s="7"/>
      <c r="AH100" s="7"/>
      <c r="AI100" s="7"/>
      <c r="AJ100" s="7"/>
      <c r="AK100" s="7"/>
      <c r="AL100" s="7"/>
      <c r="AM100" s="7"/>
    </row>
    <row r="101">
      <c r="A101" s="7"/>
      <c r="B101" s="7"/>
      <c r="C101" s="147"/>
      <c r="D101" s="147"/>
      <c r="E101" s="7"/>
      <c r="F101" s="152" t="s">
        <v>1</v>
      </c>
      <c r="G101" s="9" t="s">
        <v>583</v>
      </c>
      <c r="H101" s="9" t="s">
        <v>716</v>
      </c>
      <c r="I101" s="168" t="s">
        <v>1034</v>
      </c>
      <c r="J101" s="9" t="s">
        <v>1035</v>
      </c>
      <c r="K101" s="9" t="s">
        <v>1036</v>
      </c>
      <c r="L101" s="57" t="s">
        <v>864</v>
      </c>
      <c r="M101" s="119" t="s">
        <v>790</v>
      </c>
      <c r="N101" s="9" t="s">
        <v>804</v>
      </c>
      <c r="O101" s="143" t="s">
        <v>1032</v>
      </c>
      <c r="P101" s="9"/>
      <c r="Q101" s="9"/>
      <c r="R101" s="7"/>
      <c r="S101" s="7"/>
      <c r="T101" s="7"/>
      <c r="U101" s="7"/>
      <c r="V101" s="7"/>
      <c r="W101" s="7"/>
      <c r="X101" s="143" t="s">
        <v>1037</v>
      </c>
      <c r="Y101" s="7"/>
      <c r="Z101" s="7"/>
      <c r="AA101" s="7"/>
      <c r="AB101" s="16"/>
      <c r="AC101" s="16"/>
      <c r="AD101" s="16"/>
      <c r="AE101" s="7"/>
      <c r="AF101" s="7"/>
      <c r="AG101" s="7"/>
      <c r="AH101" s="7"/>
      <c r="AI101" s="7"/>
      <c r="AJ101" s="7"/>
      <c r="AK101" s="7"/>
      <c r="AL101" s="7"/>
      <c r="AM101" s="7"/>
    </row>
    <row r="102">
      <c r="A102" s="142"/>
      <c r="B102" s="143"/>
      <c r="C102" s="142" t="s">
        <v>810</v>
      </c>
      <c r="D102" s="142" t="s">
        <v>788</v>
      </c>
      <c r="E102" s="142" t="s">
        <v>69</v>
      </c>
      <c r="F102" s="142"/>
      <c r="G102" s="142"/>
      <c r="H102" s="143" t="s">
        <v>683</v>
      </c>
      <c r="I102" s="144" t="s">
        <v>67</v>
      </c>
      <c r="J102" s="142" t="s">
        <v>68</v>
      </c>
      <c r="K102" s="142" t="s">
        <v>70</v>
      </c>
      <c r="L102" s="145" t="s">
        <v>811</v>
      </c>
      <c r="M102" s="119" t="s">
        <v>790</v>
      </c>
      <c r="N102" s="9" t="s">
        <v>791</v>
      </c>
      <c r="O102" s="9" t="s">
        <v>1038</v>
      </c>
      <c r="P102" s="142"/>
      <c r="Q102" s="142"/>
      <c r="R102" s="142" t="s">
        <v>793</v>
      </c>
      <c r="S102" s="142" t="s">
        <v>24</v>
      </c>
      <c r="T102" s="142" t="s">
        <v>806</v>
      </c>
      <c r="U102" s="143" t="s">
        <v>941</v>
      </c>
      <c r="V102" s="143" t="s">
        <v>71</v>
      </c>
      <c r="W102" s="143" t="s">
        <v>33</v>
      </c>
      <c r="X102" s="143" t="s">
        <v>1037</v>
      </c>
      <c r="Y102" s="143" t="s">
        <v>797</v>
      </c>
      <c r="Z102" s="164" t="s">
        <v>1039</v>
      </c>
      <c r="AA102" s="142"/>
      <c r="AB102" s="16"/>
      <c r="AC102" s="16"/>
      <c r="AD102" s="16"/>
      <c r="AE102" s="7"/>
      <c r="AF102" s="7"/>
      <c r="AG102" s="7"/>
      <c r="AH102" s="7"/>
      <c r="AI102" s="7"/>
      <c r="AJ102" s="7"/>
      <c r="AK102" s="7"/>
      <c r="AL102" s="7"/>
      <c r="AM102" s="7"/>
    </row>
    <row r="103">
      <c r="A103" s="7"/>
      <c r="B103" s="7"/>
      <c r="C103" s="147"/>
      <c r="D103" s="147"/>
      <c r="E103" s="7"/>
      <c r="F103" s="142" t="s">
        <v>799</v>
      </c>
      <c r="G103" s="9" t="s">
        <v>583</v>
      </c>
      <c r="H103" s="4" t="s">
        <v>715</v>
      </c>
      <c r="I103" s="5" t="s">
        <v>1040</v>
      </c>
      <c r="J103" s="4" t="s">
        <v>1041</v>
      </c>
      <c r="K103" s="9" t="s">
        <v>1042</v>
      </c>
      <c r="L103" s="119" t="s">
        <v>803</v>
      </c>
      <c r="M103" s="145" t="s">
        <v>854</v>
      </c>
      <c r="N103" s="9" t="s">
        <v>791</v>
      </c>
      <c r="O103" s="9" t="s">
        <v>1038</v>
      </c>
      <c r="P103" s="143" t="s">
        <v>1043</v>
      </c>
      <c r="Q103" s="143"/>
      <c r="R103" s="7"/>
      <c r="S103" s="7"/>
      <c r="T103" s="7"/>
      <c r="U103" s="7"/>
      <c r="V103" s="7"/>
      <c r="W103" s="7"/>
      <c r="X103" s="143" t="s">
        <v>1043</v>
      </c>
      <c r="Y103" s="7"/>
      <c r="Z103" s="7"/>
      <c r="AA103" s="7"/>
      <c r="AB103" s="150"/>
      <c r="AC103" s="150"/>
      <c r="AD103" s="150"/>
      <c r="AE103" s="150"/>
      <c r="AF103" s="150"/>
      <c r="AG103" s="7"/>
      <c r="AH103" s="7"/>
      <c r="AI103" s="7"/>
      <c r="AJ103" s="7"/>
      <c r="AK103" s="7"/>
      <c r="AL103" s="7"/>
      <c r="AM103" s="7"/>
    </row>
    <row r="104">
      <c r="A104" s="143">
        <v>72644.0</v>
      </c>
      <c r="B104" s="143"/>
      <c r="C104" s="142"/>
      <c r="D104" s="142"/>
      <c r="E104" s="142"/>
      <c r="F104" s="143" t="s">
        <v>799</v>
      </c>
      <c r="G104" s="143" t="s">
        <v>301</v>
      </c>
      <c r="H104" s="143" t="s">
        <v>481</v>
      </c>
      <c r="I104" s="153" t="s">
        <v>510</v>
      </c>
      <c r="J104" s="143" t="s">
        <v>511</v>
      </c>
      <c r="K104" s="143" t="s">
        <v>512</v>
      </c>
      <c r="L104" s="119" t="s">
        <v>823</v>
      </c>
      <c r="M104" s="145" t="s">
        <v>386</v>
      </c>
      <c r="N104" s="9" t="s">
        <v>791</v>
      </c>
      <c r="O104" s="9" t="s">
        <v>1038</v>
      </c>
      <c r="P104" s="143"/>
      <c r="Q104" s="143"/>
      <c r="R104" s="143" t="s">
        <v>793</v>
      </c>
      <c r="S104" s="142"/>
      <c r="T104" s="143" t="s">
        <v>837</v>
      </c>
      <c r="U104" s="143" t="s">
        <v>813</v>
      </c>
      <c r="V104" s="143" t="s">
        <v>513</v>
      </c>
      <c r="W104" s="142"/>
      <c r="X104" s="143" t="s">
        <v>1037</v>
      </c>
      <c r="Y104" s="143" t="s">
        <v>797</v>
      </c>
      <c r="Z104" s="143"/>
      <c r="AA104" s="142"/>
      <c r="AB104" s="7"/>
      <c r="AC104" s="7"/>
      <c r="AD104" s="7"/>
      <c r="AE104" s="7"/>
      <c r="AF104" s="7"/>
      <c r="AG104" s="7"/>
      <c r="AH104" s="7"/>
      <c r="AI104" s="7"/>
      <c r="AJ104" s="7"/>
      <c r="AK104" s="7"/>
      <c r="AL104" s="7"/>
      <c r="AM104" s="7"/>
    </row>
    <row r="105">
      <c r="A105" s="143">
        <v>52822.0</v>
      </c>
      <c r="B105" s="143"/>
      <c r="C105" s="142"/>
      <c r="D105" s="142"/>
      <c r="E105" s="142"/>
      <c r="F105" s="143" t="s">
        <v>799</v>
      </c>
      <c r="G105" s="143" t="s">
        <v>301</v>
      </c>
      <c r="H105" s="143" t="s">
        <v>481</v>
      </c>
      <c r="I105" s="153" t="s">
        <v>522</v>
      </c>
      <c r="J105" s="143" t="s">
        <v>523</v>
      </c>
      <c r="K105" s="143" t="s">
        <v>524</v>
      </c>
      <c r="L105" s="119" t="s">
        <v>823</v>
      </c>
      <c r="M105" s="145" t="s">
        <v>386</v>
      </c>
      <c r="N105" s="9" t="s">
        <v>804</v>
      </c>
      <c r="O105" s="9" t="s">
        <v>1038</v>
      </c>
      <c r="P105" s="143"/>
      <c r="Q105" s="143"/>
      <c r="R105" s="143" t="s">
        <v>793</v>
      </c>
      <c r="S105" s="142"/>
      <c r="T105" s="143" t="s">
        <v>794</v>
      </c>
      <c r="U105" s="143" t="s">
        <v>813</v>
      </c>
      <c r="V105" s="143" t="s">
        <v>525</v>
      </c>
      <c r="W105" s="142"/>
      <c r="X105" s="143" t="s">
        <v>913</v>
      </c>
      <c r="Y105" s="143" t="s">
        <v>797</v>
      </c>
      <c r="Z105" s="143" t="s">
        <v>968</v>
      </c>
      <c r="AA105" s="142"/>
      <c r="AB105" s="7"/>
      <c r="AC105" s="7"/>
      <c r="AD105" s="7"/>
      <c r="AE105" s="7"/>
      <c r="AF105" s="7"/>
      <c r="AG105" s="7"/>
      <c r="AH105" s="7"/>
      <c r="AI105" s="7"/>
      <c r="AJ105" s="7"/>
      <c r="AK105" s="7"/>
      <c r="AL105" s="7"/>
      <c r="AM105" s="7"/>
    </row>
    <row r="106">
      <c r="A106" s="7"/>
      <c r="B106" s="7"/>
      <c r="C106" s="147"/>
      <c r="D106" s="147"/>
      <c r="E106" s="7"/>
      <c r="F106" s="152" t="s">
        <v>1</v>
      </c>
      <c r="G106" s="9" t="s">
        <v>583</v>
      </c>
      <c r="H106" s="9" t="s">
        <v>716</v>
      </c>
      <c r="I106" s="148" t="s">
        <v>1044</v>
      </c>
      <c r="J106" s="9" t="s">
        <v>1045</v>
      </c>
      <c r="K106" s="9" t="s">
        <v>1046</v>
      </c>
      <c r="L106" s="57" t="s">
        <v>864</v>
      </c>
      <c r="M106" s="119" t="s">
        <v>935</v>
      </c>
      <c r="N106" s="9" t="s">
        <v>804</v>
      </c>
      <c r="O106" s="9" t="s">
        <v>1038</v>
      </c>
      <c r="P106" s="9"/>
      <c r="Q106" s="9"/>
      <c r="R106" s="7"/>
      <c r="S106" s="7"/>
      <c r="T106" s="7"/>
      <c r="U106" s="7"/>
      <c r="V106" s="7"/>
      <c r="W106" s="7"/>
      <c r="X106" s="143" t="s">
        <v>1037</v>
      </c>
      <c r="Y106" s="7"/>
      <c r="Z106" s="7"/>
      <c r="AA106" s="7"/>
      <c r="AB106" s="7"/>
      <c r="AC106" s="7"/>
      <c r="AD106" s="7"/>
      <c r="AE106" s="7"/>
      <c r="AF106" s="7"/>
      <c r="AG106" s="7"/>
      <c r="AH106" s="7"/>
      <c r="AI106" s="7"/>
      <c r="AJ106" s="7"/>
      <c r="AK106" s="7"/>
      <c r="AL106" s="7"/>
      <c r="AM106" s="7"/>
    </row>
    <row r="107">
      <c r="A107" s="142"/>
      <c r="B107" s="142"/>
      <c r="C107" s="142" t="s">
        <v>111</v>
      </c>
      <c r="D107" s="142" t="s">
        <v>583</v>
      </c>
      <c r="E107" s="142" t="s">
        <v>21</v>
      </c>
      <c r="F107" s="142"/>
      <c r="G107" s="142"/>
      <c r="H107" s="143" t="s">
        <v>707</v>
      </c>
      <c r="I107" s="155" t="s">
        <v>212</v>
      </c>
      <c r="J107" s="142" t="s">
        <v>213</v>
      </c>
      <c r="K107" s="142" t="s">
        <v>1049</v>
      </c>
      <c r="L107" s="145" t="s">
        <v>789</v>
      </c>
      <c r="M107" s="145" t="s">
        <v>386</v>
      </c>
      <c r="N107" s="9" t="s">
        <v>791</v>
      </c>
      <c r="O107" s="143" t="s">
        <v>662</v>
      </c>
      <c r="P107" s="143" t="s">
        <v>1043</v>
      </c>
      <c r="Q107" s="143"/>
      <c r="R107" s="142" t="s">
        <v>844</v>
      </c>
      <c r="S107" s="142"/>
      <c r="T107" s="142" t="s">
        <v>819</v>
      </c>
      <c r="U107" s="143" t="s">
        <v>987</v>
      </c>
      <c r="V107" s="142"/>
      <c r="W107" s="142"/>
      <c r="X107" s="143" t="s">
        <v>1043</v>
      </c>
      <c r="Y107" s="143" t="s">
        <v>797</v>
      </c>
      <c r="Z107" s="143" t="s">
        <v>1050</v>
      </c>
      <c r="AA107" s="142"/>
      <c r="AB107" s="7"/>
      <c r="AC107" s="7"/>
      <c r="AD107" s="7"/>
      <c r="AE107" s="7"/>
      <c r="AF107" s="7"/>
      <c r="AG107" s="7"/>
      <c r="AH107" s="7"/>
      <c r="AI107" s="7"/>
      <c r="AJ107" s="7"/>
      <c r="AK107" s="7"/>
      <c r="AL107" s="7"/>
      <c r="AM107" s="7"/>
    </row>
    <row r="108">
      <c r="A108" s="142"/>
      <c r="B108" s="142"/>
      <c r="C108" s="142" t="s">
        <v>111</v>
      </c>
      <c r="D108" s="142" t="s">
        <v>1051</v>
      </c>
      <c r="E108" s="142" t="s">
        <v>13</v>
      </c>
      <c r="F108" s="142"/>
      <c r="G108" s="142"/>
      <c r="H108" s="143" t="s">
        <v>707</v>
      </c>
      <c r="I108" s="155" t="s">
        <v>232</v>
      </c>
      <c r="J108" s="142" t="s">
        <v>233</v>
      </c>
      <c r="K108" s="142" t="s">
        <v>1052</v>
      </c>
      <c r="L108" s="145" t="s">
        <v>789</v>
      </c>
      <c r="M108" s="119" t="s">
        <v>790</v>
      </c>
      <c r="N108" s="9" t="s">
        <v>791</v>
      </c>
      <c r="O108" s="143" t="s">
        <v>662</v>
      </c>
      <c r="P108" s="143" t="s">
        <v>1018</v>
      </c>
      <c r="Q108" s="143"/>
      <c r="R108" s="142" t="s">
        <v>844</v>
      </c>
      <c r="S108" s="142"/>
      <c r="T108" s="142" t="s">
        <v>1053</v>
      </c>
      <c r="U108" s="143" t="s">
        <v>795</v>
      </c>
      <c r="V108" s="142"/>
      <c r="W108" s="142"/>
      <c r="X108" s="143" t="s">
        <v>1018</v>
      </c>
      <c r="Y108" s="143" t="s">
        <v>797</v>
      </c>
      <c r="Z108" s="164" t="s">
        <v>1054</v>
      </c>
      <c r="AA108" s="142"/>
      <c r="AB108" s="16"/>
      <c r="AC108" s="16"/>
      <c r="AD108" s="16"/>
      <c r="AE108" s="7"/>
      <c r="AF108" s="7"/>
      <c r="AG108" s="7"/>
      <c r="AH108" s="7"/>
      <c r="AI108" s="7"/>
      <c r="AJ108" s="7"/>
      <c r="AK108" s="7"/>
      <c r="AL108" s="7"/>
      <c r="AM108" s="7"/>
    </row>
    <row r="109">
      <c r="A109" s="142"/>
      <c r="B109" s="142"/>
      <c r="C109" s="142" t="s">
        <v>111</v>
      </c>
      <c r="D109" s="142" t="s">
        <v>256</v>
      </c>
      <c r="E109" s="142" t="s">
        <v>13</v>
      </c>
      <c r="F109" s="142"/>
      <c r="G109" s="142"/>
      <c r="H109" s="143" t="s">
        <v>703</v>
      </c>
      <c r="I109" s="155" t="s">
        <v>211</v>
      </c>
      <c r="J109" s="142" t="s">
        <v>1055</v>
      </c>
      <c r="K109" s="142" t="s">
        <v>1056</v>
      </c>
      <c r="L109" s="145" t="s">
        <v>789</v>
      </c>
      <c r="M109" s="157" t="s">
        <v>402</v>
      </c>
      <c r="N109" s="9" t="s">
        <v>804</v>
      </c>
      <c r="O109" s="143" t="s">
        <v>662</v>
      </c>
      <c r="P109" s="142"/>
      <c r="Q109" s="143" t="s">
        <v>1057</v>
      </c>
      <c r="R109" s="142" t="s">
        <v>793</v>
      </c>
      <c r="S109" s="142"/>
      <c r="T109" s="143" t="s">
        <v>819</v>
      </c>
      <c r="U109" s="143" t="s">
        <v>813</v>
      </c>
      <c r="V109" s="142"/>
      <c r="W109" s="142"/>
      <c r="X109" s="143" t="s">
        <v>818</v>
      </c>
      <c r="Y109" s="143" t="s">
        <v>797</v>
      </c>
      <c r="Z109" s="142"/>
      <c r="AA109" s="142"/>
      <c r="AB109" s="7"/>
      <c r="AC109" s="7"/>
      <c r="AD109" s="7"/>
      <c r="AE109" s="7"/>
      <c r="AF109" s="7"/>
      <c r="AG109" s="7"/>
      <c r="AH109" s="7"/>
      <c r="AI109" s="7"/>
      <c r="AJ109" s="7"/>
      <c r="AK109" s="7"/>
      <c r="AL109" s="7"/>
      <c r="AM109" s="7"/>
    </row>
    <row r="110">
      <c r="A110" s="142"/>
      <c r="B110" s="143"/>
      <c r="C110" s="142" t="s">
        <v>111</v>
      </c>
      <c r="D110" s="142" t="s">
        <v>853</v>
      </c>
      <c r="E110" s="142" t="s">
        <v>13</v>
      </c>
      <c r="F110" s="142"/>
      <c r="G110" s="142"/>
      <c r="H110" s="143" t="s">
        <v>677</v>
      </c>
      <c r="I110" s="155" t="s">
        <v>92</v>
      </c>
      <c r="J110" s="142" t="s">
        <v>93</v>
      </c>
      <c r="K110" s="142" t="s">
        <v>94</v>
      </c>
      <c r="L110" s="145" t="s">
        <v>789</v>
      </c>
      <c r="M110" s="145" t="s">
        <v>386</v>
      </c>
      <c r="N110" s="143" t="s">
        <v>859</v>
      </c>
      <c r="O110" s="143" t="s">
        <v>662</v>
      </c>
      <c r="P110" s="164" t="s">
        <v>995</v>
      </c>
      <c r="Q110" s="164"/>
      <c r="R110" s="142" t="s">
        <v>844</v>
      </c>
      <c r="S110" s="142" t="s">
        <v>96</v>
      </c>
      <c r="T110" s="142" t="s">
        <v>806</v>
      </c>
      <c r="U110" s="143" t="s">
        <v>813</v>
      </c>
      <c r="V110" s="143" t="s">
        <v>95</v>
      </c>
      <c r="W110" s="143" t="s">
        <v>17</v>
      </c>
      <c r="X110" s="164" t="s">
        <v>995</v>
      </c>
      <c r="Y110" s="143" t="s">
        <v>797</v>
      </c>
      <c r="Z110" s="143" t="s">
        <v>1058</v>
      </c>
      <c r="AA110" s="142"/>
      <c r="AB110" s="7"/>
      <c r="AC110" s="7"/>
      <c r="AD110" s="7"/>
      <c r="AE110" s="7"/>
      <c r="AF110" s="7"/>
      <c r="AG110" s="7"/>
      <c r="AH110" s="7"/>
      <c r="AI110" s="7"/>
      <c r="AJ110" s="7"/>
      <c r="AK110" s="7"/>
      <c r="AL110" s="7"/>
      <c r="AM110" s="7"/>
    </row>
    <row r="111">
      <c r="A111" s="142"/>
      <c r="B111" s="142"/>
      <c r="C111" s="142" t="s">
        <v>111</v>
      </c>
      <c r="D111" s="142" t="s">
        <v>788</v>
      </c>
      <c r="E111" s="142" t="s">
        <v>69</v>
      </c>
      <c r="F111" s="142"/>
      <c r="G111" s="142"/>
      <c r="H111" s="143" t="s">
        <v>707</v>
      </c>
      <c r="I111" s="144" t="s">
        <v>156</v>
      </c>
      <c r="J111" s="142" t="s">
        <v>157</v>
      </c>
      <c r="K111" s="142" t="s">
        <v>158</v>
      </c>
      <c r="L111" s="145" t="s">
        <v>789</v>
      </c>
      <c r="M111" s="119" t="s">
        <v>790</v>
      </c>
      <c r="N111" s="143" t="s">
        <v>859</v>
      </c>
      <c r="O111" s="143" t="s">
        <v>662</v>
      </c>
      <c r="P111" s="164" t="s">
        <v>995</v>
      </c>
      <c r="Q111" s="164"/>
      <c r="R111" s="142" t="s">
        <v>844</v>
      </c>
      <c r="S111" s="142" t="s">
        <v>24</v>
      </c>
      <c r="T111" s="142" t="s">
        <v>819</v>
      </c>
      <c r="U111" s="143" t="s">
        <v>916</v>
      </c>
      <c r="V111" s="143" t="s">
        <v>159</v>
      </c>
      <c r="W111" s="143"/>
      <c r="X111" s="164" t="s">
        <v>995</v>
      </c>
      <c r="Y111" s="143" t="s">
        <v>797</v>
      </c>
      <c r="Z111" s="143" t="s">
        <v>1059</v>
      </c>
      <c r="AA111" s="142"/>
      <c r="AB111" s="7"/>
      <c r="AC111" s="7"/>
      <c r="AD111" s="7"/>
      <c r="AE111" s="7"/>
      <c r="AF111" s="7"/>
      <c r="AG111" s="7"/>
      <c r="AH111" s="7"/>
      <c r="AI111" s="7"/>
      <c r="AJ111" s="7"/>
      <c r="AK111" s="7"/>
      <c r="AL111" s="7"/>
      <c r="AM111" s="7"/>
    </row>
    <row r="112">
      <c r="A112" s="142"/>
      <c r="B112" s="143"/>
      <c r="C112" s="142" t="s">
        <v>111</v>
      </c>
      <c r="D112" s="142" t="s">
        <v>788</v>
      </c>
      <c r="E112" s="142" t="s">
        <v>21</v>
      </c>
      <c r="F112" s="142"/>
      <c r="G112" s="142"/>
      <c r="H112" s="143" t="s">
        <v>687</v>
      </c>
      <c r="I112" s="144" t="s">
        <v>105</v>
      </c>
      <c r="J112" s="142" t="s">
        <v>106</v>
      </c>
      <c r="K112" s="142" t="s">
        <v>107</v>
      </c>
      <c r="L112" s="145" t="s">
        <v>789</v>
      </c>
      <c r="M112" s="145" t="s">
        <v>386</v>
      </c>
      <c r="N112" s="143" t="s">
        <v>859</v>
      </c>
      <c r="O112" s="143" t="s">
        <v>662</v>
      </c>
      <c r="P112" s="143" t="s">
        <v>1043</v>
      </c>
      <c r="Q112" s="143"/>
      <c r="R112" s="142" t="s">
        <v>844</v>
      </c>
      <c r="S112" s="142" t="s">
        <v>24</v>
      </c>
      <c r="T112" s="142" t="s">
        <v>838</v>
      </c>
      <c r="U112" s="143" t="s">
        <v>941</v>
      </c>
      <c r="V112" s="143" t="s">
        <v>108</v>
      </c>
      <c r="W112" s="143"/>
      <c r="X112" s="143" t="s">
        <v>1043</v>
      </c>
      <c r="Y112" s="143" t="s">
        <v>797</v>
      </c>
      <c r="Z112" s="142"/>
      <c r="AA112" s="142"/>
      <c r="AB112" s="150"/>
      <c r="AC112" s="150"/>
      <c r="AD112" s="150"/>
      <c r="AE112" s="150"/>
      <c r="AF112" s="150"/>
      <c r="AG112" s="7"/>
      <c r="AH112" s="7"/>
      <c r="AI112" s="7"/>
      <c r="AJ112" s="7"/>
      <c r="AK112" s="7"/>
      <c r="AL112" s="7"/>
      <c r="AM112" s="7"/>
    </row>
    <row r="113">
      <c r="A113" s="142"/>
      <c r="B113" s="142"/>
      <c r="C113" s="142" t="s">
        <v>111</v>
      </c>
      <c r="D113" s="142" t="s">
        <v>788</v>
      </c>
      <c r="E113" s="142" t="s">
        <v>21</v>
      </c>
      <c r="F113" s="142"/>
      <c r="G113" s="142"/>
      <c r="H113" s="143" t="s">
        <v>707</v>
      </c>
      <c r="I113" s="144" t="s">
        <v>173</v>
      </c>
      <c r="J113" s="142" t="s">
        <v>174</v>
      </c>
      <c r="K113" s="142" t="s">
        <v>175</v>
      </c>
      <c r="L113" s="145" t="s">
        <v>789</v>
      </c>
      <c r="M113" s="145" t="s">
        <v>386</v>
      </c>
      <c r="N113" s="143" t="s">
        <v>859</v>
      </c>
      <c r="O113" s="143" t="s">
        <v>662</v>
      </c>
      <c r="P113" s="143" t="s">
        <v>1043</v>
      </c>
      <c r="Q113" s="143"/>
      <c r="R113" s="142" t="s">
        <v>844</v>
      </c>
      <c r="S113" s="142" t="s">
        <v>96</v>
      </c>
      <c r="T113" s="142" t="s">
        <v>1060</v>
      </c>
      <c r="U113" s="143" t="s">
        <v>1061</v>
      </c>
      <c r="V113" s="143" t="s">
        <v>176</v>
      </c>
      <c r="W113" s="143" t="s">
        <v>17</v>
      </c>
      <c r="X113" s="143" t="s">
        <v>1043</v>
      </c>
      <c r="Y113" s="143" t="s">
        <v>797</v>
      </c>
      <c r="Z113" s="142"/>
      <c r="AA113" s="142"/>
      <c r="AB113" s="7"/>
      <c r="AC113" s="7"/>
      <c r="AD113" s="7"/>
      <c r="AE113" s="7"/>
      <c r="AF113" s="7"/>
      <c r="AG113" s="7"/>
      <c r="AH113" s="7"/>
      <c r="AI113" s="7"/>
      <c r="AJ113" s="7"/>
      <c r="AK113" s="7"/>
      <c r="AL113" s="7"/>
      <c r="AM113" s="7"/>
    </row>
    <row r="114">
      <c r="A114" s="7"/>
      <c r="B114" s="7"/>
      <c r="C114" s="147"/>
      <c r="D114" s="147"/>
      <c r="E114" s="7"/>
      <c r="F114" s="152" t="s">
        <v>1</v>
      </c>
      <c r="G114" s="9" t="s">
        <v>583</v>
      </c>
      <c r="H114" s="143" t="s">
        <v>369</v>
      </c>
      <c r="I114" s="148" t="s">
        <v>1062</v>
      </c>
      <c r="J114" s="9" t="s">
        <v>1063</v>
      </c>
      <c r="K114" s="9" t="s">
        <v>1064</v>
      </c>
      <c r="L114" s="119" t="s">
        <v>803</v>
      </c>
      <c r="M114" s="119" t="s">
        <v>386</v>
      </c>
      <c r="N114" s="143" t="s">
        <v>859</v>
      </c>
      <c r="O114" s="143" t="s">
        <v>662</v>
      </c>
      <c r="P114" s="143" t="s">
        <v>925</v>
      </c>
      <c r="Q114" s="143"/>
      <c r="R114" s="7"/>
      <c r="S114" s="7"/>
      <c r="T114" s="7"/>
      <c r="U114" s="7"/>
      <c r="V114" s="7"/>
      <c r="W114" s="7"/>
      <c r="X114" s="143" t="s">
        <v>925</v>
      </c>
      <c r="Y114" s="7"/>
      <c r="Z114" s="7"/>
      <c r="AA114" s="7"/>
      <c r="AB114" s="7"/>
      <c r="AC114" s="7"/>
      <c r="AD114" s="7"/>
      <c r="AE114" s="7"/>
      <c r="AF114" s="7"/>
      <c r="AG114" s="7"/>
      <c r="AH114" s="7"/>
      <c r="AI114" s="7"/>
      <c r="AJ114" s="7"/>
      <c r="AK114" s="7"/>
      <c r="AL114" s="7"/>
      <c r="AM114" s="7"/>
    </row>
    <row r="115">
      <c r="A115" s="7"/>
      <c r="B115" s="7"/>
      <c r="C115" s="147"/>
      <c r="D115" s="147"/>
      <c r="E115" s="7"/>
      <c r="F115" s="142" t="s">
        <v>799</v>
      </c>
      <c r="G115" s="142" t="s">
        <v>301</v>
      </c>
      <c r="H115" s="143" t="s">
        <v>369</v>
      </c>
      <c r="I115" s="148" t="s">
        <v>1065</v>
      </c>
      <c r="J115" s="9" t="s">
        <v>1066</v>
      </c>
      <c r="K115" s="9" t="s">
        <v>1067</v>
      </c>
      <c r="L115" s="119" t="s">
        <v>803</v>
      </c>
      <c r="M115" s="119" t="s">
        <v>386</v>
      </c>
      <c r="N115" s="143" t="s">
        <v>859</v>
      </c>
      <c r="O115" s="143" t="s">
        <v>662</v>
      </c>
      <c r="P115" s="143" t="s">
        <v>1068</v>
      </c>
      <c r="Q115" s="143"/>
      <c r="R115" s="7"/>
      <c r="S115" s="7"/>
      <c r="T115" s="7"/>
      <c r="U115" s="7"/>
      <c r="V115" s="7"/>
      <c r="W115" s="7"/>
      <c r="X115" s="143" t="s">
        <v>1068</v>
      </c>
      <c r="Y115" s="7"/>
      <c r="Z115" s="7"/>
      <c r="AA115" s="7"/>
      <c r="AB115" s="7"/>
      <c r="AC115" s="7"/>
      <c r="AD115" s="7"/>
      <c r="AE115" s="7"/>
      <c r="AF115" s="7"/>
      <c r="AG115" s="7"/>
      <c r="AH115" s="7"/>
      <c r="AI115" s="7"/>
      <c r="AJ115" s="7"/>
      <c r="AK115" s="7"/>
      <c r="AL115" s="7"/>
      <c r="AM115" s="7"/>
    </row>
    <row r="116">
      <c r="A116" s="7"/>
      <c r="B116" s="7"/>
      <c r="C116" s="147"/>
      <c r="D116" s="147"/>
      <c r="E116" s="7"/>
      <c r="F116" s="142" t="s">
        <v>799</v>
      </c>
      <c r="G116" s="142" t="s">
        <v>301</v>
      </c>
      <c r="H116" s="143" t="s">
        <v>481</v>
      </c>
      <c r="I116" s="148" t="s">
        <v>1069</v>
      </c>
      <c r="J116" s="9" t="s">
        <v>1070</v>
      </c>
      <c r="K116" s="9" t="s">
        <v>934</v>
      </c>
      <c r="L116" s="119" t="s">
        <v>803</v>
      </c>
      <c r="M116" s="119" t="s">
        <v>386</v>
      </c>
      <c r="N116" s="143" t="s">
        <v>859</v>
      </c>
      <c r="O116" s="143" t="s">
        <v>662</v>
      </c>
      <c r="P116" s="143" t="s">
        <v>1043</v>
      </c>
      <c r="Q116" s="143"/>
      <c r="R116" s="9" t="s">
        <v>844</v>
      </c>
      <c r="S116" s="7"/>
      <c r="T116" s="7"/>
      <c r="U116" s="7"/>
      <c r="V116" s="7"/>
      <c r="W116" s="7"/>
      <c r="X116" s="143" t="s">
        <v>1043</v>
      </c>
      <c r="Y116" s="7"/>
      <c r="Z116" s="7"/>
      <c r="AA116" s="7"/>
      <c r="AB116" s="7"/>
      <c r="AC116" s="7"/>
      <c r="AD116" s="7"/>
      <c r="AE116" s="7"/>
      <c r="AF116" s="7"/>
      <c r="AG116" s="7"/>
      <c r="AH116" s="7"/>
      <c r="AI116" s="7"/>
      <c r="AJ116" s="7"/>
      <c r="AK116" s="7"/>
      <c r="AL116" s="7"/>
      <c r="AM116" s="7"/>
    </row>
    <row r="117">
      <c r="A117" s="7"/>
      <c r="B117" s="7"/>
      <c r="C117" s="147"/>
      <c r="D117" s="147"/>
      <c r="E117" s="7"/>
      <c r="F117" s="142" t="s">
        <v>799</v>
      </c>
      <c r="G117" s="142" t="s">
        <v>301</v>
      </c>
      <c r="H117" s="143" t="s">
        <v>373</v>
      </c>
      <c r="I117" s="148" t="s">
        <v>1071</v>
      </c>
      <c r="J117" s="9" t="s">
        <v>1072</v>
      </c>
      <c r="K117" s="9" t="s">
        <v>1073</v>
      </c>
      <c r="L117" s="119" t="s">
        <v>803</v>
      </c>
      <c r="M117" s="119" t="s">
        <v>386</v>
      </c>
      <c r="N117" s="143" t="s">
        <v>859</v>
      </c>
      <c r="O117" s="143" t="s">
        <v>662</v>
      </c>
      <c r="P117" s="164" t="s">
        <v>1074</v>
      </c>
      <c r="Q117" s="164"/>
      <c r="R117" s="9" t="s">
        <v>844</v>
      </c>
      <c r="S117" s="7"/>
      <c r="T117" s="7"/>
      <c r="U117" s="7"/>
      <c r="V117" s="7"/>
      <c r="W117" s="7"/>
      <c r="X117" s="164" t="s">
        <v>1074</v>
      </c>
      <c r="Y117" s="7"/>
      <c r="Z117" s="7"/>
      <c r="AA117" s="7"/>
      <c r="AB117" s="7"/>
      <c r="AC117" s="7"/>
      <c r="AD117" s="7"/>
      <c r="AE117" s="7"/>
      <c r="AF117" s="7"/>
      <c r="AG117" s="7"/>
      <c r="AH117" s="7"/>
      <c r="AI117" s="7"/>
      <c r="AJ117" s="7"/>
      <c r="AK117" s="7"/>
      <c r="AL117" s="7"/>
      <c r="AM117" s="7"/>
    </row>
    <row r="118">
      <c r="A118" s="143">
        <v>5464.0</v>
      </c>
      <c r="B118" s="142"/>
      <c r="C118" s="142"/>
      <c r="D118" s="142"/>
      <c r="E118" s="142"/>
      <c r="F118" s="142" t="s">
        <v>799</v>
      </c>
      <c r="G118" s="142" t="s">
        <v>301</v>
      </c>
      <c r="H118" s="143" t="s">
        <v>376</v>
      </c>
      <c r="I118" s="153" t="s">
        <v>594</v>
      </c>
      <c r="J118" s="143" t="s">
        <v>595</v>
      </c>
      <c r="K118" s="143" t="s">
        <v>596</v>
      </c>
      <c r="L118" s="119" t="s">
        <v>803</v>
      </c>
      <c r="M118" s="145" t="s">
        <v>386</v>
      </c>
      <c r="N118" s="143" t="s">
        <v>859</v>
      </c>
      <c r="O118" s="143" t="s">
        <v>662</v>
      </c>
      <c r="P118" s="164" t="s">
        <v>995</v>
      </c>
      <c r="Q118" s="164"/>
      <c r="R118" s="143" t="s">
        <v>844</v>
      </c>
      <c r="S118" s="142"/>
      <c r="T118" s="143" t="s">
        <v>1075</v>
      </c>
      <c r="U118" s="143" t="s">
        <v>795</v>
      </c>
      <c r="V118" s="143" t="s">
        <v>597</v>
      </c>
      <c r="W118" s="142"/>
      <c r="X118" s="164" t="s">
        <v>995</v>
      </c>
      <c r="Y118" s="143" t="s">
        <v>797</v>
      </c>
      <c r="Z118" s="143" t="s">
        <v>1059</v>
      </c>
      <c r="AA118" s="142"/>
      <c r="AB118" s="16"/>
      <c r="AC118" s="16"/>
      <c r="AD118" s="16"/>
      <c r="AE118" s="7"/>
      <c r="AF118" s="7"/>
      <c r="AG118" s="7"/>
      <c r="AH118" s="7"/>
      <c r="AI118" s="7"/>
      <c r="AJ118" s="7"/>
      <c r="AK118" s="7"/>
      <c r="AL118" s="7"/>
      <c r="AM118" s="7"/>
    </row>
    <row r="119">
      <c r="A119" s="7"/>
      <c r="B119" s="7"/>
      <c r="C119" s="147"/>
      <c r="D119" s="147"/>
      <c r="E119" s="7"/>
      <c r="F119" s="142" t="s">
        <v>799</v>
      </c>
      <c r="G119" s="142" t="s">
        <v>301</v>
      </c>
      <c r="H119" s="4" t="s">
        <v>715</v>
      </c>
      <c r="I119" s="148" t="s">
        <v>1076</v>
      </c>
      <c r="J119" s="9" t="s">
        <v>1077</v>
      </c>
      <c r="K119" s="9" t="s">
        <v>1078</v>
      </c>
      <c r="L119" s="119" t="s">
        <v>803</v>
      </c>
      <c r="M119" s="57" t="s">
        <v>386</v>
      </c>
      <c r="N119" s="143" t="s">
        <v>859</v>
      </c>
      <c r="O119" s="143" t="s">
        <v>662</v>
      </c>
      <c r="P119" s="9"/>
      <c r="Q119" s="9"/>
      <c r="R119" s="7"/>
      <c r="S119" s="7"/>
      <c r="T119" s="7"/>
      <c r="U119" s="7"/>
      <c r="V119" s="9"/>
      <c r="W119" s="7"/>
      <c r="X119" s="143" t="s">
        <v>824</v>
      </c>
      <c r="Y119" s="7"/>
      <c r="Z119" s="7"/>
      <c r="AA119" s="7"/>
      <c r="AB119" s="7"/>
      <c r="AC119" s="7"/>
      <c r="AD119" s="7"/>
      <c r="AE119" s="7"/>
      <c r="AF119" s="7"/>
      <c r="AG119" s="7"/>
      <c r="AH119" s="7"/>
      <c r="AI119" s="7"/>
      <c r="AJ119" s="7"/>
      <c r="AK119" s="7"/>
      <c r="AL119" s="7"/>
      <c r="AM119" s="7"/>
    </row>
    <row r="120">
      <c r="A120" s="7"/>
      <c r="B120" s="7"/>
      <c r="C120" s="147"/>
      <c r="D120" s="147"/>
      <c r="E120" s="7"/>
      <c r="F120" s="152" t="s">
        <v>1</v>
      </c>
      <c r="G120" s="9" t="s">
        <v>583</v>
      </c>
      <c r="H120" s="143" t="s">
        <v>481</v>
      </c>
      <c r="I120" s="148" t="s">
        <v>1079</v>
      </c>
      <c r="J120" s="9" t="s">
        <v>1080</v>
      </c>
      <c r="K120" s="9" t="s">
        <v>1081</v>
      </c>
      <c r="L120" s="119" t="s">
        <v>823</v>
      </c>
      <c r="M120" s="119" t="s">
        <v>386</v>
      </c>
      <c r="N120" s="143" t="s">
        <v>859</v>
      </c>
      <c r="O120" s="143" t="s">
        <v>662</v>
      </c>
      <c r="P120" s="143" t="s">
        <v>1018</v>
      </c>
      <c r="Q120" s="143"/>
      <c r="R120" s="9" t="s">
        <v>844</v>
      </c>
      <c r="S120" s="7"/>
      <c r="T120" s="7"/>
      <c r="U120" s="7"/>
      <c r="V120" s="7"/>
      <c r="W120" s="7"/>
      <c r="X120" s="143" t="s">
        <v>1018</v>
      </c>
      <c r="Y120" s="7"/>
      <c r="Z120" s="7"/>
      <c r="AA120" s="7"/>
      <c r="AB120" s="7"/>
      <c r="AC120" s="7"/>
      <c r="AD120" s="7"/>
      <c r="AE120" s="7"/>
      <c r="AF120" s="7"/>
      <c r="AG120" s="7"/>
      <c r="AH120" s="7"/>
      <c r="AI120" s="7"/>
      <c r="AJ120" s="7"/>
      <c r="AK120" s="7"/>
      <c r="AL120" s="7"/>
      <c r="AM120" s="7"/>
    </row>
    <row r="121">
      <c r="A121" s="143">
        <v>65075.0</v>
      </c>
      <c r="B121" s="142"/>
      <c r="C121" s="142"/>
      <c r="D121" s="142"/>
      <c r="E121" s="142"/>
      <c r="F121" s="143" t="s">
        <v>1</v>
      </c>
      <c r="G121" s="143" t="s">
        <v>583</v>
      </c>
      <c r="H121" s="143" t="s">
        <v>369</v>
      </c>
      <c r="I121" s="153" t="s">
        <v>422</v>
      </c>
      <c r="J121" s="143" t="s">
        <v>423</v>
      </c>
      <c r="K121" s="143" t="s">
        <v>424</v>
      </c>
      <c r="L121" s="119" t="s">
        <v>823</v>
      </c>
      <c r="M121" s="145" t="s">
        <v>386</v>
      </c>
      <c r="N121" s="143" t="s">
        <v>859</v>
      </c>
      <c r="O121" s="143" t="s">
        <v>662</v>
      </c>
      <c r="P121" s="143" t="s">
        <v>1043</v>
      </c>
      <c r="Q121" s="143"/>
      <c r="R121" s="143" t="s">
        <v>844</v>
      </c>
      <c r="S121" s="142"/>
      <c r="T121" s="143" t="s">
        <v>806</v>
      </c>
      <c r="U121" s="143" t="s">
        <v>795</v>
      </c>
      <c r="V121" s="143" t="s">
        <v>425</v>
      </c>
      <c r="W121" s="142"/>
      <c r="X121" s="143" t="s">
        <v>1043</v>
      </c>
      <c r="Y121" s="143" t="s">
        <v>797</v>
      </c>
      <c r="Z121" s="142"/>
      <c r="AA121" s="142"/>
      <c r="AB121" s="150"/>
      <c r="AC121" s="150"/>
      <c r="AD121" s="150"/>
      <c r="AE121" s="150"/>
      <c r="AF121" s="150"/>
      <c r="AG121" s="7"/>
      <c r="AH121" s="7"/>
      <c r="AI121" s="7"/>
      <c r="AJ121" s="7"/>
      <c r="AK121" s="7"/>
      <c r="AL121" s="7"/>
      <c r="AM121" s="7"/>
    </row>
    <row r="122">
      <c r="A122" s="7"/>
      <c r="B122" s="7"/>
      <c r="C122" s="147"/>
      <c r="D122" s="147"/>
      <c r="E122" s="7"/>
      <c r="F122" s="142" t="s">
        <v>799</v>
      </c>
      <c r="G122" s="142" t="s">
        <v>301</v>
      </c>
      <c r="H122" s="9" t="s">
        <v>716</v>
      </c>
      <c r="I122" s="148" t="s">
        <v>1082</v>
      </c>
      <c r="J122" s="9" t="s">
        <v>1083</v>
      </c>
      <c r="K122" s="9" t="s">
        <v>1084</v>
      </c>
      <c r="L122" s="119" t="s">
        <v>803</v>
      </c>
      <c r="M122" s="156" t="s">
        <v>386</v>
      </c>
      <c r="N122" s="9" t="s">
        <v>791</v>
      </c>
      <c r="O122" s="143" t="s">
        <v>662</v>
      </c>
      <c r="P122" s="163" t="s">
        <v>1043</v>
      </c>
      <c r="R122" s="158" t="s">
        <v>850</v>
      </c>
      <c r="S122" s="7"/>
      <c r="T122" s="9" t="s">
        <v>806</v>
      </c>
      <c r="U122" s="9" t="s">
        <v>795</v>
      </c>
      <c r="V122" s="9" t="s">
        <v>1085</v>
      </c>
      <c r="W122" s="7"/>
      <c r="X122" s="163" t="s">
        <v>1043</v>
      </c>
      <c r="Y122" s="9" t="s">
        <v>797</v>
      </c>
      <c r="Z122" s="7"/>
      <c r="AA122" s="7"/>
      <c r="AB122" s="7"/>
      <c r="AC122" s="7"/>
      <c r="AD122" s="7"/>
      <c r="AE122" s="7"/>
      <c r="AF122" s="7"/>
      <c r="AG122" s="7"/>
      <c r="AH122" s="7"/>
      <c r="AI122" s="7"/>
      <c r="AJ122" s="7"/>
      <c r="AK122" s="7"/>
      <c r="AL122" s="7"/>
      <c r="AM122" s="7"/>
    </row>
    <row r="123">
      <c r="F123" s="152" t="s">
        <v>1</v>
      </c>
      <c r="G123" s="160" t="s">
        <v>583</v>
      </c>
      <c r="H123" s="4" t="s">
        <v>715</v>
      </c>
      <c r="I123" s="5" t="s">
        <v>1086</v>
      </c>
      <c r="J123" s="4" t="s">
        <v>1087</v>
      </c>
      <c r="K123" s="4" t="s">
        <v>1088</v>
      </c>
      <c r="L123" s="119" t="s">
        <v>803</v>
      </c>
      <c r="M123" s="57" t="s">
        <v>386</v>
      </c>
      <c r="N123" s="9" t="s">
        <v>791</v>
      </c>
      <c r="O123" s="143" t="s">
        <v>662</v>
      </c>
      <c r="P123" s="149" t="s">
        <v>886</v>
      </c>
      <c r="Q123" s="149"/>
      <c r="X123" s="149" t="s">
        <v>886</v>
      </c>
      <c r="Y123" s="9" t="s">
        <v>797</v>
      </c>
    </row>
    <row r="124">
      <c r="A124" s="143">
        <v>14510.0</v>
      </c>
      <c r="B124" s="142"/>
      <c r="C124" s="142"/>
      <c r="D124" s="142"/>
      <c r="E124" s="142"/>
      <c r="F124" s="143" t="s">
        <v>799</v>
      </c>
      <c r="G124" s="143" t="s">
        <v>301</v>
      </c>
      <c r="H124" s="143" t="s">
        <v>373</v>
      </c>
      <c r="I124" s="153" t="s">
        <v>404</v>
      </c>
      <c r="J124" s="143" t="s">
        <v>405</v>
      </c>
      <c r="K124" s="143" t="s">
        <v>406</v>
      </c>
      <c r="L124" s="119" t="s">
        <v>803</v>
      </c>
      <c r="M124" s="145" t="s">
        <v>386</v>
      </c>
      <c r="N124" s="9" t="s">
        <v>791</v>
      </c>
      <c r="O124" s="143" t="s">
        <v>662</v>
      </c>
      <c r="P124" s="164" t="s">
        <v>995</v>
      </c>
      <c r="Q124" s="164"/>
      <c r="R124" s="143" t="s">
        <v>998</v>
      </c>
      <c r="S124" s="142"/>
      <c r="T124" s="143" t="s">
        <v>806</v>
      </c>
      <c r="U124" s="143" t="s">
        <v>94</v>
      </c>
      <c r="V124" s="143" t="s">
        <v>408</v>
      </c>
      <c r="W124" s="142"/>
      <c r="X124" s="164" t="s">
        <v>995</v>
      </c>
      <c r="Y124" s="143" t="s">
        <v>94</v>
      </c>
      <c r="Z124" s="143" t="s">
        <v>1059</v>
      </c>
      <c r="AA124" s="142"/>
      <c r="AB124" s="16"/>
      <c r="AC124" s="16"/>
      <c r="AD124" s="16"/>
      <c r="AE124" s="7"/>
      <c r="AF124" s="7"/>
      <c r="AG124" s="7"/>
      <c r="AH124" s="7"/>
      <c r="AI124" s="7"/>
      <c r="AJ124" s="7"/>
      <c r="AK124" s="7"/>
      <c r="AL124" s="7"/>
      <c r="AM124" s="7"/>
    </row>
    <row r="125">
      <c r="A125" s="7"/>
      <c r="B125" s="7"/>
      <c r="C125" s="147"/>
      <c r="D125" s="147"/>
      <c r="E125" s="7"/>
      <c r="F125" s="142" t="s">
        <v>799</v>
      </c>
      <c r="G125" s="142" t="s">
        <v>301</v>
      </c>
      <c r="H125" s="9" t="s">
        <v>376</v>
      </c>
      <c r="I125" s="148" t="s">
        <v>1089</v>
      </c>
      <c r="J125" s="9" t="s">
        <v>1090</v>
      </c>
      <c r="K125" s="171" t="s">
        <v>1091</v>
      </c>
      <c r="L125" s="119" t="s">
        <v>803</v>
      </c>
      <c r="M125" s="119" t="s">
        <v>386</v>
      </c>
      <c r="N125" s="9" t="s">
        <v>791</v>
      </c>
      <c r="O125" s="143" t="s">
        <v>662</v>
      </c>
      <c r="P125" s="171"/>
      <c r="Q125" s="171"/>
      <c r="R125" s="9" t="s">
        <v>844</v>
      </c>
      <c r="S125" s="7"/>
      <c r="T125" s="7"/>
      <c r="U125" s="7"/>
      <c r="V125" s="7"/>
      <c r="W125" s="7"/>
      <c r="X125" s="149" t="s">
        <v>851</v>
      </c>
      <c r="Y125" s="7"/>
      <c r="Z125" s="7"/>
      <c r="AA125" s="7"/>
      <c r="AB125" s="7"/>
      <c r="AC125" s="7"/>
      <c r="AD125" s="7"/>
      <c r="AE125" s="7"/>
      <c r="AF125" s="7"/>
      <c r="AG125" s="7"/>
      <c r="AH125" s="7"/>
      <c r="AI125" s="7"/>
      <c r="AJ125" s="7"/>
      <c r="AK125" s="7"/>
      <c r="AL125" s="7"/>
      <c r="AM125" s="7"/>
    </row>
    <row r="126">
      <c r="A126" s="143">
        <v>29512.0</v>
      </c>
      <c r="B126" s="142"/>
      <c r="C126" s="142"/>
      <c r="D126" s="142"/>
      <c r="E126" s="142"/>
      <c r="F126" s="143" t="s">
        <v>799</v>
      </c>
      <c r="G126" s="143" t="s">
        <v>301</v>
      </c>
      <c r="H126" s="143" t="s">
        <v>369</v>
      </c>
      <c r="I126" s="153" t="s">
        <v>457</v>
      </c>
      <c r="J126" s="143" t="s">
        <v>458</v>
      </c>
      <c r="K126" s="143" t="s">
        <v>459</v>
      </c>
      <c r="L126" s="119" t="s">
        <v>803</v>
      </c>
      <c r="M126" s="145" t="s">
        <v>386</v>
      </c>
      <c r="N126" s="9" t="s">
        <v>804</v>
      </c>
      <c r="O126" s="143" t="s">
        <v>662</v>
      </c>
      <c r="P126" s="143" t="s">
        <v>1092</v>
      </c>
      <c r="Q126" s="143"/>
      <c r="R126" s="143" t="s">
        <v>844</v>
      </c>
      <c r="S126" s="142"/>
      <c r="T126" s="143" t="s">
        <v>1093</v>
      </c>
      <c r="U126" s="143" t="s">
        <v>1094</v>
      </c>
      <c r="V126" s="143" t="s">
        <v>460</v>
      </c>
      <c r="W126" s="142"/>
      <c r="X126" s="143" t="s">
        <v>1092</v>
      </c>
      <c r="Y126" s="143" t="s">
        <v>797</v>
      </c>
      <c r="Z126" s="142"/>
      <c r="AA126" s="142"/>
      <c r="AB126" s="150"/>
      <c r="AC126" s="150"/>
      <c r="AD126" s="150"/>
      <c r="AE126" s="150"/>
      <c r="AF126" s="150"/>
      <c r="AG126" s="7"/>
      <c r="AH126" s="7"/>
      <c r="AI126" s="7"/>
      <c r="AJ126" s="7"/>
      <c r="AK126" s="7"/>
      <c r="AL126" s="7"/>
      <c r="AM126" s="7"/>
    </row>
    <row r="127">
      <c r="A127" s="7"/>
      <c r="B127" s="7"/>
      <c r="C127" s="147"/>
      <c r="D127" s="147"/>
      <c r="E127" s="7"/>
      <c r="F127" s="152" t="s">
        <v>1</v>
      </c>
      <c r="G127" s="9" t="s">
        <v>256</v>
      </c>
      <c r="H127" s="9" t="s">
        <v>716</v>
      </c>
      <c r="I127" s="5" t="s">
        <v>1095</v>
      </c>
      <c r="J127" s="4" t="s">
        <v>1096</v>
      </c>
      <c r="K127" s="4" t="s">
        <v>1097</v>
      </c>
      <c r="L127" s="57" t="s">
        <v>864</v>
      </c>
      <c r="M127" s="119" t="s">
        <v>402</v>
      </c>
      <c r="N127" s="143" t="s">
        <v>812</v>
      </c>
      <c r="O127" s="143" t="s">
        <v>662</v>
      </c>
      <c r="R127" s="7"/>
      <c r="S127" s="7"/>
      <c r="T127" s="7"/>
      <c r="U127" s="7"/>
      <c r="V127" s="7"/>
      <c r="W127" s="7"/>
      <c r="X127" s="149" t="s">
        <v>828</v>
      </c>
      <c r="Y127" s="7"/>
      <c r="Z127" s="7"/>
      <c r="AA127" s="7"/>
      <c r="AB127" s="7"/>
      <c r="AC127" s="7"/>
      <c r="AD127" s="7"/>
      <c r="AE127" s="7"/>
      <c r="AF127" s="7"/>
      <c r="AG127" s="7"/>
      <c r="AH127" s="7"/>
      <c r="AI127" s="7"/>
      <c r="AJ127" s="7"/>
      <c r="AK127" s="7"/>
      <c r="AL127" s="7"/>
      <c r="AM127" s="7"/>
    </row>
    <row r="128">
      <c r="A128" s="7"/>
      <c r="B128" s="7"/>
      <c r="C128" s="147"/>
      <c r="D128" s="147"/>
      <c r="E128" s="7"/>
      <c r="F128" s="7"/>
      <c r="G128" s="7"/>
      <c r="H128" s="7"/>
      <c r="I128" s="7"/>
      <c r="J128" s="7"/>
      <c r="K128" s="7"/>
      <c r="L128" s="172"/>
      <c r="M128" s="172"/>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c r="A129" s="7"/>
      <c r="B129" s="7"/>
      <c r="C129" s="147"/>
      <c r="D129" s="147"/>
      <c r="E129" s="7"/>
      <c r="F129" s="7"/>
      <c r="G129" s="7"/>
      <c r="H129" s="7"/>
      <c r="I129" s="7"/>
      <c r="J129" s="7"/>
      <c r="K129" s="7"/>
      <c r="M129" s="172"/>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c r="A130" s="7"/>
      <c r="B130" s="7"/>
      <c r="C130" s="147"/>
      <c r="D130" s="147"/>
      <c r="E130" s="7"/>
      <c r="F130" s="7"/>
      <c r="G130" s="7"/>
      <c r="H130" s="7"/>
      <c r="I130" s="7"/>
      <c r="J130" s="7"/>
      <c r="K130" s="7"/>
      <c r="M130" s="172"/>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c r="A131" s="7"/>
      <c r="B131" s="7"/>
      <c r="C131" s="147"/>
      <c r="D131" s="147"/>
      <c r="E131" s="7"/>
      <c r="F131" s="7"/>
      <c r="G131" s="9"/>
      <c r="H131" s="7"/>
      <c r="I131" s="7"/>
      <c r="J131" s="7"/>
      <c r="K131" s="7"/>
      <c r="M131" s="172"/>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c r="A132" s="7"/>
      <c r="B132" s="7"/>
      <c r="C132" s="147"/>
      <c r="D132" s="147"/>
      <c r="E132" s="7"/>
      <c r="F132" s="7"/>
      <c r="G132" s="9"/>
      <c r="H132" s="7"/>
      <c r="I132" s="7"/>
      <c r="J132" s="7"/>
      <c r="K132" s="7"/>
      <c r="M132" s="172"/>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c r="A133" s="7"/>
      <c r="B133" s="7"/>
      <c r="C133" s="147"/>
      <c r="D133" s="147"/>
      <c r="E133" s="7"/>
      <c r="F133" s="7"/>
      <c r="G133" s="7"/>
      <c r="J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c r="A134" s="7"/>
      <c r="B134" s="7"/>
      <c r="C134" s="147"/>
      <c r="D134" s="147"/>
      <c r="E134" s="7"/>
      <c r="F134" s="7"/>
      <c r="G134" s="7"/>
      <c r="J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c r="A135" s="7"/>
      <c r="B135" s="7"/>
      <c r="C135" s="147"/>
      <c r="D135" s="147"/>
      <c r="E135" s="7"/>
      <c r="F135" s="7"/>
      <c r="G135" s="7"/>
      <c r="J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c r="A136" s="7"/>
      <c r="B136" s="7"/>
      <c r="C136" s="147"/>
      <c r="D136" s="147"/>
      <c r="E136" s="7"/>
      <c r="F136" s="7"/>
      <c r="G136" s="7"/>
      <c r="J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c r="A137" s="7"/>
      <c r="B137" s="7"/>
      <c r="C137" s="147"/>
      <c r="D137" s="147"/>
      <c r="E137" s="7"/>
      <c r="F137" s="7"/>
      <c r="G137" s="7"/>
      <c r="J137" s="7"/>
      <c r="L137" s="172"/>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c r="A138" s="7"/>
      <c r="B138" s="7"/>
      <c r="C138" s="147"/>
      <c r="D138" s="147"/>
      <c r="E138" s="7"/>
      <c r="F138" s="7"/>
      <c r="G138" s="7"/>
      <c r="J138" s="7"/>
      <c r="L138" s="172"/>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c r="A139" s="7"/>
      <c r="B139" s="7"/>
      <c r="C139" s="147"/>
      <c r="D139" s="147"/>
      <c r="E139" s="7"/>
      <c r="F139" s="7"/>
      <c r="G139" s="7"/>
      <c r="J139" s="7"/>
      <c r="L139" s="172"/>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c r="A140" s="7"/>
      <c r="B140" s="7"/>
      <c r="C140" s="147"/>
      <c r="D140" s="147"/>
      <c r="E140" s="7"/>
      <c r="F140" s="7"/>
      <c r="G140" s="7"/>
      <c r="J140" s="7"/>
      <c r="L140" s="172"/>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c r="A141" s="7"/>
      <c r="B141" s="7"/>
      <c r="C141" s="147"/>
      <c r="D141" s="147"/>
      <c r="E141" s="7"/>
      <c r="F141" s="7"/>
      <c r="G141" s="7"/>
      <c r="J141" s="7"/>
      <c r="L141" s="172"/>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c r="A142" s="7"/>
      <c r="B142" s="7"/>
      <c r="C142" s="147"/>
      <c r="D142" s="147"/>
      <c r="E142" s="7"/>
      <c r="F142" s="7"/>
      <c r="G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c r="A143" s="7"/>
      <c r="B143" s="7"/>
      <c r="C143" s="147"/>
      <c r="D143" s="147"/>
      <c r="E143" s="7"/>
      <c r="F143" s="7"/>
      <c r="G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c r="A144" s="7"/>
      <c r="B144" s="7"/>
      <c r="C144" s="147"/>
      <c r="D144" s="147"/>
      <c r="E144" s="7"/>
      <c r="F144" s="7"/>
      <c r="G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c r="A145" s="7"/>
      <c r="B145" s="7"/>
      <c r="C145" s="147"/>
      <c r="D145" s="147"/>
      <c r="E145" s="7"/>
      <c r="F145" s="7"/>
      <c r="G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c r="A146" s="7"/>
      <c r="B146" s="7"/>
      <c r="C146" s="147"/>
      <c r="D146" s="147"/>
      <c r="E146" s="7"/>
      <c r="F146" s="7"/>
      <c r="G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c r="A147" s="7"/>
      <c r="B147" s="7"/>
      <c r="C147" s="147"/>
      <c r="D147" s="147"/>
      <c r="E147" s="7"/>
      <c r="F147" s="7"/>
      <c r="G147" s="7"/>
      <c r="H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c r="A148" s="7"/>
      <c r="B148" s="7"/>
      <c r="C148" s="147"/>
      <c r="D148" s="147"/>
      <c r="E148" s="7"/>
      <c r="F148" s="7"/>
      <c r="G148" s="7"/>
      <c r="H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c r="A149" s="7"/>
      <c r="B149" s="7"/>
      <c r="C149" s="147"/>
      <c r="D149" s="147"/>
      <c r="E149" s="7"/>
      <c r="F149" s="7"/>
      <c r="G149" s="7"/>
      <c r="H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c r="A150" s="7"/>
      <c r="B150" s="7"/>
      <c r="C150" s="147"/>
      <c r="D150" s="147"/>
      <c r="E150" s="7"/>
      <c r="F150" s="7"/>
      <c r="G150" s="7"/>
      <c r="H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c r="A151" s="7"/>
      <c r="B151" s="7"/>
      <c r="C151" s="147"/>
      <c r="D151" s="147"/>
      <c r="E151" s="7"/>
      <c r="F151" s="7"/>
      <c r="G151" s="7"/>
      <c r="H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c r="A152" s="7"/>
      <c r="B152" s="7"/>
      <c r="C152" s="147"/>
      <c r="D152" s="147"/>
      <c r="E152" s="7"/>
      <c r="F152" s="7"/>
      <c r="G152" s="7"/>
      <c r="H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c r="A153" s="7"/>
      <c r="B153" s="7"/>
      <c r="C153" s="147"/>
      <c r="D153" s="147"/>
      <c r="E153" s="7"/>
      <c r="F153" s="7"/>
      <c r="G153" s="7"/>
      <c r="H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c r="A154" s="7"/>
      <c r="B154" s="7"/>
      <c r="C154" s="147"/>
      <c r="D154" s="147"/>
      <c r="E154" s="7"/>
      <c r="F154" s="7"/>
      <c r="G154" s="7"/>
      <c r="H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c r="A155" s="7"/>
      <c r="B155" s="7"/>
      <c r="C155" s="147"/>
      <c r="D155" s="147"/>
      <c r="E155" s="7"/>
      <c r="F155" s="7"/>
      <c r="G155" s="7"/>
      <c r="H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c r="A156" s="7"/>
      <c r="B156" s="7"/>
      <c r="C156" s="147"/>
      <c r="D156" s="147"/>
      <c r="E156" s="7"/>
      <c r="F156" s="7"/>
      <c r="G156" s="7"/>
      <c r="H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c r="A157" s="7"/>
      <c r="B157" s="7"/>
      <c r="C157" s="147"/>
      <c r="D157" s="147"/>
      <c r="E157" s="7"/>
      <c r="F157" s="7"/>
      <c r="G157" s="7"/>
      <c r="H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c r="A158" s="7"/>
      <c r="B158" s="7"/>
      <c r="C158" s="147"/>
      <c r="D158" s="147"/>
      <c r="E158" s="7"/>
      <c r="F158" s="7"/>
      <c r="G158" s="7"/>
      <c r="H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c r="A159" s="7"/>
      <c r="B159" s="7"/>
      <c r="C159" s="147"/>
      <c r="D159" s="147"/>
      <c r="E159" s="7"/>
      <c r="F159" s="7"/>
      <c r="G159" s="7"/>
      <c r="H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c r="A160" s="7"/>
      <c r="B160" s="7"/>
      <c r="C160" s="147"/>
      <c r="D160" s="147"/>
      <c r="E160" s="7"/>
      <c r="F160" s="7"/>
      <c r="G160" s="7"/>
      <c r="H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c r="A161" s="7"/>
      <c r="B161" s="7"/>
      <c r="C161" s="147"/>
      <c r="D161" s="147"/>
      <c r="E161" s="7"/>
      <c r="F161" s="7"/>
      <c r="G161" s="7"/>
      <c r="H161" s="7"/>
      <c r="I161" s="7"/>
      <c r="J161" s="7"/>
      <c r="K161" s="7"/>
      <c r="L161" s="172"/>
      <c r="M161" s="172"/>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c r="A162" s="7"/>
      <c r="B162" s="7"/>
      <c r="D162" s="147"/>
      <c r="E162" s="7"/>
      <c r="F162" s="7"/>
      <c r="G162" s="7"/>
      <c r="H162" s="7"/>
      <c r="I162" s="7"/>
      <c r="J162" s="7"/>
      <c r="K162" s="7"/>
      <c r="L162" s="172"/>
      <c r="M162" s="172"/>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c r="A163" s="7"/>
      <c r="B163" s="7"/>
      <c r="C163" s="147"/>
      <c r="D163" s="147"/>
      <c r="E163" s="7"/>
      <c r="F163" s="7"/>
      <c r="G163" s="7"/>
      <c r="H163" s="7"/>
      <c r="I163" s="7"/>
      <c r="J163" s="7"/>
      <c r="K163" s="7"/>
      <c r="L163" s="172"/>
      <c r="M163" s="172"/>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c r="A164" s="7"/>
      <c r="B164" s="7"/>
      <c r="C164" s="147"/>
      <c r="D164" s="147"/>
      <c r="E164" s="7"/>
      <c r="F164" s="7"/>
      <c r="H164" s="7"/>
      <c r="I164" s="7"/>
      <c r="J164" s="7"/>
      <c r="K164" s="7"/>
      <c r="L164" s="172"/>
      <c r="M164" s="172"/>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c r="A165" s="7"/>
      <c r="B165" s="7"/>
      <c r="D165" s="147"/>
      <c r="E165" s="7"/>
      <c r="F165" s="7"/>
      <c r="H165" s="7"/>
      <c r="I165" s="7"/>
      <c r="J165" s="7"/>
      <c r="K165" s="7"/>
      <c r="L165" s="172"/>
      <c r="M165" s="172"/>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c r="A166" s="7"/>
      <c r="B166" s="7"/>
      <c r="C166" s="147"/>
      <c r="D166" s="147"/>
      <c r="E166" s="7"/>
      <c r="F166" s="7"/>
      <c r="G166" s="7"/>
      <c r="H166" s="7"/>
      <c r="I166" s="7"/>
      <c r="J166" s="7"/>
      <c r="K166" s="7"/>
      <c r="L166" s="172"/>
      <c r="M166" s="172"/>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c r="A167" s="7"/>
      <c r="B167" s="7"/>
      <c r="C167" s="147"/>
      <c r="D167" s="147"/>
      <c r="E167" s="7"/>
      <c r="F167" s="7"/>
      <c r="G167" s="7"/>
      <c r="H167" s="7"/>
      <c r="I167" s="7"/>
      <c r="J167" s="7"/>
      <c r="K167" s="7"/>
      <c r="L167" s="172"/>
      <c r="M167" s="172"/>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c r="A168" s="7"/>
      <c r="B168" s="7"/>
      <c r="C168" s="147"/>
      <c r="D168" s="147"/>
      <c r="E168" s="7"/>
      <c r="F168" s="7"/>
      <c r="G168" s="7"/>
      <c r="H168" s="7"/>
      <c r="I168" s="7"/>
      <c r="J168" s="7"/>
      <c r="K168" s="7"/>
      <c r="L168" s="172"/>
      <c r="M168" s="172"/>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c r="A169" s="7"/>
      <c r="B169" s="7"/>
      <c r="C169" s="147"/>
      <c r="D169" s="147"/>
      <c r="E169" s="7"/>
      <c r="F169" s="7"/>
      <c r="G169" s="7"/>
      <c r="H169" s="7"/>
      <c r="I169" s="7"/>
      <c r="J169" s="7"/>
      <c r="K169" s="7"/>
      <c r="L169" s="172"/>
      <c r="M169" s="172"/>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c r="A170" s="7"/>
      <c r="B170" s="7"/>
      <c r="C170" s="147"/>
      <c r="D170" s="147"/>
      <c r="E170" s="7"/>
      <c r="F170" s="7"/>
      <c r="G170" s="62"/>
      <c r="H170" s="7"/>
      <c r="I170" s="7"/>
      <c r="J170" s="7"/>
      <c r="K170" s="7"/>
      <c r="L170" s="172"/>
      <c r="M170" s="172"/>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c r="A171" s="7"/>
      <c r="B171" s="7"/>
      <c r="C171" s="147"/>
      <c r="D171" s="147"/>
      <c r="E171" s="7"/>
      <c r="F171" s="7"/>
      <c r="H171" s="7"/>
      <c r="I171" s="7"/>
      <c r="J171" s="7"/>
      <c r="K171" s="7"/>
      <c r="L171" s="172"/>
      <c r="M171" s="172"/>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c r="A172" s="7"/>
      <c r="B172" s="7"/>
      <c r="C172" s="147"/>
      <c r="D172" s="147"/>
      <c r="E172" s="7"/>
      <c r="F172" s="7"/>
      <c r="G172" s="7"/>
      <c r="H172" s="7"/>
      <c r="I172" s="7"/>
      <c r="J172" s="7"/>
      <c r="K172" s="7"/>
      <c r="L172" s="172"/>
      <c r="M172" s="172"/>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c r="A173" s="7"/>
      <c r="B173" s="7"/>
      <c r="C173" s="147"/>
      <c r="D173" s="147"/>
      <c r="E173" s="7"/>
      <c r="F173" s="7"/>
      <c r="G173" s="173"/>
      <c r="H173" s="7"/>
      <c r="I173" s="7"/>
      <c r="J173" s="7"/>
      <c r="K173" s="7"/>
      <c r="L173" s="172"/>
      <c r="M173" s="172"/>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c r="A174" s="7"/>
      <c r="B174" s="7"/>
      <c r="C174" s="147"/>
      <c r="D174" s="147"/>
      <c r="E174" s="7"/>
      <c r="F174" s="7"/>
      <c r="G174" s="7"/>
      <c r="H174" s="7"/>
      <c r="I174" s="7"/>
      <c r="J174" s="7"/>
      <c r="K174" s="7"/>
      <c r="L174" s="172"/>
      <c r="M174" s="172"/>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c r="A175" s="7"/>
      <c r="B175" s="7"/>
      <c r="C175" s="147"/>
      <c r="D175" s="147"/>
      <c r="E175" s="7"/>
      <c r="F175" s="7"/>
      <c r="G175" s="7"/>
      <c r="H175" s="7"/>
      <c r="I175" s="7"/>
      <c r="J175" s="7"/>
      <c r="K175" s="7"/>
      <c r="L175" s="172"/>
      <c r="M175" s="172"/>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c r="A176" s="7"/>
      <c r="B176" s="7"/>
      <c r="C176" s="147"/>
      <c r="D176" s="147"/>
      <c r="E176" s="7"/>
      <c r="F176" s="7"/>
      <c r="G176" s="7"/>
      <c r="H176" s="7"/>
      <c r="I176" s="7"/>
      <c r="J176" s="7"/>
      <c r="K176" s="7"/>
      <c r="L176" s="172"/>
      <c r="M176" s="172"/>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c r="A177" s="7"/>
      <c r="B177" s="7"/>
      <c r="C177" s="147"/>
      <c r="D177" s="147"/>
      <c r="E177" s="7"/>
      <c r="F177" s="7"/>
      <c r="G177" s="7"/>
      <c r="H177" s="7"/>
      <c r="I177" s="7"/>
      <c r="J177" s="7"/>
      <c r="K177" s="7"/>
      <c r="L177" s="172"/>
      <c r="M177" s="172"/>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c r="A178" s="7"/>
      <c r="B178" s="7"/>
      <c r="C178" s="147"/>
      <c r="D178" s="147"/>
      <c r="E178" s="7"/>
      <c r="F178" s="7"/>
      <c r="G178" s="7"/>
      <c r="H178" s="7"/>
      <c r="I178" s="7"/>
      <c r="J178" s="7"/>
      <c r="K178" s="7"/>
      <c r="L178" s="172"/>
      <c r="M178" s="172"/>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c r="A179" s="7"/>
      <c r="B179" s="7"/>
      <c r="C179" s="147"/>
      <c r="D179" s="147"/>
      <c r="E179" s="7"/>
      <c r="F179" s="7"/>
      <c r="G179" s="7"/>
      <c r="H179" s="7"/>
      <c r="I179" s="7"/>
      <c r="J179" s="7"/>
      <c r="K179" s="7"/>
      <c r="L179" s="172"/>
      <c r="M179" s="172"/>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c r="A180" s="7"/>
      <c r="B180" s="7"/>
      <c r="C180" s="147"/>
      <c r="D180" s="147"/>
      <c r="E180" s="7"/>
      <c r="F180" s="7"/>
      <c r="G180" s="7"/>
      <c r="H180" s="7"/>
      <c r="I180" s="7"/>
      <c r="J180" s="7"/>
      <c r="K180" s="7"/>
      <c r="L180" s="172"/>
      <c r="M180" s="172"/>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c r="A181" s="7"/>
      <c r="B181" s="7"/>
      <c r="C181" s="147"/>
      <c r="D181" s="147"/>
      <c r="E181" s="7"/>
      <c r="F181" s="7"/>
      <c r="G181" s="7"/>
      <c r="H181" s="7"/>
      <c r="I181" s="7"/>
      <c r="J181" s="7"/>
      <c r="K181" s="7"/>
      <c r="L181" s="172"/>
      <c r="M181" s="172"/>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c r="A182" s="7"/>
      <c r="B182" s="7"/>
      <c r="C182" s="147"/>
      <c r="D182" s="147"/>
      <c r="E182" s="7"/>
      <c r="F182" s="7"/>
      <c r="G182" s="7"/>
      <c r="H182" s="7"/>
      <c r="I182" s="7"/>
      <c r="J182" s="7"/>
      <c r="K182" s="7"/>
      <c r="L182" s="172"/>
      <c r="M182" s="172"/>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c r="A183" s="7"/>
      <c r="B183" s="7"/>
      <c r="C183" s="147"/>
      <c r="D183" s="147"/>
      <c r="E183" s="7"/>
      <c r="F183" s="7"/>
      <c r="G183" s="7"/>
      <c r="H183" s="7"/>
      <c r="I183" s="7"/>
      <c r="J183" s="7"/>
      <c r="K183" s="7"/>
      <c r="L183" s="172"/>
      <c r="M183" s="172"/>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c r="A184" s="7"/>
      <c r="B184" s="7"/>
      <c r="C184" s="147"/>
      <c r="D184" s="147"/>
      <c r="E184" s="7"/>
      <c r="F184" s="7"/>
      <c r="G184" s="7"/>
      <c r="H184" s="7"/>
      <c r="I184" s="7"/>
      <c r="J184" s="7"/>
      <c r="K184" s="7"/>
      <c r="L184" s="172"/>
      <c r="M184" s="172"/>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c r="A185" s="7"/>
      <c r="B185" s="7"/>
      <c r="C185" s="147"/>
      <c r="D185" s="147"/>
      <c r="E185" s="7"/>
      <c r="F185" s="7"/>
      <c r="G185" s="7"/>
      <c r="H185" s="7"/>
      <c r="I185" s="7"/>
      <c r="J185" s="7"/>
      <c r="K185" s="7"/>
      <c r="L185" s="172"/>
      <c r="M185" s="172"/>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c r="A186" s="7"/>
      <c r="B186" s="7"/>
      <c r="C186" s="147"/>
      <c r="D186" s="147"/>
      <c r="E186" s="7"/>
      <c r="F186" s="7"/>
      <c r="G186" s="7"/>
      <c r="H186" s="7"/>
      <c r="I186" s="7"/>
      <c r="J186" s="7"/>
      <c r="K186" s="7"/>
      <c r="L186" s="172"/>
      <c r="M186" s="172"/>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c r="A187" s="7"/>
      <c r="B187" s="7"/>
      <c r="C187" s="147"/>
      <c r="D187" s="147"/>
      <c r="E187" s="7"/>
      <c r="F187" s="7"/>
      <c r="G187" s="7"/>
      <c r="H187" s="7"/>
      <c r="I187" s="7"/>
      <c r="J187" s="7"/>
      <c r="K187" s="7"/>
      <c r="L187" s="172"/>
      <c r="M187" s="172"/>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c r="A188" s="7"/>
      <c r="B188" s="7"/>
      <c r="C188" s="147"/>
      <c r="D188" s="147"/>
      <c r="E188" s="7"/>
      <c r="F188" s="7"/>
      <c r="G188" s="7"/>
      <c r="H188" s="7"/>
      <c r="I188" s="7"/>
      <c r="J188" s="7"/>
      <c r="K188" s="7"/>
      <c r="L188" s="172"/>
      <c r="M188" s="172"/>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c r="A189" s="7"/>
      <c r="B189" s="7"/>
      <c r="C189" s="147"/>
      <c r="D189" s="147"/>
      <c r="E189" s="7"/>
      <c r="F189" s="7"/>
      <c r="G189" s="7"/>
      <c r="H189" s="7"/>
      <c r="I189" s="7"/>
      <c r="J189" s="7"/>
      <c r="K189" s="7"/>
      <c r="L189" s="172"/>
      <c r="M189" s="172"/>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c r="A190" s="7"/>
      <c r="B190" s="7"/>
      <c r="C190" s="147"/>
      <c r="D190" s="147"/>
      <c r="E190" s="7"/>
      <c r="F190" s="7"/>
      <c r="G190" s="7"/>
      <c r="H190" s="7"/>
      <c r="I190" s="7"/>
      <c r="J190" s="7"/>
      <c r="K190" s="7"/>
      <c r="L190" s="172"/>
      <c r="M190" s="172"/>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c r="A191" s="7"/>
      <c r="B191" s="7"/>
      <c r="C191" s="147"/>
      <c r="D191" s="147"/>
      <c r="E191" s="7"/>
      <c r="F191" s="7"/>
      <c r="G191" s="7"/>
      <c r="H191" s="7"/>
      <c r="I191" s="7"/>
      <c r="J191" s="7"/>
      <c r="K191" s="7"/>
      <c r="L191" s="172"/>
      <c r="M191" s="172"/>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c r="A192" s="7"/>
      <c r="B192" s="7"/>
      <c r="C192" s="147"/>
      <c r="D192" s="147"/>
      <c r="E192" s="7"/>
      <c r="F192" s="7"/>
      <c r="G192" s="7"/>
      <c r="H192" s="7"/>
      <c r="I192" s="7"/>
      <c r="J192" s="7"/>
      <c r="K192" s="7"/>
      <c r="L192" s="172"/>
      <c r="M192" s="172"/>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c r="A193" s="7"/>
      <c r="B193" s="7"/>
      <c r="C193" s="147"/>
      <c r="D193" s="147"/>
      <c r="E193" s="7"/>
      <c r="F193" s="7"/>
      <c r="G193" s="7"/>
      <c r="H193" s="7"/>
      <c r="I193" s="7"/>
      <c r="J193" s="7"/>
      <c r="K193" s="7"/>
      <c r="L193" s="172"/>
      <c r="M193" s="172"/>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c r="A194" s="7"/>
      <c r="B194" s="7"/>
      <c r="C194" s="147"/>
      <c r="D194" s="147"/>
      <c r="E194" s="7"/>
      <c r="F194" s="7"/>
      <c r="G194" s="7"/>
      <c r="H194" s="7"/>
      <c r="I194" s="7"/>
      <c r="J194" s="7"/>
      <c r="K194" s="7"/>
      <c r="L194" s="172"/>
      <c r="M194" s="172"/>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c r="A195" s="7"/>
      <c r="B195" s="7"/>
      <c r="C195" s="147"/>
      <c r="D195" s="147"/>
      <c r="E195" s="7"/>
      <c r="F195" s="7"/>
      <c r="G195" s="7"/>
      <c r="H195" s="7"/>
      <c r="I195" s="7"/>
      <c r="J195" s="7"/>
      <c r="K195" s="7"/>
      <c r="L195" s="172"/>
      <c r="M195" s="172"/>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c r="A196" s="7"/>
      <c r="B196" s="7"/>
      <c r="C196" s="147"/>
      <c r="D196" s="147"/>
      <c r="E196" s="7"/>
      <c r="F196" s="7"/>
      <c r="G196" s="7"/>
      <c r="H196" s="7"/>
      <c r="I196" s="7"/>
      <c r="J196" s="7"/>
      <c r="K196" s="7"/>
      <c r="L196" s="172"/>
      <c r="M196" s="172"/>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c r="A197" s="7"/>
      <c r="B197" s="7"/>
      <c r="C197" s="147"/>
      <c r="D197" s="147"/>
      <c r="E197" s="7"/>
      <c r="F197" s="7"/>
      <c r="G197" s="7"/>
      <c r="H197" s="7"/>
      <c r="I197" s="7"/>
      <c r="J197" s="7"/>
      <c r="K197" s="7"/>
      <c r="L197" s="172"/>
      <c r="M197" s="172"/>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c r="A198" s="7"/>
      <c r="B198" s="7"/>
      <c r="C198" s="147"/>
      <c r="D198" s="147"/>
      <c r="E198" s="7"/>
      <c r="F198" s="7"/>
      <c r="G198" s="7"/>
      <c r="H198" s="7"/>
      <c r="I198" s="7"/>
      <c r="J198" s="7"/>
      <c r="K198" s="7"/>
      <c r="L198" s="172"/>
      <c r="M198" s="172"/>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c r="A199" s="7"/>
      <c r="B199" s="7"/>
      <c r="C199" s="147"/>
      <c r="D199" s="147"/>
      <c r="E199" s="7"/>
      <c r="F199" s="7"/>
      <c r="G199" s="7"/>
      <c r="H199" s="7"/>
      <c r="I199" s="7"/>
      <c r="J199" s="7"/>
      <c r="K199" s="7"/>
      <c r="L199" s="172"/>
      <c r="M199" s="172"/>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c r="A200" s="7"/>
      <c r="B200" s="7"/>
      <c r="C200" s="147"/>
      <c r="D200" s="147"/>
      <c r="E200" s="7"/>
      <c r="F200" s="7"/>
      <c r="G200" s="7"/>
      <c r="H200" s="7"/>
      <c r="I200" s="7"/>
      <c r="J200" s="7"/>
      <c r="K200" s="7"/>
      <c r="L200" s="172"/>
      <c r="M200" s="172"/>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c r="A201" s="7"/>
      <c r="B201" s="7"/>
      <c r="C201" s="147"/>
      <c r="D201" s="147"/>
      <c r="E201" s="7"/>
      <c r="F201" s="7"/>
      <c r="G201" s="7"/>
      <c r="H201" s="7"/>
      <c r="I201" s="7"/>
      <c r="J201" s="7"/>
      <c r="K201" s="7"/>
      <c r="L201" s="172"/>
      <c r="M201" s="172"/>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c r="A202" s="7"/>
      <c r="B202" s="7"/>
      <c r="C202" s="147"/>
      <c r="D202" s="147"/>
      <c r="E202" s="7"/>
      <c r="F202" s="7"/>
      <c r="G202" s="7"/>
      <c r="H202" s="7"/>
      <c r="I202" s="7"/>
      <c r="J202" s="7"/>
      <c r="K202" s="7"/>
      <c r="L202" s="172"/>
      <c r="M202" s="172"/>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c r="A203" s="7"/>
      <c r="B203" s="7"/>
      <c r="C203" s="147"/>
      <c r="D203" s="147"/>
      <c r="E203" s="7"/>
      <c r="F203" s="7"/>
      <c r="G203" s="7"/>
      <c r="H203" s="7"/>
      <c r="I203" s="7"/>
      <c r="J203" s="7"/>
      <c r="K203" s="7"/>
      <c r="L203" s="172"/>
      <c r="M203" s="172"/>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c r="A204" s="7"/>
      <c r="B204" s="7"/>
      <c r="C204" s="147"/>
      <c r="D204" s="147"/>
      <c r="E204" s="7"/>
      <c r="F204" s="7"/>
      <c r="G204" s="7"/>
      <c r="H204" s="7"/>
      <c r="I204" s="7"/>
      <c r="J204" s="7"/>
      <c r="K204" s="7"/>
      <c r="L204" s="172"/>
      <c r="M204" s="172"/>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c r="A205" s="7"/>
      <c r="B205" s="7"/>
      <c r="C205" s="147"/>
      <c r="D205" s="147"/>
      <c r="E205" s="7"/>
      <c r="F205" s="7"/>
      <c r="G205" s="7"/>
      <c r="H205" s="7"/>
      <c r="I205" s="7"/>
      <c r="J205" s="7"/>
      <c r="K205" s="7"/>
      <c r="L205" s="172"/>
      <c r="M205" s="172"/>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c r="A206" s="7"/>
      <c r="B206" s="7"/>
      <c r="C206" s="147"/>
      <c r="D206" s="147"/>
      <c r="E206" s="7"/>
      <c r="F206" s="7"/>
      <c r="G206" s="7"/>
      <c r="H206" s="7"/>
      <c r="I206" s="7"/>
      <c r="J206" s="7"/>
      <c r="K206" s="7"/>
      <c r="L206" s="172"/>
      <c r="M206" s="172"/>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c r="A207" s="7"/>
      <c r="B207" s="7"/>
      <c r="C207" s="147"/>
      <c r="D207" s="147"/>
      <c r="E207" s="7"/>
      <c r="F207" s="7"/>
      <c r="G207" s="7"/>
      <c r="H207" s="7"/>
      <c r="I207" s="7"/>
      <c r="J207" s="7"/>
      <c r="K207" s="7"/>
      <c r="L207" s="172"/>
      <c r="M207" s="172"/>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c r="A208" s="7"/>
      <c r="B208" s="7"/>
      <c r="C208" s="147"/>
      <c r="D208" s="147"/>
      <c r="E208" s="7"/>
      <c r="F208" s="7"/>
      <c r="G208" s="7"/>
      <c r="H208" s="7"/>
      <c r="I208" s="7"/>
      <c r="J208" s="7"/>
      <c r="K208" s="7"/>
      <c r="L208" s="172"/>
      <c r="M208" s="172"/>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c r="A209" s="7"/>
      <c r="B209" s="7"/>
      <c r="C209" s="147"/>
      <c r="D209" s="147"/>
      <c r="E209" s="7"/>
      <c r="F209" s="7"/>
      <c r="G209" s="7"/>
      <c r="H209" s="7"/>
      <c r="I209" s="7"/>
      <c r="J209" s="7"/>
      <c r="K209" s="7"/>
      <c r="L209" s="172"/>
      <c r="M209" s="172"/>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c r="A210" s="7"/>
      <c r="B210" s="7"/>
      <c r="C210" s="147"/>
      <c r="D210" s="147"/>
      <c r="E210" s="7"/>
      <c r="F210" s="7"/>
      <c r="G210" s="7"/>
      <c r="H210" s="7"/>
      <c r="I210" s="7"/>
      <c r="J210" s="7"/>
      <c r="K210" s="7"/>
      <c r="L210" s="172"/>
      <c r="M210" s="172"/>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c r="A211" s="7"/>
      <c r="B211" s="7"/>
      <c r="C211" s="147"/>
      <c r="D211" s="147"/>
      <c r="E211" s="7"/>
      <c r="F211" s="7"/>
      <c r="G211" s="7"/>
      <c r="H211" s="7"/>
      <c r="I211" s="7"/>
      <c r="J211" s="7"/>
      <c r="K211" s="7"/>
      <c r="L211" s="172"/>
      <c r="M211" s="172"/>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c r="A212" s="7"/>
      <c r="B212" s="7"/>
      <c r="C212" s="147"/>
      <c r="D212" s="147"/>
      <c r="E212" s="7"/>
      <c r="F212" s="7"/>
      <c r="G212" s="7"/>
      <c r="H212" s="7"/>
      <c r="I212" s="7"/>
      <c r="J212" s="7"/>
      <c r="K212" s="7"/>
      <c r="L212" s="172"/>
      <c r="M212" s="172"/>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c r="A213" s="7"/>
      <c r="B213" s="7"/>
      <c r="C213" s="147"/>
      <c r="D213" s="147"/>
      <c r="E213" s="7"/>
      <c r="F213" s="7"/>
      <c r="G213" s="7"/>
      <c r="H213" s="7"/>
      <c r="I213" s="7"/>
      <c r="J213" s="7"/>
      <c r="K213" s="7"/>
      <c r="L213" s="172"/>
      <c r="M213" s="172"/>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c r="A214" s="7"/>
      <c r="B214" s="7"/>
      <c r="C214" s="147"/>
      <c r="D214" s="147"/>
      <c r="E214" s="7"/>
      <c r="F214" s="7"/>
      <c r="G214" s="7"/>
      <c r="H214" s="7"/>
      <c r="I214" s="7"/>
      <c r="J214" s="7"/>
      <c r="K214" s="7"/>
      <c r="L214" s="172"/>
      <c r="M214" s="172"/>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c r="A215" s="7"/>
      <c r="B215" s="7"/>
      <c r="C215" s="147"/>
      <c r="D215" s="147"/>
      <c r="E215" s="7"/>
      <c r="F215" s="7"/>
      <c r="G215" s="7"/>
      <c r="H215" s="7"/>
      <c r="I215" s="7"/>
      <c r="J215" s="7"/>
      <c r="K215" s="7"/>
      <c r="L215" s="172"/>
      <c r="M215" s="172"/>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c r="A216" s="7"/>
      <c r="B216" s="7"/>
      <c r="C216" s="147"/>
      <c r="D216" s="147"/>
      <c r="E216" s="7"/>
      <c r="F216" s="7"/>
      <c r="G216" s="7"/>
      <c r="H216" s="7"/>
      <c r="I216" s="7"/>
      <c r="J216" s="7"/>
      <c r="K216" s="7"/>
      <c r="L216" s="172"/>
      <c r="M216" s="172"/>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c r="A217" s="7"/>
      <c r="B217" s="7"/>
      <c r="C217" s="147"/>
      <c r="D217" s="147"/>
      <c r="E217" s="7"/>
      <c r="F217" s="7"/>
      <c r="G217" s="7"/>
      <c r="H217" s="7"/>
      <c r="I217" s="7"/>
      <c r="J217" s="7"/>
      <c r="K217" s="7"/>
      <c r="L217" s="172"/>
      <c r="M217" s="172"/>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c r="A218" s="7"/>
      <c r="B218" s="7"/>
      <c r="C218" s="147"/>
      <c r="D218" s="147"/>
      <c r="E218" s="7"/>
      <c r="F218" s="7"/>
      <c r="G218" s="7"/>
      <c r="H218" s="7"/>
      <c r="I218" s="7"/>
      <c r="J218" s="7"/>
      <c r="K218" s="7"/>
      <c r="L218" s="172"/>
      <c r="M218" s="172"/>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c r="A219" s="7"/>
      <c r="B219" s="7"/>
      <c r="C219" s="147"/>
      <c r="D219" s="147"/>
      <c r="E219" s="7"/>
      <c r="F219" s="7"/>
      <c r="G219" s="7"/>
      <c r="H219" s="7"/>
      <c r="I219" s="7"/>
      <c r="J219" s="7"/>
      <c r="K219" s="7"/>
      <c r="L219" s="172"/>
      <c r="M219" s="172"/>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c r="A220" s="7"/>
      <c r="B220" s="7"/>
      <c r="C220" s="147"/>
      <c r="D220" s="147"/>
      <c r="E220" s="7"/>
      <c r="F220" s="7"/>
      <c r="G220" s="7"/>
      <c r="H220" s="7"/>
      <c r="I220" s="7"/>
      <c r="J220" s="7"/>
      <c r="K220" s="7"/>
      <c r="L220" s="172"/>
      <c r="M220" s="172"/>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c r="A221" s="7"/>
      <c r="B221" s="7"/>
      <c r="C221" s="147"/>
      <c r="D221" s="147"/>
      <c r="E221" s="7"/>
      <c r="F221" s="7"/>
      <c r="G221" s="7"/>
      <c r="H221" s="7"/>
      <c r="I221" s="7"/>
      <c r="J221" s="7"/>
      <c r="K221" s="7"/>
      <c r="L221" s="172"/>
      <c r="M221" s="172"/>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c r="A222" s="7"/>
      <c r="B222" s="7"/>
      <c r="C222" s="147"/>
      <c r="D222" s="147"/>
      <c r="E222" s="7"/>
      <c r="F222" s="7"/>
      <c r="G222" s="7"/>
      <c r="H222" s="7"/>
      <c r="I222" s="7"/>
      <c r="J222" s="7"/>
      <c r="K222" s="7"/>
      <c r="L222" s="172"/>
      <c r="M222" s="172"/>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c r="A223" s="7"/>
      <c r="B223" s="7"/>
      <c r="C223" s="147"/>
      <c r="D223" s="147"/>
      <c r="E223" s="7"/>
      <c r="F223" s="7"/>
      <c r="G223" s="7"/>
      <c r="H223" s="7"/>
      <c r="I223" s="7"/>
      <c r="J223" s="7"/>
      <c r="K223" s="7"/>
      <c r="L223" s="172"/>
      <c r="M223" s="172"/>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c r="A224" s="7"/>
      <c r="B224" s="7"/>
      <c r="C224" s="147"/>
      <c r="D224" s="147"/>
      <c r="E224" s="7"/>
      <c r="F224" s="7"/>
      <c r="G224" s="7"/>
      <c r="H224" s="7"/>
      <c r="I224" s="7"/>
      <c r="J224" s="7"/>
      <c r="K224" s="7"/>
      <c r="L224" s="172"/>
      <c r="M224" s="172"/>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c r="A225" s="7"/>
      <c r="B225" s="7"/>
      <c r="C225" s="147"/>
      <c r="D225" s="147"/>
      <c r="E225" s="7"/>
      <c r="F225" s="7"/>
      <c r="G225" s="7"/>
      <c r="H225" s="7"/>
      <c r="I225" s="7"/>
      <c r="J225" s="7"/>
      <c r="K225" s="7"/>
      <c r="L225" s="172"/>
      <c r="M225" s="172"/>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c r="A226" s="7"/>
      <c r="B226" s="7"/>
      <c r="C226" s="147"/>
      <c r="D226" s="147"/>
      <c r="E226" s="7"/>
      <c r="F226" s="7"/>
      <c r="G226" s="7"/>
      <c r="H226" s="7"/>
      <c r="I226" s="7"/>
      <c r="J226" s="7"/>
      <c r="K226" s="7"/>
      <c r="L226" s="172"/>
      <c r="M226" s="172"/>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c r="A227" s="7"/>
      <c r="B227" s="7"/>
      <c r="C227" s="147"/>
      <c r="D227" s="147"/>
      <c r="E227" s="7"/>
      <c r="F227" s="7"/>
      <c r="G227" s="7"/>
      <c r="H227" s="7"/>
      <c r="I227" s="7"/>
      <c r="J227" s="7"/>
      <c r="K227" s="7"/>
      <c r="L227" s="172"/>
      <c r="M227" s="172"/>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c r="A228" s="7"/>
      <c r="B228" s="7"/>
      <c r="C228" s="147"/>
      <c r="D228" s="147"/>
      <c r="E228" s="7"/>
      <c r="F228" s="7"/>
      <c r="G228" s="7"/>
      <c r="H228" s="7"/>
      <c r="I228" s="7"/>
      <c r="J228" s="7"/>
      <c r="K228" s="7"/>
      <c r="L228" s="172"/>
      <c r="M228" s="172"/>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c r="A229" s="7"/>
      <c r="B229" s="7"/>
      <c r="C229" s="147"/>
      <c r="D229" s="147"/>
      <c r="E229" s="7"/>
      <c r="F229" s="7"/>
      <c r="G229" s="7"/>
      <c r="H229" s="7"/>
      <c r="I229" s="7"/>
      <c r="J229" s="7"/>
      <c r="K229" s="7"/>
      <c r="L229" s="172"/>
      <c r="M229" s="172"/>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c r="A230" s="7"/>
      <c r="B230" s="7"/>
      <c r="C230" s="147"/>
      <c r="D230" s="147"/>
      <c r="E230" s="7"/>
      <c r="F230" s="7"/>
      <c r="G230" s="7"/>
      <c r="H230" s="7"/>
      <c r="I230" s="7"/>
      <c r="J230" s="7"/>
      <c r="K230" s="7"/>
      <c r="L230" s="172"/>
      <c r="M230" s="172"/>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c r="A231" s="7"/>
      <c r="B231" s="7"/>
      <c r="C231" s="147"/>
      <c r="D231" s="147"/>
      <c r="E231" s="7"/>
      <c r="F231" s="7"/>
      <c r="G231" s="7"/>
      <c r="H231" s="7"/>
      <c r="I231" s="7"/>
      <c r="J231" s="7"/>
      <c r="K231" s="7"/>
      <c r="L231" s="172"/>
      <c r="M231" s="172"/>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c r="A232" s="7"/>
      <c r="B232" s="7"/>
      <c r="C232" s="147"/>
      <c r="D232" s="147"/>
      <c r="E232" s="7"/>
      <c r="F232" s="7"/>
      <c r="G232" s="7"/>
      <c r="H232" s="7"/>
      <c r="I232" s="7"/>
      <c r="J232" s="7"/>
      <c r="K232" s="7"/>
      <c r="L232" s="172"/>
      <c r="M232" s="172"/>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c r="A233" s="7"/>
      <c r="B233" s="7"/>
      <c r="C233" s="147"/>
      <c r="D233" s="147"/>
      <c r="E233" s="7"/>
      <c r="F233" s="7"/>
      <c r="G233" s="7"/>
      <c r="H233" s="7"/>
      <c r="I233" s="7"/>
      <c r="J233" s="7"/>
      <c r="K233" s="7"/>
      <c r="L233" s="172"/>
      <c r="M233" s="172"/>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c r="A234" s="7"/>
      <c r="B234" s="7"/>
      <c r="C234" s="147"/>
      <c r="D234" s="147"/>
      <c r="E234" s="7"/>
      <c r="F234" s="7"/>
      <c r="G234" s="7"/>
      <c r="H234" s="7"/>
      <c r="I234" s="7"/>
      <c r="J234" s="7"/>
      <c r="K234" s="7"/>
      <c r="L234" s="172"/>
      <c r="M234" s="172"/>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7"/>
      <c r="B235" s="7"/>
      <c r="C235" s="147"/>
      <c r="D235" s="147"/>
      <c r="E235" s="7"/>
      <c r="F235" s="7"/>
      <c r="G235" s="7"/>
      <c r="H235" s="7"/>
      <c r="I235" s="7"/>
      <c r="J235" s="7"/>
      <c r="K235" s="7"/>
      <c r="L235" s="172"/>
      <c r="M235" s="172"/>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7"/>
      <c r="B236" s="7"/>
      <c r="C236" s="147"/>
      <c r="D236" s="147"/>
      <c r="E236" s="7"/>
      <c r="F236" s="7"/>
      <c r="G236" s="7"/>
      <c r="H236" s="7"/>
      <c r="I236" s="7"/>
      <c r="J236" s="7"/>
      <c r="K236" s="7"/>
      <c r="L236" s="172"/>
      <c r="M236" s="172"/>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7"/>
      <c r="B237" s="7"/>
      <c r="C237" s="147"/>
      <c r="D237" s="147"/>
      <c r="E237" s="7"/>
      <c r="F237" s="7"/>
      <c r="G237" s="7"/>
      <c r="H237" s="7"/>
      <c r="I237" s="7"/>
      <c r="J237" s="7"/>
      <c r="K237" s="7"/>
      <c r="L237" s="172"/>
      <c r="M237" s="172"/>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7"/>
      <c r="B238" s="7"/>
      <c r="C238" s="147"/>
      <c r="D238" s="147"/>
      <c r="E238" s="7"/>
      <c r="F238" s="7"/>
      <c r="G238" s="7"/>
      <c r="H238" s="7"/>
      <c r="I238" s="7"/>
      <c r="J238" s="7"/>
      <c r="K238" s="7"/>
      <c r="L238" s="172"/>
      <c r="M238" s="172"/>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7"/>
      <c r="B239" s="7"/>
      <c r="C239" s="147"/>
      <c r="D239" s="147"/>
      <c r="E239" s="7"/>
      <c r="F239" s="7"/>
      <c r="G239" s="7"/>
      <c r="H239" s="7"/>
      <c r="I239" s="7"/>
      <c r="J239" s="7"/>
      <c r="K239" s="7"/>
      <c r="L239" s="172"/>
      <c r="M239" s="172"/>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7"/>
      <c r="B240" s="7"/>
      <c r="C240" s="147"/>
      <c r="D240" s="147"/>
      <c r="E240" s="7"/>
      <c r="F240" s="7"/>
      <c r="G240" s="7"/>
      <c r="H240" s="7"/>
      <c r="I240" s="7"/>
      <c r="J240" s="7"/>
      <c r="K240" s="7"/>
      <c r="L240" s="172"/>
      <c r="M240" s="172"/>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7"/>
      <c r="B241" s="7"/>
      <c r="C241" s="147"/>
      <c r="D241" s="147"/>
      <c r="E241" s="7"/>
      <c r="F241" s="7"/>
      <c r="G241" s="7"/>
      <c r="H241" s="7"/>
      <c r="I241" s="7"/>
      <c r="J241" s="7"/>
      <c r="K241" s="7"/>
      <c r="L241" s="172"/>
      <c r="M241" s="172"/>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7"/>
      <c r="B242" s="7"/>
      <c r="C242" s="147"/>
      <c r="D242" s="147"/>
      <c r="E242" s="7"/>
      <c r="F242" s="7"/>
      <c r="G242" s="7"/>
      <c r="H242" s="7"/>
      <c r="I242" s="7"/>
      <c r="J242" s="7"/>
      <c r="K242" s="7"/>
      <c r="L242" s="172"/>
      <c r="M242" s="172"/>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7"/>
      <c r="B243" s="7"/>
      <c r="C243" s="147"/>
      <c r="D243" s="147"/>
      <c r="E243" s="7"/>
      <c r="F243" s="7"/>
      <c r="G243" s="7"/>
      <c r="H243" s="7"/>
      <c r="I243" s="7"/>
      <c r="J243" s="7"/>
      <c r="K243" s="7"/>
      <c r="L243" s="172"/>
      <c r="M243" s="172"/>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7"/>
      <c r="B244" s="7"/>
      <c r="C244" s="147"/>
      <c r="D244" s="147"/>
      <c r="E244" s="7"/>
      <c r="F244" s="7"/>
      <c r="G244" s="7"/>
      <c r="H244" s="7"/>
      <c r="I244" s="7"/>
      <c r="J244" s="7"/>
      <c r="K244" s="7"/>
      <c r="L244" s="172"/>
      <c r="M244" s="172"/>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7"/>
      <c r="B245" s="7"/>
      <c r="C245" s="147"/>
      <c r="D245" s="147"/>
      <c r="E245" s="7"/>
      <c r="F245" s="7"/>
      <c r="G245" s="7"/>
      <c r="H245" s="7"/>
      <c r="I245" s="7"/>
      <c r="J245" s="7"/>
      <c r="K245" s="7"/>
      <c r="L245" s="172"/>
      <c r="M245" s="172"/>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7"/>
      <c r="B246" s="7"/>
      <c r="C246" s="147"/>
      <c r="D246" s="147"/>
      <c r="E246" s="7"/>
      <c r="F246" s="7"/>
      <c r="G246" s="7"/>
      <c r="H246" s="7"/>
      <c r="I246" s="7"/>
      <c r="J246" s="7"/>
      <c r="K246" s="7"/>
      <c r="L246" s="172"/>
      <c r="M246" s="172"/>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7"/>
      <c r="B247" s="7"/>
      <c r="C247" s="147"/>
      <c r="D247" s="147"/>
      <c r="E247" s="7"/>
      <c r="F247" s="7"/>
      <c r="G247" s="7"/>
      <c r="H247" s="7"/>
      <c r="I247" s="7"/>
      <c r="J247" s="7"/>
      <c r="K247" s="7"/>
      <c r="L247" s="172"/>
      <c r="M247" s="172"/>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7"/>
      <c r="B248" s="7"/>
      <c r="C248" s="147"/>
      <c r="D248" s="147"/>
      <c r="E248" s="7"/>
      <c r="F248" s="7"/>
      <c r="G248" s="7"/>
      <c r="H248" s="7"/>
      <c r="I248" s="7"/>
      <c r="J248" s="7"/>
      <c r="K248" s="7"/>
      <c r="L248" s="172"/>
      <c r="M248" s="172"/>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7"/>
      <c r="B249" s="7"/>
      <c r="C249" s="147"/>
      <c r="D249" s="147"/>
      <c r="E249" s="7"/>
      <c r="F249" s="7"/>
      <c r="G249" s="7"/>
      <c r="H249" s="7"/>
      <c r="I249" s="7"/>
      <c r="J249" s="7"/>
      <c r="K249" s="7"/>
      <c r="L249" s="172"/>
      <c r="M249" s="172"/>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7"/>
      <c r="B250" s="7"/>
      <c r="C250" s="147"/>
      <c r="D250" s="147"/>
      <c r="E250" s="7"/>
      <c r="F250" s="7"/>
      <c r="G250" s="7"/>
      <c r="H250" s="7"/>
      <c r="I250" s="7"/>
      <c r="J250" s="7"/>
      <c r="K250" s="7"/>
      <c r="L250" s="172"/>
      <c r="M250" s="172"/>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7"/>
      <c r="B251" s="7"/>
      <c r="C251" s="147"/>
      <c r="D251" s="147"/>
      <c r="E251" s="7"/>
      <c r="F251" s="7"/>
      <c r="G251" s="7"/>
      <c r="H251" s="7"/>
      <c r="I251" s="7"/>
      <c r="J251" s="7"/>
      <c r="K251" s="7"/>
      <c r="L251" s="172"/>
      <c r="M251" s="172"/>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7"/>
      <c r="B252" s="7"/>
      <c r="C252" s="147"/>
      <c r="D252" s="147"/>
      <c r="E252" s="7"/>
      <c r="F252" s="7"/>
      <c r="G252" s="7"/>
      <c r="H252" s="7"/>
      <c r="I252" s="7"/>
      <c r="J252" s="7"/>
      <c r="K252" s="7"/>
      <c r="L252" s="172"/>
      <c r="M252" s="172"/>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7"/>
      <c r="B253" s="7"/>
      <c r="C253" s="147"/>
      <c r="D253" s="147"/>
      <c r="E253" s="7"/>
      <c r="F253" s="7"/>
      <c r="G253" s="7"/>
      <c r="H253" s="7"/>
      <c r="I253" s="7"/>
      <c r="J253" s="7"/>
      <c r="K253" s="7"/>
      <c r="L253" s="172"/>
      <c r="M253" s="172"/>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7"/>
      <c r="B254" s="7"/>
      <c r="C254" s="147"/>
      <c r="D254" s="147"/>
      <c r="E254" s="7"/>
      <c r="F254" s="7"/>
      <c r="G254" s="7"/>
      <c r="H254" s="7"/>
      <c r="I254" s="7"/>
      <c r="J254" s="7"/>
      <c r="K254" s="7"/>
      <c r="L254" s="172"/>
      <c r="M254" s="172"/>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7"/>
      <c r="B255" s="7"/>
      <c r="C255" s="147"/>
      <c r="D255" s="147"/>
      <c r="E255" s="7"/>
      <c r="F255" s="7"/>
      <c r="G255" s="7"/>
      <c r="H255" s="7"/>
      <c r="I255" s="7"/>
      <c r="J255" s="7"/>
      <c r="K255" s="7"/>
      <c r="L255" s="172"/>
      <c r="M255" s="172"/>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7"/>
      <c r="B256" s="7"/>
      <c r="C256" s="147"/>
      <c r="D256" s="147"/>
      <c r="E256" s="7"/>
      <c r="F256" s="7"/>
      <c r="G256" s="7"/>
      <c r="H256" s="7"/>
      <c r="I256" s="7"/>
      <c r="J256" s="7"/>
      <c r="K256" s="7"/>
      <c r="L256" s="172"/>
      <c r="M256" s="172"/>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7"/>
      <c r="B257" s="7"/>
      <c r="C257" s="147"/>
      <c r="D257" s="147"/>
      <c r="E257" s="7"/>
      <c r="F257" s="7"/>
      <c r="G257" s="7"/>
      <c r="H257" s="7"/>
      <c r="I257" s="7"/>
      <c r="J257" s="7"/>
      <c r="K257" s="7"/>
      <c r="L257" s="172"/>
      <c r="M257" s="172"/>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7"/>
      <c r="B258" s="7"/>
      <c r="C258" s="147"/>
      <c r="D258" s="147"/>
      <c r="E258" s="7"/>
      <c r="F258" s="7"/>
      <c r="G258" s="7"/>
      <c r="H258" s="7"/>
      <c r="I258" s="7"/>
      <c r="J258" s="7"/>
      <c r="K258" s="7"/>
      <c r="L258" s="172"/>
      <c r="M258" s="172"/>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7"/>
      <c r="B259" s="7"/>
      <c r="C259" s="147"/>
      <c r="D259" s="147"/>
      <c r="E259" s="7"/>
      <c r="F259" s="7"/>
      <c r="G259" s="7"/>
      <c r="H259" s="7"/>
      <c r="I259" s="7"/>
      <c r="J259" s="7"/>
      <c r="K259" s="7"/>
      <c r="L259" s="172"/>
      <c r="M259" s="172"/>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7"/>
      <c r="B260" s="7"/>
      <c r="C260" s="147"/>
      <c r="D260" s="147"/>
      <c r="E260" s="7"/>
      <c r="F260" s="7"/>
      <c r="G260" s="7"/>
      <c r="H260" s="7"/>
      <c r="I260" s="7"/>
      <c r="J260" s="7"/>
      <c r="K260" s="7"/>
      <c r="L260" s="172"/>
      <c r="M260" s="172"/>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7"/>
      <c r="B261" s="7"/>
      <c r="C261" s="147"/>
      <c r="D261" s="147"/>
      <c r="E261" s="7"/>
      <c r="F261" s="7"/>
      <c r="G261" s="7"/>
      <c r="H261" s="7"/>
      <c r="I261" s="7"/>
      <c r="J261" s="7"/>
      <c r="K261" s="7"/>
      <c r="L261" s="172"/>
      <c r="M261" s="172"/>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7"/>
      <c r="B262" s="7"/>
      <c r="C262" s="147"/>
      <c r="D262" s="147"/>
      <c r="E262" s="7"/>
      <c r="F262" s="7"/>
      <c r="G262" s="7"/>
      <c r="H262" s="7"/>
      <c r="I262" s="7"/>
      <c r="J262" s="7"/>
      <c r="K262" s="7"/>
      <c r="L262" s="172"/>
      <c r="M262" s="172"/>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7"/>
      <c r="B263" s="7"/>
      <c r="C263" s="147"/>
      <c r="D263" s="147"/>
      <c r="E263" s="7"/>
      <c r="F263" s="7"/>
      <c r="G263" s="7"/>
      <c r="H263" s="7"/>
      <c r="I263" s="7"/>
      <c r="J263" s="7"/>
      <c r="K263" s="7"/>
      <c r="L263" s="172"/>
      <c r="M263" s="172"/>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7"/>
      <c r="B264" s="7"/>
      <c r="C264" s="147"/>
      <c r="D264" s="147"/>
      <c r="E264" s="7"/>
      <c r="F264" s="7"/>
      <c r="G264" s="7"/>
      <c r="H264" s="7"/>
      <c r="I264" s="7"/>
      <c r="J264" s="7"/>
      <c r="K264" s="7"/>
      <c r="L264" s="172"/>
      <c r="M264" s="172"/>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7"/>
      <c r="B265" s="7"/>
      <c r="C265" s="147"/>
      <c r="D265" s="147"/>
      <c r="E265" s="7"/>
      <c r="F265" s="7"/>
      <c r="G265" s="7"/>
      <c r="H265" s="7"/>
      <c r="I265" s="7"/>
      <c r="J265" s="7"/>
      <c r="K265" s="7"/>
      <c r="L265" s="172"/>
      <c r="M265" s="172"/>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7"/>
      <c r="B266" s="7"/>
      <c r="C266" s="147"/>
      <c r="D266" s="147"/>
      <c r="E266" s="7"/>
      <c r="F266" s="7"/>
      <c r="G266" s="7"/>
      <c r="H266" s="7"/>
      <c r="I266" s="7"/>
      <c r="J266" s="7"/>
      <c r="K266" s="7"/>
      <c r="L266" s="172"/>
      <c r="M266" s="172"/>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7"/>
      <c r="B267" s="7"/>
      <c r="C267" s="147"/>
      <c r="D267" s="147"/>
      <c r="E267" s="7"/>
      <c r="F267" s="7"/>
      <c r="G267" s="7"/>
      <c r="H267" s="7"/>
      <c r="I267" s="7"/>
      <c r="J267" s="7"/>
      <c r="K267" s="7"/>
      <c r="L267" s="172"/>
      <c r="M267" s="172"/>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7"/>
      <c r="B268" s="7"/>
      <c r="C268" s="147"/>
      <c r="D268" s="147"/>
      <c r="E268" s="7"/>
      <c r="F268" s="7"/>
      <c r="G268" s="7"/>
      <c r="H268" s="7"/>
      <c r="I268" s="7"/>
      <c r="J268" s="7"/>
      <c r="K268" s="7"/>
      <c r="L268" s="172"/>
      <c r="M268" s="172"/>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7"/>
      <c r="B269" s="7"/>
      <c r="C269" s="147"/>
      <c r="D269" s="147"/>
      <c r="E269" s="7"/>
      <c r="F269" s="7"/>
      <c r="G269" s="7"/>
      <c r="H269" s="7"/>
      <c r="I269" s="7"/>
      <c r="J269" s="7"/>
      <c r="K269" s="7"/>
      <c r="L269" s="172"/>
      <c r="M269" s="172"/>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7"/>
      <c r="B270" s="7"/>
      <c r="C270" s="147"/>
      <c r="D270" s="147"/>
      <c r="E270" s="7"/>
      <c r="F270" s="7"/>
      <c r="G270" s="7"/>
      <c r="H270" s="7"/>
      <c r="I270" s="7"/>
      <c r="J270" s="7"/>
      <c r="K270" s="7"/>
      <c r="L270" s="172"/>
      <c r="M270" s="172"/>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7"/>
      <c r="B271" s="7"/>
      <c r="C271" s="147"/>
      <c r="D271" s="147"/>
      <c r="E271" s="7"/>
      <c r="F271" s="7"/>
      <c r="G271" s="7"/>
      <c r="H271" s="7"/>
      <c r="I271" s="7"/>
      <c r="J271" s="7"/>
      <c r="K271" s="7"/>
      <c r="L271" s="172"/>
      <c r="M271" s="172"/>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7"/>
      <c r="B272" s="7"/>
      <c r="C272" s="147"/>
      <c r="D272" s="147"/>
      <c r="E272" s="7"/>
      <c r="F272" s="7"/>
      <c r="G272" s="7"/>
      <c r="H272" s="7"/>
      <c r="I272" s="7"/>
      <c r="J272" s="7"/>
      <c r="K272" s="7"/>
      <c r="L272" s="172"/>
      <c r="M272" s="172"/>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7"/>
      <c r="B273" s="7"/>
      <c r="C273" s="147"/>
      <c r="D273" s="147"/>
      <c r="E273" s="7"/>
      <c r="F273" s="7"/>
      <c r="G273" s="7"/>
      <c r="H273" s="7"/>
      <c r="I273" s="7"/>
      <c r="J273" s="7"/>
      <c r="K273" s="7"/>
      <c r="L273" s="172"/>
      <c r="M273" s="172"/>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7"/>
      <c r="B274" s="7"/>
      <c r="C274" s="147"/>
      <c r="D274" s="147"/>
      <c r="E274" s="7"/>
      <c r="F274" s="7"/>
      <c r="G274" s="7"/>
      <c r="H274" s="7"/>
      <c r="I274" s="7"/>
      <c r="J274" s="7"/>
      <c r="K274" s="7"/>
      <c r="L274" s="172"/>
      <c r="M274" s="172"/>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7"/>
      <c r="B275" s="7"/>
      <c r="C275" s="147"/>
      <c r="D275" s="147"/>
      <c r="E275" s="7"/>
      <c r="F275" s="7"/>
      <c r="G275" s="7"/>
      <c r="H275" s="7"/>
      <c r="I275" s="7"/>
      <c r="J275" s="7"/>
      <c r="K275" s="7"/>
      <c r="L275" s="172"/>
      <c r="M275" s="172"/>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7"/>
      <c r="B276" s="7"/>
      <c r="C276" s="147"/>
      <c r="D276" s="147"/>
      <c r="E276" s="7"/>
      <c r="F276" s="7"/>
      <c r="G276" s="7"/>
      <c r="H276" s="7"/>
      <c r="I276" s="7"/>
      <c r="J276" s="7"/>
      <c r="K276" s="7"/>
      <c r="L276" s="172"/>
      <c r="M276" s="172"/>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7"/>
      <c r="B277" s="7"/>
      <c r="C277" s="147"/>
      <c r="D277" s="147"/>
      <c r="E277" s="7"/>
      <c r="F277" s="7"/>
      <c r="G277" s="7"/>
      <c r="H277" s="7"/>
      <c r="I277" s="7"/>
      <c r="J277" s="7"/>
      <c r="K277" s="7"/>
      <c r="L277" s="172"/>
      <c r="M277" s="172"/>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7"/>
      <c r="B278" s="7"/>
      <c r="C278" s="147"/>
      <c r="D278" s="147"/>
      <c r="E278" s="7"/>
      <c r="F278" s="7"/>
      <c r="G278" s="7"/>
      <c r="H278" s="7"/>
      <c r="I278" s="7"/>
      <c r="J278" s="7"/>
      <c r="K278" s="7"/>
      <c r="L278" s="172"/>
      <c r="M278" s="172"/>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7"/>
      <c r="B279" s="7"/>
      <c r="C279" s="147"/>
      <c r="D279" s="147"/>
      <c r="E279" s="7"/>
      <c r="F279" s="7"/>
      <c r="G279" s="7"/>
      <c r="H279" s="7"/>
      <c r="I279" s="7"/>
      <c r="J279" s="7"/>
      <c r="K279" s="7"/>
      <c r="L279" s="172"/>
      <c r="M279" s="172"/>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7"/>
      <c r="B280" s="7"/>
      <c r="C280" s="147"/>
      <c r="D280" s="147"/>
      <c r="E280" s="7"/>
      <c r="F280" s="7"/>
      <c r="G280" s="7"/>
      <c r="H280" s="7"/>
      <c r="I280" s="7"/>
      <c r="J280" s="7"/>
      <c r="K280" s="7"/>
      <c r="L280" s="172"/>
      <c r="M280" s="172"/>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7"/>
      <c r="B281" s="7"/>
      <c r="C281" s="147"/>
      <c r="D281" s="147"/>
      <c r="E281" s="7"/>
      <c r="F281" s="7"/>
      <c r="G281" s="7"/>
      <c r="H281" s="7"/>
      <c r="I281" s="7"/>
      <c r="J281" s="7"/>
      <c r="K281" s="7"/>
      <c r="L281" s="172"/>
      <c r="M281" s="172"/>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7"/>
      <c r="B282" s="7"/>
      <c r="C282" s="147"/>
      <c r="D282" s="147"/>
      <c r="E282" s="7"/>
      <c r="F282" s="7"/>
      <c r="G282" s="7"/>
      <c r="H282" s="7"/>
      <c r="I282" s="7"/>
      <c r="J282" s="7"/>
      <c r="K282" s="7"/>
      <c r="L282" s="172"/>
      <c r="M282" s="172"/>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7"/>
      <c r="B283" s="7"/>
      <c r="C283" s="147"/>
      <c r="D283" s="147"/>
      <c r="E283" s="7"/>
      <c r="F283" s="7"/>
      <c r="G283" s="7"/>
      <c r="H283" s="7"/>
      <c r="I283" s="7"/>
      <c r="J283" s="7"/>
      <c r="K283" s="7"/>
      <c r="L283" s="172"/>
      <c r="M283" s="172"/>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7"/>
      <c r="B284" s="7"/>
      <c r="C284" s="147"/>
      <c r="D284" s="147"/>
      <c r="E284" s="7"/>
      <c r="F284" s="7"/>
      <c r="G284" s="7"/>
      <c r="H284" s="7"/>
      <c r="I284" s="7"/>
      <c r="J284" s="7"/>
      <c r="K284" s="7"/>
      <c r="L284" s="172"/>
      <c r="M284" s="172"/>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7"/>
      <c r="B285" s="7"/>
      <c r="C285" s="147"/>
      <c r="D285" s="147"/>
      <c r="E285" s="7"/>
      <c r="F285" s="7"/>
      <c r="G285" s="7"/>
      <c r="H285" s="7"/>
      <c r="I285" s="7"/>
      <c r="J285" s="7"/>
      <c r="K285" s="7"/>
      <c r="L285" s="172"/>
      <c r="M285" s="172"/>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7"/>
      <c r="B286" s="7"/>
      <c r="C286" s="147"/>
      <c r="D286" s="147"/>
      <c r="E286" s="7"/>
      <c r="F286" s="7"/>
      <c r="G286" s="7"/>
      <c r="H286" s="7"/>
      <c r="I286" s="7"/>
      <c r="J286" s="7"/>
      <c r="K286" s="7"/>
      <c r="L286" s="172"/>
      <c r="M286" s="172"/>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7"/>
      <c r="B287" s="7"/>
      <c r="C287" s="147"/>
      <c r="D287" s="147"/>
      <c r="E287" s="7"/>
      <c r="F287" s="7"/>
      <c r="G287" s="7"/>
      <c r="H287" s="7"/>
      <c r="I287" s="7"/>
      <c r="J287" s="7"/>
      <c r="K287" s="7"/>
      <c r="L287" s="172"/>
      <c r="M287" s="172"/>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7"/>
      <c r="B288" s="7"/>
      <c r="C288" s="147"/>
      <c r="D288" s="147"/>
      <c r="E288" s="7"/>
      <c r="F288" s="7"/>
      <c r="G288" s="7"/>
      <c r="H288" s="7"/>
      <c r="I288" s="7"/>
      <c r="J288" s="7"/>
      <c r="K288" s="7"/>
      <c r="L288" s="172"/>
      <c r="M288" s="172"/>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7"/>
      <c r="B289" s="7"/>
      <c r="C289" s="147"/>
      <c r="D289" s="147"/>
      <c r="E289" s="7"/>
      <c r="F289" s="7"/>
      <c r="G289" s="7"/>
      <c r="H289" s="7"/>
      <c r="I289" s="7"/>
      <c r="J289" s="7"/>
      <c r="K289" s="7"/>
      <c r="L289" s="172"/>
      <c r="M289" s="172"/>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7"/>
      <c r="B290" s="7"/>
      <c r="C290" s="147"/>
      <c r="D290" s="147"/>
      <c r="E290" s="7"/>
      <c r="F290" s="7"/>
      <c r="G290" s="7"/>
      <c r="H290" s="7"/>
      <c r="I290" s="7"/>
      <c r="J290" s="7"/>
      <c r="K290" s="7"/>
      <c r="L290" s="172"/>
      <c r="M290" s="172"/>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7"/>
      <c r="B291" s="7"/>
      <c r="C291" s="147"/>
      <c r="D291" s="147"/>
      <c r="E291" s="7"/>
      <c r="F291" s="7"/>
      <c r="G291" s="7"/>
      <c r="H291" s="7"/>
      <c r="I291" s="7"/>
      <c r="J291" s="7"/>
      <c r="K291" s="7"/>
      <c r="L291" s="172"/>
      <c r="M291" s="172"/>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7"/>
      <c r="B292" s="7"/>
      <c r="C292" s="147"/>
      <c r="D292" s="147"/>
      <c r="E292" s="7"/>
      <c r="F292" s="7"/>
      <c r="G292" s="7"/>
      <c r="H292" s="7"/>
      <c r="I292" s="7"/>
      <c r="J292" s="7"/>
      <c r="K292" s="7"/>
      <c r="L292" s="172"/>
      <c r="M292" s="172"/>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7"/>
      <c r="B293" s="7"/>
      <c r="C293" s="147"/>
      <c r="D293" s="147"/>
      <c r="E293" s="7"/>
      <c r="F293" s="7"/>
      <c r="G293" s="7"/>
      <c r="H293" s="7"/>
      <c r="I293" s="7"/>
      <c r="J293" s="7"/>
      <c r="K293" s="7"/>
      <c r="L293" s="172"/>
      <c r="M293" s="172"/>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7"/>
      <c r="B294" s="7"/>
      <c r="C294" s="147"/>
      <c r="D294" s="147"/>
      <c r="E294" s="7"/>
      <c r="F294" s="7"/>
      <c r="G294" s="7"/>
      <c r="H294" s="7"/>
      <c r="I294" s="7"/>
      <c r="J294" s="7"/>
      <c r="K294" s="7"/>
      <c r="L294" s="172"/>
      <c r="M294" s="172"/>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7"/>
      <c r="B295" s="7"/>
      <c r="C295" s="147"/>
      <c r="D295" s="147"/>
      <c r="E295" s="7"/>
      <c r="F295" s="7"/>
      <c r="G295" s="7"/>
      <c r="H295" s="7"/>
      <c r="I295" s="7"/>
      <c r="J295" s="7"/>
      <c r="K295" s="7"/>
      <c r="L295" s="172"/>
      <c r="M295" s="172"/>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7"/>
      <c r="B296" s="7"/>
      <c r="C296" s="147"/>
      <c r="D296" s="147"/>
      <c r="E296" s="7"/>
      <c r="F296" s="7"/>
      <c r="G296" s="7"/>
      <c r="H296" s="7"/>
      <c r="I296" s="7"/>
      <c r="J296" s="7"/>
      <c r="K296" s="7"/>
      <c r="L296" s="172"/>
      <c r="M296" s="172"/>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7"/>
      <c r="B297" s="7"/>
      <c r="C297" s="147"/>
      <c r="D297" s="147"/>
      <c r="E297" s="7"/>
      <c r="F297" s="7"/>
      <c r="G297" s="7"/>
      <c r="H297" s="7"/>
      <c r="I297" s="7"/>
      <c r="J297" s="7"/>
      <c r="K297" s="7"/>
      <c r="L297" s="172"/>
      <c r="M297" s="172"/>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7"/>
      <c r="B298" s="7"/>
      <c r="C298" s="147"/>
      <c r="D298" s="147"/>
      <c r="E298" s="7"/>
      <c r="F298" s="7"/>
      <c r="G298" s="7"/>
      <c r="H298" s="7"/>
      <c r="I298" s="7"/>
      <c r="J298" s="7"/>
      <c r="K298" s="7"/>
      <c r="L298" s="172"/>
      <c r="M298" s="172"/>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7"/>
      <c r="B299" s="7"/>
      <c r="C299" s="147"/>
      <c r="D299" s="147"/>
      <c r="E299" s="7"/>
      <c r="F299" s="7"/>
      <c r="G299" s="7"/>
      <c r="H299" s="7"/>
      <c r="I299" s="7"/>
      <c r="J299" s="7"/>
      <c r="K299" s="7"/>
      <c r="L299" s="172"/>
      <c r="M299" s="172"/>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7"/>
      <c r="B300" s="7"/>
      <c r="C300" s="147"/>
      <c r="D300" s="147"/>
      <c r="E300" s="7"/>
      <c r="F300" s="7"/>
      <c r="G300" s="7"/>
      <c r="H300" s="7"/>
      <c r="I300" s="7"/>
      <c r="J300" s="7"/>
      <c r="K300" s="7"/>
      <c r="L300" s="172"/>
      <c r="M300" s="172"/>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7"/>
      <c r="B301" s="7"/>
      <c r="C301" s="147"/>
      <c r="D301" s="147"/>
      <c r="E301" s="7"/>
      <c r="F301" s="7"/>
      <c r="G301" s="7"/>
      <c r="H301" s="7"/>
      <c r="I301" s="7"/>
      <c r="J301" s="7"/>
      <c r="K301" s="7"/>
      <c r="L301" s="172"/>
      <c r="M301" s="172"/>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7"/>
      <c r="B302" s="7"/>
      <c r="C302" s="147"/>
      <c r="D302" s="147"/>
      <c r="E302" s="7"/>
      <c r="F302" s="7"/>
      <c r="G302" s="7"/>
      <c r="H302" s="7"/>
      <c r="I302" s="7"/>
      <c r="J302" s="7"/>
      <c r="K302" s="7"/>
      <c r="L302" s="172"/>
      <c r="M302" s="172"/>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7"/>
      <c r="B303" s="7"/>
      <c r="C303" s="147"/>
      <c r="D303" s="147"/>
      <c r="E303" s="7"/>
      <c r="F303" s="7"/>
      <c r="G303" s="7"/>
      <c r="H303" s="7"/>
      <c r="I303" s="7"/>
      <c r="J303" s="7"/>
      <c r="K303" s="7"/>
      <c r="L303" s="172"/>
      <c r="M303" s="172"/>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7"/>
      <c r="B304" s="7"/>
      <c r="C304" s="147"/>
      <c r="D304" s="147"/>
      <c r="E304" s="7"/>
      <c r="F304" s="7"/>
      <c r="G304" s="7"/>
      <c r="H304" s="7"/>
      <c r="I304" s="7"/>
      <c r="J304" s="7"/>
      <c r="K304" s="7"/>
      <c r="L304" s="172"/>
      <c r="M304" s="172"/>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7"/>
      <c r="B305" s="7"/>
      <c r="C305" s="147"/>
      <c r="D305" s="147"/>
      <c r="E305" s="7"/>
      <c r="F305" s="7"/>
      <c r="G305" s="7"/>
      <c r="H305" s="7"/>
      <c r="I305" s="7"/>
      <c r="J305" s="7"/>
      <c r="K305" s="7"/>
      <c r="L305" s="172"/>
      <c r="M305" s="172"/>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7"/>
      <c r="B306" s="7"/>
      <c r="C306" s="147"/>
      <c r="D306" s="147"/>
      <c r="E306" s="7"/>
      <c r="F306" s="7"/>
      <c r="G306" s="7"/>
      <c r="H306" s="7"/>
      <c r="I306" s="7"/>
      <c r="J306" s="7"/>
      <c r="K306" s="7"/>
      <c r="L306" s="172"/>
      <c r="M306" s="172"/>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7"/>
      <c r="B307" s="7"/>
      <c r="C307" s="147"/>
      <c r="D307" s="147"/>
      <c r="E307" s="7"/>
      <c r="F307" s="7"/>
      <c r="G307" s="7"/>
      <c r="H307" s="7"/>
      <c r="I307" s="7"/>
      <c r="J307" s="7"/>
      <c r="K307" s="7"/>
      <c r="L307" s="172"/>
      <c r="M307" s="172"/>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7"/>
      <c r="B308" s="7"/>
      <c r="C308" s="147"/>
      <c r="D308" s="147"/>
      <c r="E308" s="7"/>
      <c r="F308" s="7"/>
      <c r="G308" s="7"/>
      <c r="H308" s="7"/>
      <c r="I308" s="7"/>
      <c r="J308" s="7"/>
      <c r="K308" s="7"/>
      <c r="L308" s="172"/>
      <c r="M308" s="172"/>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7"/>
      <c r="B309" s="7"/>
      <c r="C309" s="147"/>
      <c r="D309" s="147"/>
      <c r="E309" s="7"/>
      <c r="F309" s="7"/>
      <c r="G309" s="7"/>
      <c r="H309" s="7"/>
      <c r="I309" s="7"/>
      <c r="J309" s="7"/>
      <c r="K309" s="7"/>
      <c r="L309" s="172"/>
      <c r="M309" s="172"/>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7"/>
      <c r="B310" s="7"/>
      <c r="C310" s="147"/>
      <c r="D310" s="147"/>
      <c r="E310" s="7"/>
      <c r="F310" s="7"/>
      <c r="G310" s="7"/>
      <c r="H310" s="7"/>
      <c r="I310" s="7"/>
      <c r="J310" s="7"/>
      <c r="K310" s="7"/>
      <c r="L310" s="172"/>
      <c r="M310" s="172"/>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7"/>
      <c r="B311" s="7"/>
      <c r="C311" s="147"/>
      <c r="D311" s="147"/>
      <c r="E311" s="7"/>
      <c r="F311" s="7"/>
      <c r="G311" s="7"/>
      <c r="H311" s="7"/>
      <c r="I311" s="7"/>
      <c r="J311" s="7"/>
      <c r="K311" s="7"/>
      <c r="L311" s="172"/>
      <c r="M311" s="172"/>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7"/>
      <c r="B312" s="7"/>
      <c r="C312" s="147"/>
      <c r="D312" s="147"/>
      <c r="E312" s="7"/>
      <c r="F312" s="7"/>
      <c r="G312" s="7"/>
      <c r="H312" s="7"/>
      <c r="I312" s="7"/>
      <c r="J312" s="7"/>
      <c r="K312" s="7"/>
      <c r="L312" s="172"/>
      <c r="M312" s="172"/>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7"/>
      <c r="B313" s="7"/>
      <c r="C313" s="147"/>
      <c r="D313" s="147"/>
      <c r="E313" s="7"/>
      <c r="F313" s="7"/>
      <c r="G313" s="7"/>
      <c r="H313" s="7"/>
      <c r="I313" s="7"/>
      <c r="J313" s="7"/>
      <c r="K313" s="7"/>
      <c r="L313" s="172"/>
      <c r="M313" s="172"/>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7"/>
      <c r="B314" s="7"/>
      <c r="C314" s="147"/>
      <c r="D314" s="147"/>
      <c r="E314" s="7"/>
      <c r="F314" s="7"/>
      <c r="G314" s="7"/>
      <c r="H314" s="7"/>
      <c r="I314" s="7"/>
      <c r="J314" s="7"/>
      <c r="K314" s="7"/>
      <c r="L314" s="172"/>
      <c r="M314" s="172"/>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7"/>
      <c r="B315" s="7"/>
      <c r="C315" s="147"/>
      <c r="D315" s="147"/>
      <c r="E315" s="7"/>
      <c r="F315" s="7"/>
      <c r="G315" s="7"/>
      <c r="H315" s="7"/>
      <c r="I315" s="7"/>
      <c r="J315" s="7"/>
      <c r="K315" s="7"/>
      <c r="L315" s="172"/>
      <c r="M315" s="172"/>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7"/>
      <c r="B316" s="7"/>
      <c r="C316" s="147"/>
      <c r="D316" s="147"/>
      <c r="E316" s="7"/>
      <c r="F316" s="7"/>
      <c r="G316" s="7"/>
      <c r="H316" s="7"/>
      <c r="I316" s="7"/>
      <c r="J316" s="7"/>
      <c r="K316" s="7"/>
      <c r="L316" s="172"/>
      <c r="M316" s="172"/>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7"/>
      <c r="B317" s="7"/>
      <c r="C317" s="147"/>
      <c r="D317" s="147"/>
      <c r="E317" s="7"/>
      <c r="F317" s="7"/>
      <c r="G317" s="7"/>
      <c r="H317" s="7"/>
      <c r="I317" s="7"/>
      <c r="J317" s="7"/>
      <c r="K317" s="7"/>
      <c r="L317" s="172"/>
      <c r="M317" s="172"/>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7"/>
      <c r="B318" s="7"/>
      <c r="C318" s="147"/>
      <c r="D318" s="147"/>
      <c r="E318" s="7"/>
      <c r="F318" s="7"/>
      <c r="G318" s="7"/>
      <c r="H318" s="7"/>
      <c r="I318" s="7"/>
      <c r="J318" s="7"/>
      <c r="K318" s="7"/>
      <c r="L318" s="172"/>
      <c r="M318" s="172"/>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7"/>
      <c r="B319" s="7"/>
      <c r="C319" s="147"/>
      <c r="D319" s="147"/>
      <c r="E319" s="7"/>
      <c r="F319" s="7"/>
      <c r="G319" s="7"/>
      <c r="H319" s="7"/>
      <c r="I319" s="7"/>
      <c r="J319" s="7"/>
      <c r="K319" s="7"/>
      <c r="L319" s="172"/>
      <c r="M319" s="172"/>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7"/>
      <c r="B320" s="7"/>
      <c r="C320" s="147"/>
      <c r="D320" s="147"/>
      <c r="E320" s="7"/>
      <c r="F320" s="7"/>
      <c r="G320" s="7"/>
      <c r="H320" s="7"/>
      <c r="I320" s="7"/>
      <c r="J320" s="7"/>
      <c r="K320" s="7"/>
      <c r="L320" s="172"/>
      <c r="M320" s="172"/>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7"/>
      <c r="B321" s="7"/>
      <c r="C321" s="147"/>
      <c r="D321" s="147"/>
      <c r="E321" s="7"/>
      <c r="F321" s="7"/>
      <c r="G321" s="7"/>
      <c r="H321" s="7"/>
      <c r="I321" s="7"/>
      <c r="J321" s="7"/>
      <c r="K321" s="7"/>
      <c r="L321" s="172"/>
      <c r="M321" s="172"/>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7"/>
      <c r="B322" s="7"/>
      <c r="C322" s="147"/>
      <c r="D322" s="147"/>
      <c r="E322" s="7"/>
      <c r="F322" s="7"/>
      <c r="G322" s="7"/>
      <c r="H322" s="7"/>
      <c r="I322" s="7"/>
      <c r="J322" s="7"/>
      <c r="K322" s="7"/>
      <c r="L322" s="172"/>
      <c r="M322" s="172"/>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7"/>
      <c r="B323" s="7"/>
      <c r="C323" s="147"/>
      <c r="D323" s="147"/>
      <c r="E323" s="7"/>
      <c r="F323" s="7"/>
      <c r="G323" s="7"/>
      <c r="H323" s="7"/>
      <c r="I323" s="7"/>
      <c r="J323" s="7"/>
      <c r="K323" s="7"/>
      <c r="L323" s="172"/>
      <c r="M323" s="172"/>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7"/>
      <c r="B324" s="7"/>
      <c r="C324" s="147"/>
      <c r="D324" s="147"/>
      <c r="E324" s="7"/>
      <c r="F324" s="7"/>
      <c r="G324" s="7"/>
      <c r="H324" s="7"/>
      <c r="I324" s="7"/>
      <c r="J324" s="7"/>
      <c r="K324" s="7"/>
      <c r="L324" s="172"/>
      <c r="M324" s="172"/>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7"/>
      <c r="B325" s="7"/>
      <c r="C325" s="147"/>
      <c r="D325" s="147"/>
      <c r="E325" s="7"/>
      <c r="F325" s="7"/>
      <c r="G325" s="7"/>
      <c r="H325" s="7"/>
      <c r="I325" s="7"/>
      <c r="J325" s="7"/>
      <c r="K325" s="7"/>
      <c r="L325" s="172"/>
      <c r="M325" s="172"/>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7"/>
      <c r="B326" s="7"/>
      <c r="C326" s="147"/>
      <c r="D326" s="147"/>
      <c r="E326" s="7"/>
      <c r="F326" s="7"/>
      <c r="G326" s="7"/>
      <c r="H326" s="7"/>
      <c r="I326" s="7"/>
      <c r="J326" s="7"/>
      <c r="K326" s="7"/>
      <c r="L326" s="172"/>
      <c r="M326" s="172"/>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7"/>
      <c r="B327" s="7"/>
      <c r="C327" s="147"/>
      <c r="D327" s="147"/>
      <c r="E327" s="7"/>
      <c r="F327" s="7"/>
      <c r="G327" s="7"/>
      <c r="H327" s="7"/>
      <c r="I327" s="7"/>
      <c r="J327" s="7"/>
      <c r="K327" s="7"/>
      <c r="L327" s="172"/>
      <c r="M327" s="172"/>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7"/>
      <c r="B328" s="7"/>
      <c r="C328" s="147"/>
      <c r="D328" s="147"/>
      <c r="E328" s="7"/>
      <c r="F328" s="7"/>
      <c r="G328" s="7"/>
      <c r="H328" s="7"/>
      <c r="I328" s="7"/>
      <c r="J328" s="7"/>
      <c r="K328" s="7"/>
      <c r="L328" s="172"/>
      <c r="M328" s="172"/>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7"/>
      <c r="B329" s="7"/>
      <c r="C329" s="147"/>
      <c r="D329" s="147"/>
      <c r="E329" s="7"/>
      <c r="F329" s="7"/>
      <c r="G329" s="7"/>
      <c r="H329" s="7"/>
      <c r="I329" s="7"/>
      <c r="J329" s="7"/>
      <c r="K329" s="7"/>
      <c r="L329" s="172"/>
      <c r="M329" s="172"/>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7"/>
      <c r="B330" s="7"/>
      <c r="C330" s="147"/>
      <c r="D330" s="147"/>
      <c r="E330" s="7"/>
      <c r="F330" s="7"/>
      <c r="G330" s="7"/>
      <c r="H330" s="7"/>
      <c r="I330" s="7"/>
      <c r="J330" s="7"/>
      <c r="K330" s="7"/>
      <c r="L330" s="172"/>
      <c r="M330" s="172"/>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7"/>
      <c r="B331" s="7"/>
      <c r="C331" s="147"/>
      <c r="D331" s="147"/>
      <c r="E331" s="7"/>
      <c r="F331" s="7"/>
      <c r="G331" s="7"/>
      <c r="H331" s="7"/>
      <c r="I331" s="7"/>
      <c r="J331" s="7"/>
      <c r="K331" s="7"/>
      <c r="L331" s="172"/>
      <c r="M331" s="172"/>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7"/>
      <c r="B332" s="7"/>
      <c r="C332" s="147"/>
      <c r="D332" s="147"/>
      <c r="E332" s="7"/>
      <c r="F332" s="7"/>
      <c r="G332" s="7"/>
      <c r="H332" s="7"/>
      <c r="I332" s="7"/>
      <c r="J332" s="7"/>
      <c r="K332" s="7"/>
      <c r="L332" s="172"/>
      <c r="M332" s="172"/>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7"/>
      <c r="B333" s="7"/>
      <c r="C333" s="147"/>
      <c r="D333" s="147"/>
      <c r="E333" s="7"/>
      <c r="F333" s="7"/>
      <c r="G333" s="7"/>
      <c r="H333" s="7"/>
      <c r="I333" s="7"/>
      <c r="J333" s="7"/>
      <c r="K333" s="7"/>
      <c r="L333" s="172"/>
      <c r="M333" s="172"/>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7"/>
      <c r="B334" s="7"/>
      <c r="C334" s="147"/>
      <c r="D334" s="147"/>
      <c r="E334" s="7"/>
      <c r="F334" s="7"/>
      <c r="G334" s="7"/>
      <c r="H334" s="7"/>
      <c r="I334" s="7"/>
      <c r="J334" s="7"/>
      <c r="K334" s="7"/>
      <c r="L334" s="172"/>
      <c r="M334" s="172"/>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7"/>
      <c r="B335" s="7"/>
      <c r="C335" s="147"/>
      <c r="D335" s="147"/>
      <c r="E335" s="7"/>
      <c r="F335" s="7"/>
      <c r="G335" s="7"/>
      <c r="H335" s="7"/>
      <c r="I335" s="7"/>
      <c r="J335" s="7"/>
      <c r="K335" s="7"/>
      <c r="L335" s="172"/>
      <c r="M335" s="172"/>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7"/>
      <c r="B336" s="7"/>
      <c r="C336" s="147"/>
      <c r="D336" s="147"/>
      <c r="E336" s="7"/>
      <c r="F336" s="7"/>
      <c r="G336" s="7"/>
      <c r="H336" s="7"/>
      <c r="I336" s="7"/>
      <c r="J336" s="7"/>
      <c r="K336" s="7"/>
      <c r="L336" s="172"/>
      <c r="M336" s="172"/>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7"/>
      <c r="B337" s="7"/>
      <c r="C337" s="147"/>
      <c r="D337" s="147"/>
      <c r="E337" s="7"/>
      <c r="F337" s="7"/>
      <c r="G337" s="7"/>
      <c r="H337" s="7"/>
      <c r="I337" s="7"/>
      <c r="J337" s="7"/>
      <c r="K337" s="7"/>
      <c r="L337" s="172"/>
      <c r="M337" s="172"/>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7"/>
      <c r="B338" s="7"/>
      <c r="C338" s="147"/>
      <c r="D338" s="147"/>
      <c r="E338" s="7"/>
      <c r="F338" s="7"/>
      <c r="G338" s="7"/>
      <c r="H338" s="7"/>
      <c r="I338" s="7"/>
      <c r="J338" s="7"/>
      <c r="K338" s="7"/>
      <c r="L338" s="172"/>
      <c r="M338" s="172"/>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7"/>
      <c r="B339" s="7"/>
      <c r="C339" s="147"/>
      <c r="D339" s="147"/>
      <c r="E339" s="7"/>
      <c r="F339" s="7"/>
      <c r="G339" s="7"/>
      <c r="H339" s="7"/>
      <c r="I339" s="7"/>
      <c r="J339" s="7"/>
      <c r="K339" s="7"/>
      <c r="L339" s="172"/>
      <c r="M339" s="172"/>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7"/>
      <c r="B340" s="7"/>
      <c r="C340" s="147"/>
      <c r="D340" s="147"/>
      <c r="E340" s="7"/>
      <c r="F340" s="7"/>
      <c r="G340" s="7"/>
      <c r="H340" s="7"/>
      <c r="I340" s="7"/>
      <c r="J340" s="7"/>
      <c r="K340" s="7"/>
      <c r="L340" s="172"/>
      <c r="M340" s="172"/>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7"/>
      <c r="B341" s="7"/>
      <c r="C341" s="147"/>
      <c r="D341" s="147"/>
      <c r="E341" s="7"/>
      <c r="F341" s="7"/>
      <c r="G341" s="7"/>
      <c r="H341" s="7"/>
      <c r="I341" s="7"/>
      <c r="J341" s="7"/>
      <c r="K341" s="7"/>
      <c r="L341" s="172"/>
      <c r="M341" s="172"/>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7"/>
      <c r="B342" s="7"/>
      <c r="C342" s="147"/>
      <c r="D342" s="147"/>
      <c r="E342" s="7"/>
      <c r="F342" s="7"/>
      <c r="G342" s="7"/>
      <c r="H342" s="7"/>
      <c r="I342" s="7"/>
      <c r="J342" s="7"/>
      <c r="K342" s="7"/>
      <c r="L342" s="172"/>
      <c r="M342" s="172"/>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7"/>
      <c r="B343" s="7"/>
      <c r="C343" s="147"/>
      <c r="D343" s="147"/>
      <c r="E343" s="7"/>
      <c r="F343" s="7"/>
      <c r="G343" s="7"/>
      <c r="H343" s="7"/>
      <c r="I343" s="7"/>
      <c r="J343" s="7"/>
      <c r="K343" s="7"/>
      <c r="L343" s="172"/>
      <c r="M343" s="172"/>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7"/>
      <c r="B344" s="7"/>
      <c r="C344" s="147"/>
      <c r="D344" s="147"/>
      <c r="E344" s="7"/>
      <c r="F344" s="7"/>
      <c r="G344" s="7"/>
      <c r="H344" s="7"/>
      <c r="I344" s="7"/>
      <c r="J344" s="7"/>
      <c r="K344" s="7"/>
      <c r="L344" s="172"/>
      <c r="M344" s="172"/>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7"/>
      <c r="B345" s="7"/>
      <c r="C345" s="147"/>
      <c r="D345" s="147"/>
      <c r="E345" s="7"/>
      <c r="F345" s="7"/>
      <c r="G345" s="7"/>
      <c r="H345" s="7"/>
      <c r="I345" s="7"/>
      <c r="J345" s="7"/>
      <c r="K345" s="7"/>
      <c r="L345" s="172"/>
      <c r="M345" s="172"/>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7"/>
      <c r="B346" s="7"/>
      <c r="C346" s="147"/>
      <c r="D346" s="147"/>
      <c r="E346" s="7"/>
      <c r="F346" s="7"/>
      <c r="G346" s="7"/>
      <c r="H346" s="7"/>
      <c r="I346" s="7"/>
      <c r="J346" s="7"/>
      <c r="K346" s="7"/>
      <c r="L346" s="172"/>
      <c r="M346" s="172"/>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7"/>
      <c r="B347" s="7"/>
      <c r="C347" s="147"/>
      <c r="D347" s="147"/>
      <c r="E347" s="7"/>
      <c r="F347" s="7"/>
      <c r="G347" s="7"/>
      <c r="H347" s="7"/>
      <c r="I347" s="7"/>
      <c r="J347" s="7"/>
      <c r="K347" s="7"/>
      <c r="L347" s="172"/>
      <c r="M347" s="172"/>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7"/>
      <c r="B348" s="7"/>
      <c r="C348" s="147"/>
      <c r="D348" s="147"/>
      <c r="E348" s="7"/>
      <c r="F348" s="7"/>
      <c r="G348" s="7"/>
      <c r="H348" s="7"/>
      <c r="I348" s="7"/>
      <c r="J348" s="7"/>
      <c r="K348" s="7"/>
      <c r="L348" s="172"/>
      <c r="M348" s="172"/>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7"/>
      <c r="B349" s="7"/>
      <c r="C349" s="147"/>
      <c r="D349" s="147"/>
      <c r="E349" s="7"/>
      <c r="F349" s="7"/>
      <c r="G349" s="7"/>
      <c r="H349" s="7"/>
      <c r="I349" s="7"/>
      <c r="J349" s="7"/>
      <c r="K349" s="7"/>
      <c r="L349" s="172"/>
      <c r="M349" s="172"/>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7"/>
      <c r="B350" s="7"/>
      <c r="C350" s="147"/>
      <c r="D350" s="147"/>
      <c r="E350" s="7"/>
      <c r="F350" s="7"/>
      <c r="G350" s="7"/>
      <c r="H350" s="7"/>
      <c r="I350" s="7"/>
      <c r="J350" s="7"/>
      <c r="K350" s="7"/>
      <c r="L350" s="172"/>
      <c r="M350" s="172"/>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7"/>
      <c r="B351" s="7"/>
      <c r="C351" s="147"/>
      <c r="D351" s="147"/>
      <c r="E351" s="7"/>
      <c r="F351" s="7"/>
      <c r="G351" s="7"/>
      <c r="H351" s="7"/>
      <c r="I351" s="7"/>
      <c r="J351" s="7"/>
      <c r="K351" s="7"/>
      <c r="L351" s="172"/>
      <c r="M351" s="172"/>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7"/>
      <c r="B352" s="7"/>
      <c r="C352" s="147"/>
      <c r="D352" s="147"/>
      <c r="E352" s="7"/>
      <c r="F352" s="7"/>
      <c r="G352" s="7"/>
      <c r="H352" s="7"/>
      <c r="I352" s="7"/>
      <c r="J352" s="7"/>
      <c r="K352" s="7"/>
      <c r="L352" s="172"/>
      <c r="M352" s="172"/>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7"/>
      <c r="B353" s="7"/>
      <c r="C353" s="147"/>
      <c r="D353" s="147"/>
      <c r="E353" s="7"/>
      <c r="F353" s="7"/>
      <c r="G353" s="7"/>
      <c r="H353" s="7"/>
      <c r="I353" s="7"/>
      <c r="J353" s="7"/>
      <c r="K353" s="7"/>
      <c r="L353" s="172"/>
      <c r="M353" s="172"/>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7"/>
      <c r="B354" s="7"/>
      <c r="C354" s="147"/>
      <c r="D354" s="147"/>
      <c r="E354" s="7"/>
      <c r="F354" s="7"/>
      <c r="G354" s="7"/>
      <c r="H354" s="7"/>
      <c r="I354" s="7"/>
      <c r="J354" s="7"/>
      <c r="K354" s="7"/>
      <c r="L354" s="172"/>
      <c r="M354" s="172"/>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7"/>
      <c r="B355" s="7"/>
      <c r="C355" s="147"/>
      <c r="D355" s="147"/>
      <c r="E355" s="7"/>
      <c r="F355" s="7"/>
      <c r="G355" s="7"/>
      <c r="H355" s="7"/>
      <c r="I355" s="7"/>
      <c r="J355" s="7"/>
      <c r="K355" s="7"/>
      <c r="L355" s="172"/>
      <c r="M355" s="172"/>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7"/>
      <c r="B356" s="7"/>
      <c r="C356" s="147"/>
      <c r="D356" s="147"/>
      <c r="E356" s="7"/>
      <c r="F356" s="7"/>
      <c r="G356" s="7"/>
      <c r="H356" s="7"/>
      <c r="I356" s="7"/>
      <c r="J356" s="7"/>
      <c r="K356" s="7"/>
      <c r="L356" s="172"/>
      <c r="M356" s="172"/>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7"/>
      <c r="B357" s="7"/>
      <c r="C357" s="147"/>
      <c r="D357" s="147"/>
      <c r="E357" s="7"/>
      <c r="F357" s="7"/>
      <c r="G357" s="7"/>
      <c r="H357" s="7"/>
      <c r="I357" s="7"/>
      <c r="J357" s="7"/>
      <c r="K357" s="7"/>
      <c r="L357" s="172"/>
      <c r="M357" s="172"/>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7"/>
      <c r="B358" s="7"/>
      <c r="C358" s="147"/>
      <c r="D358" s="147"/>
      <c r="E358" s="7"/>
      <c r="F358" s="7"/>
      <c r="G358" s="7"/>
      <c r="H358" s="7"/>
      <c r="I358" s="7"/>
      <c r="J358" s="7"/>
      <c r="K358" s="7"/>
      <c r="L358" s="172"/>
      <c r="M358" s="172"/>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7"/>
      <c r="B359" s="7"/>
      <c r="C359" s="147"/>
      <c r="D359" s="147"/>
      <c r="E359" s="7"/>
      <c r="F359" s="7"/>
      <c r="G359" s="7"/>
      <c r="H359" s="7"/>
      <c r="I359" s="7"/>
      <c r="J359" s="7"/>
      <c r="K359" s="7"/>
      <c r="L359" s="172"/>
      <c r="M359" s="172"/>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7"/>
      <c r="B360" s="7"/>
      <c r="C360" s="147"/>
      <c r="D360" s="147"/>
      <c r="E360" s="7"/>
      <c r="F360" s="7"/>
      <c r="G360" s="7"/>
      <c r="H360" s="7"/>
      <c r="I360" s="7"/>
      <c r="J360" s="7"/>
      <c r="K360" s="7"/>
      <c r="L360" s="172"/>
      <c r="M360" s="172"/>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7"/>
      <c r="B361" s="7"/>
      <c r="C361" s="147"/>
      <c r="D361" s="147"/>
      <c r="E361" s="7"/>
      <c r="F361" s="7"/>
      <c r="G361" s="7"/>
      <c r="H361" s="7"/>
      <c r="I361" s="7"/>
      <c r="J361" s="7"/>
      <c r="K361" s="7"/>
      <c r="L361" s="172"/>
      <c r="M361" s="172"/>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7"/>
      <c r="B362" s="7"/>
      <c r="C362" s="147"/>
      <c r="D362" s="147"/>
      <c r="E362" s="7"/>
      <c r="F362" s="7"/>
      <c r="G362" s="7"/>
      <c r="H362" s="7"/>
      <c r="I362" s="7"/>
      <c r="J362" s="7"/>
      <c r="K362" s="7"/>
      <c r="L362" s="172"/>
      <c r="M362" s="172"/>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7"/>
      <c r="B363" s="7"/>
      <c r="C363" s="147"/>
      <c r="D363" s="147"/>
      <c r="E363" s="7"/>
      <c r="F363" s="7"/>
      <c r="G363" s="7"/>
      <c r="H363" s="7"/>
      <c r="I363" s="7"/>
      <c r="J363" s="7"/>
      <c r="K363" s="7"/>
      <c r="L363" s="172"/>
      <c r="M363" s="172"/>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7"/>
      <c r="B364" s="7"/>
      <c r="C364" s="147"/>
      <c r="D364" s="147"/>
      <c r="E364" s="7"/>
      <c r="F364" s="7"/>
      <c r="G364" s="7"/>
      <c r="H364" s="7"/>
      <c r="I364" s="7"/>
      <c r="J364" s="7"/>
      <c r="K364" s="7"/>
      <c r="L364" s="172"/>
      <c r="M364" s="172"/>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7"/>
      <c r="B365" s="7"/>
      <c r="C365" s="147"/>
      <c r="D365" s="147"/>
      <c r="E365" s="7"/>
      <c r="F365" s="7"/>
      <c r="G365" s="7"/>
      <c r="H365" s="7"/>
      <c r="I365" s="7"/>
      <c r="J365" s="7"/>
      <c r="K365" s="7"/>
      <c r="L365" s="172"/>
      <c r="M365" s="172"/>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7"/>
      <c r="B366" s="7"/>
      <c r="C366" s="147"/>
      <c r="D366" s="147"/>
      <c r="E366" s="7"/>
      <c r="F366" s="7"/>
      <c r="G366" s="7"/>
      <c r="H366" s="7"/>
      <c r="I366" s="7"/>
      <c r="J366" s="7"/>
      <c r="K366" s="7"/>
      <c r="L366" s="172"/>
      <c r="M366" s="172"/>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7"/>
      <c r="B367" s="7"/>
      <c r="C367" s="147"/>
      <c r="D367" s="147"/>
      <c r="E367" s="7"/>
      <c r="F367" s="7"/>
      <c r="G367" s="7"/>
      <c r="H367" s="7"/>
      <c r="I367" s="7"/>
      <c r="J367" s="7"/>
      <c r="K367" s="7"/>
      <c r="L367" s="172"/>
      <c r="M367" s="172"/>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7"/>
      <c r="B368" s="7"/>
      <c r="C368" s="147"/>
      <c r="D368" s="147"/>
      <c r="E368" s="7"/>
      <c r="F368" s="7"/>
      <c r="G368" s="7"/>
      <c r="H368" s="7"/>
      <c r="I368" s="7"/>
      <c r="J368" s="7"/>
      <c r="K368" s="7"/>
      <c r="L368" s="172"/>
      <c r="M368" s="172"/>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7"/>
      <c r="B369" s="7"/>
      <c r="C369" s="147"/>
      <c r="D369" s="147"/>
      <c r="E369" s="7"/>
      <c r="F369" s="7"/>
      <c r="G369" s="7"/>
      <c r="H369" s="7"/>
      <c r="I369" s="7"/>
      <c r="J369" s="7"/>
      <c r="K369" s="7"/>
      <c r="L369" s="172"/>
      <c r="M369" s="172"/>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7"/>
      <c r="B370" s="7"/>
      <c r="C370" s="147"/>
      <c r="D370" s="147"/>
      <c r="E370" s="7"/>
      <c r="F370" s="7"/>
      <c r="G370" s="7"/>
      <c r="H370" s="7"/>
      <c r="I370" s="7"/>
      <c r="J370" s="7"/>
      <c r="K370" s="7"/>
      <c r="L370" s="172"/>
      <c r="M370" s="172"/>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7"/>
      <c r="B371" s="7"/>
      <c r="C371" s="147"/>
      <c r="D371" s="147"/>
      <c r="E371" s="7"/>
      <c r="F371" s="7"/>
      <c r="G371" s="7"/>
      <c r="H371" s="7"/>
      <c r="I371" s="7"/>
      <c r="J371" s="7"/>
      <c r="K371" s="7"/>
      <c r="L371" s="172"/>
      <c r="M371" s="172"/>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7"/>
      <c r="B372" s="7"/>
      <c r="C372" s="147"/>
      <c r="D372" s="147"/>
      <c r="E372" s="7"/>
      <c r="F372" s="7"/>
      <c r="G372" s="7"/>
      <c r="H372" s="7"/>
      <c r="I372" s="7"/>
      <c r="J372" s="7"/>
      <c r="K372" s="7"/>
      <c r="L372" s="172"/>
      <c r="M372" s="172"/>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7"/>
      <c r="B373" s="7"/>
      <c r="C373" s="147"/>
      <c r="D373" s="147"/>
      <c r="E373" s="7"/>
      <c r="F373" s="7"/>
      <c r="G373" s="7"/>
      <c r="H373" s="7"/>
      <c r="I373" s="7"/>
      <c r="J373" s="7"/>
      <c r="K373" s="7"/>
      <c r="L373" s="172"/>
      <c r="M373" s="172"/>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7"/>
      <c r="B374" s="7"/>
      <c r="C374" s="147"/>
      <c r="D374" s="147"/>
      <c r="E374" s="7"/>
      <c r="F374" s="7"/>
      <c r="G374" s="7"/>
      <c r="H374" s="7"/>
      <c r="I374" s="7"/>
      <c r="J374" s="7"/>
      <c r="K374" s="7"/>
      <c r="L374" s="172"/>
      <c r="M374" s="172"/>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7"/>
      <c r="B375" s="7"/>
      <c r="C375" s="147"/>
      <c r="D375" s="147"/>
      <c r="E375" s="7"/>
      <c r="F375" s="7"/>
      <c r="G375" s="7"/>
      <c r="H375" s="7"/>
      <c r="I375" s="7"/>
      <c r="J375" s="7"/>
      <c r="K375" s="7"/>
      <c r="L375" s="172"/>
      <c r="M375" s="172"/>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7"/>
      <c r="B376" s="7"/>
      <c r="C376" s="147"/>
      <c r="D376" s="147"/>
      <c r="E376" s="7"/>
      <c r="F376" s="7"/>
      <c r="G376" s="7"/>
      <c r="H376" s="7"/>
      <c r="I376" s="7"/>
      <c r="J376" s="7"/>
      <c r="K376" s="7"/>
      <c r="L376" s="172"/>
      <c r="M376" s="172"/>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7"/>
      <c r="B377" s="7"/>
      <c r="C377" s="147"/>
      <c r="D377" s="147"/>
      <c r="E377" s="7"/>
      <c r="F377" s="7"/>
      <c r="G377" s="7"/>
      <c r="H377" s="7"/>
      <c r="I377" s="7"/>
      <c r="J377" s="7"/>
      <c r="K377" s="7"/>
      <c r="L377" s="172"/>
      <c r="M377" s="172"/>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7"/>
      <c r="B378" s="7"/>
      <c r="C378" s="147"/>
      <c r="D378" s="147"/>
      <c r="E378" s="7"/>
      <c r="F378" s="7"/>
      <c r="G378" s="7"/>
      <c r="H378" s="7"/>
      <c r="I378" s="7"/>
      <c r="J378" s="7"/>
      <c r="K378" s="7"/>
      <c r="L378" s="172"/>
      <c r="M378" s="172"/>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7"/>
      <c r="B379" s="7"/>
      <c r="C379" s="147"/>
      <c r="D379" s="147"/>
      <c r="E379" s="7"/>
      <c r="F379" s="7"/>
      <c r="G379" s="7"/>
      <c r="H379" s="7"/>
      <c r="I379" s="7"/>
      <c r="J379" s="7"/>
      <c r="K379" s="7"/>
      <c r="L379" s="172"/>
      <c r="M379" s="172"/>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7"/>
      <c r="B380" s="7"/>
      <c r="C380" s="147"/>
      <c r="D380" s="147"/>
      <c r="E380" s="7"/>
      <c r="F380" s="7"/>
      <c r="G380" s="7"/>
      <c r="H380" s="7"/>
      <c r="I380" s="7"/>
      <c r="J380" s="7"/>
      <c r="K380" s="7"/>
      <c r="L380" s="172"/>
      <c r="M380" s="172"/>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7"/>
      <c r="B381" s="7"/>
      <c r="C381" s="147"/>
      <c r="D381" s="147"/>
      <c r="E381" s="7"/>
      <c r="F381" s="7"/>
      <c r="G381" s="7"/>
      <c r="H381" s="7"/>
      <c r="I381" s="7"/>
      <c r="J381" s="7"/>
      <c r="K381" s="7"/>
      <c r="L381" s="172"/>
      <c r="M381" s="172"/>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7"/>
      <c r="B382" s="7"/>
      <c r="C382" s="147"/>
      <c r="D382" s="147"/>
      <c r="E382" s="7"/>
      <c r="F382" s="7"/>
      <c r="G382" s="7"/>
      <c r="H382" s="7"/>
      <c r="I382" s="7"/>
      <c r="J382" s="7"/>
      <c r="K382" s="7"/>
      <c r="L382" s="172"/>
      <c r="M382" s="172"/>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7"/>
      <c r="B383" s="7"/>
      <c r="C383" s="147"/>
      <c r="D383" s="147"/>
      <c r="E383" s="7"/>
      <c r="F383" s="7"/>
      <c r="G383" s="7"/>
      <c r="H383" s="7"/>
      <c r="I383" s="7"/>
      <c r="J383" s="7"/>
      <c r="K383" s="7"/>
      <c r="L383" s="172"/>
      <c r="M383" s="172"/>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7"/>
      <c r="B384" s="7"/>
      <c r="C384" s="147"/>
      <c r="D384" s="147"/>
      <c r="E384" s="7"/>
      <c r="F384" s="7"/>
      <c r="G384" s="7"/>
      <c r="H384" s="7"/>
      <c r="I384" s="7"/>
      <c r="J384" s="7"/>
      <c r="K384" s="7"/>
      <c r="L384" s="172"/>
      <c r="M384" s="172"/>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7"/>
      <c r="B385" s="7"/>
      <c r="C385" s="147"/>
      <c r="D385" s="147"/>
      <c r="E385" s="7"/>
      <c r="F385" s="7"/>
      <c r="G385" s="7"/>
      <c r="H385" s="7"/>
      <c r="I385" s="7"/>
      <c r="J385" s="7"/>
      <c r="K385" s="7"/>
      <c r="L385" s="172"/>
      <c r="M385" s="172"/>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7"/>
      <c r="B386" s="7"/>
      <c r="C386" s="147"/>
      <c r="D386" s="147"/>
      <c r="E386" s="7"/>
      <c r="F386" s="7"/>
      <c r="G386" s="7"/>
      <c r="H386" s="7"/>
      <c r="I386" s="7"/>
      <c r="J386" s="7"/>
      <c r="K386" s="7"/>
      <c r="L386" s="172"/>
      <c r="M386" s="172"/>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7"/>
      <c r="B387" s="7"/>
      <c r="C387" s="147"/>
      <c r="D387" s="147"/>
      <c r="E387" s="7"/>
      <c r="F387" s="7"/>
      <c r="G387" s="7"/>
      <c r="H387" s="7"/>
      <c r="I387" s="7"/>
      <c r="J387" s="7"/>
      <c r="K387" s="7"/>
      <c r="L387" s="172"/>
      <c r="M387" s="172"/>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7"/>
      <c r="B388" s="7"/>
      <c r="C388" s="147"/>
      <c r="D388" s="147"/>
      <c r="E388" s="7"/>
      <c r="F388" s="7"/>
      <c r="G388" s="7"/>
      <c r="H388" s="7"/>
      <c r="I388" s="7"/>
      <c r="J388" s="7"/>
      <c r="K388" s="7"/>
      <c r="L388" s="172"/>
      <c r="M388" s="172"/>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7"/>
      <c r="B389" s="7"/>
      <c r="C389" s="147"/>
      <c r="D389" s="147"/>
      <c r="E389" s="7"/>
      <c r="F389" s="7"/>
      <c r="G389" s="7"/>
      <c r="H389" s="7"/>
      <c r="I389" s="7"/>
      <c r="J389" s="7"/>
      <c r="K389" s="7"/>
      <c r="L389" s="172"/>
      <c r="M389" s="172"/>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7"/>
      <c r="B390" s="7"/>
      <c r="C390" s="147"/>
      <c r="D390" s="147"/>
      <c r="E390" s="7"/>
      <c r="F390" s="7"/>
      <c r="G390" s="7"/>
      <c r="H390" s="7"/>
      <c r="I390" s="7"/>
      <c r="J390" s="7"/>
      <c r="K390" s="7"/>
      <c r="L390" s="172"/>
      <c r="M390" s="172"/>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7"/>
      <c r="B391" s="7"/>
      <c r="C391" s="147"/>
      <c r="D391" s="147"/>
      <c r="E391" s="7"/>
      <c r="F391" s="7"/>
      <c r="G391" s="7"/>
      <c r="H391" s="7"/>
      <c r="I391" s="7"/>
      <c r="J391" s="7"/>
      <c r="K391" s="7"/>
      <c r="L391" s="172"/>
      <c r="M391" s="172"/>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7"/>
      <c r="B392" s="7"/>
      <c r="C392" s="147"/>
      <c r="D392" s="147"/>
      <c r="E392" s="7"/>
      <c r="F392" s="7"/>
      <c r="G392" s="7"/>
      <c r="H392" s="7"/>
      <c r="I392" s="7"/>
      <c r="J392" s="7"/>
      <c r="K392" s="7"/>
      <c r="L392" s="172"/>
      <c r="M392" s="172"/>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7"/>
      <c r="B393" s="7"/>
      <c r="C393" s="147"/>
      <c r="D393" s="147"/>
      <c r="E393" s="7"/>
      <c r="F393" s="7"/>
      <c r="G393" s="7"/>
      <c r="H393" s="7"/>
      <c r="I393" s="7"/>
      <c r="J393" s="7"/>
      <c r="K393" s="7"/>
      <c r="L393" s="172"/>
      <c r="M393" s="172"/>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7"/>
      <c r="B394" s="7"/>
      <c r="C394" s="147"/>
      <c r="D394" s="147"/>
      <c r="E394" s="7"/>
      <c r="F394" s="7"/>
      <c r="G394" s="7"/>
      <c r="H394" s="7"/>
      <c r="I394" s="7"/>
      <c r="J394" s="7"/>
      <c r="K394" s="7"/>
      <c r="L394" s="172"/>
      <c r="M394" s="172"/>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7"/>
      <c r="B395" s="7"/>
      <c r="C395" s="147"/>
      <c r="D395" s="147"/>
      <c r="E395" s="7"/>
      <c r="F395" s="7"/>
      <c r="G395" s="7"/>
      <c r="H395" s="7"/>
      <c r="I395" s="7"/>
      <c r="J395" s="7"/>
      <c r="K395" s="7"/>
      <c r="L395" s="172"/>
      <c r="M395" s="172"/>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7"/>
      <c r="B396" s="7"/>
      <c r="C396" s="147"/>
      <c r="D396" s="147"/>
      <c r="E396" s="7"/>
      <c r="F396" s="7"/>
      <c r="G396" s="7"/>
      <c r="H396" s="7"/>
      <c r="I396" s="7"/>
      <c r="J396" s="7"/>
      <c r="K396" s="7"/>
      <c r="L396" s="172"/>
      <c r="M396" s="172"/>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7"/>
      <c r="B397" s="7"/>
      <c r="C397" s="147"/>
      <c r="D397" s="147"/>
      <c r="E397" s="7"/>
      <c r="F397" s="7"/>
      <c r="G397" s="7"/>
      <c r="H397" s="7"/>
      <c r="I397" s="7"/>
      <c r="J397" s="7"/>
      <c r="K397" s="7"/>
      <c r="L397" s="172"/>
      <c r="M397" s="172"/>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7"/>
      <c r="B398" s="7"/>
      <c r="C398" s="147"/>
      <c r="D398" s="147"/>
      <c r="E398" s="7"/>
      <c r="F398" s="7"/>
      <c r="G398" s="7"/>
      <c r="H398" s="7"/>
      <c r="I398" s="7"/>
      <c r="J398" s="7"/>
      <c r="K398" s="7"/>
      <c r="L398" s="172"/>
      <c r="M398" s="172"/>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7"/>
      <c r="B399" s="7"/>
      <c r="C399" s="147"/>
      <c r="D399" s="147"/>
      <c r="E399" s="7"/>
      <c r="F399" s="7"/>
      <c r="G399" s="7"/>
      <c r="H399" s="7"/>
      <c r="I399" s="7"/>
      <c r="J399" s="7"/>
      <c r="K399" s="7"/>
      <c r="L399" s="172"/>
      <c r="M399" s="172"/>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7"/>
      <c r="B400" s="7"/>
      <c r="C400" s="147"/>
      <c r="D400" s="147"/>
      <c r="E400" s="7"/>
      <c r="F400" s="7"/>
      <c r="G400" s="7"/>
      <c r="H400" s="7"/>
      <c r="I400" s="7"/>
      <c r="J400" s="7"/>
      <c r="K400" s="7"/>
      <c r="L400" s="172"/>
      <c r="M400" s="172"/>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7"/>
      <c r="B401" s="7"/>
      <c r="C401" s="147"/>
      <c r="D401" s="147"/>
      <c r="E401" s="7"/>
      <c r="F401" s="7"/>
      <c r="G401" s="7"/>
      <c r="H401" s="7"/>
      <c r="I401" s="7"/>
      <c r="J401" s="7"/>
      <c r="K401" s="7"/>
      <c r="L401" s="172"/>
      <c r="M401" s="172"/>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7"/>
      <c r="B402" s="7"/>
      <c r="C402" s="147"/>
      <c r="D402" s="147"/>
      <c r="E402" s="7"/>
      <c r="F402" s="7"/>
      <c r="G402" s="7"/>
      <c r="H402" s="7"/>
      <c r="I402" s="7"/>
      <c r="J402" s="7"/>
      <c r="K402" s="7"/>
      <c r="L402" s="172"/>
      <c r="M402" s="172"/>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7"/>
      <c r="B403" s="7"/>
      <c r="C403" s="147"/>
      <c r="D403" s="147"/>
      <c r="E403" s="7"/>
      <c r="F403" s="7"/>
      <c r="G403" s="7"/>
      <c r="H403" s="7"/>
      <c r="I403" s="7"/>
      <c r="J403" s="7"/>
      <c r="K403" s="7"/>
      <c r="L403" s="172"/>
      <c r="M403" s="172"/>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7"/>
      <c r="B404" s="7"/>
      <c r="C404" s="147"/>
      <c r="D404" s="147"/>
      <c r="E404" s="7"/>
      <c r="F404" s="7"/>
      <c r="G404" s="7"/>
      <c r="H404" s="7"/>
      <c r="I404" s="7"/>
      <c r="J404" s="7"/>
      <c r="K404" s="7"/>
      <c r="L404" s="172"/>
      <c r="M404" s="172"/>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7"/>
      <c r="B405" s="7"/>
      <c r="C405" s="147"/>
      <c r="D405" s="147"/>
      <c r="E405" s="7"/>
      <c r="F405" s="7"/>
      <c r="G405" s="7"/>
      <c r="H405" s="7"/>
      <c r="I405" s="7"/>
      <c r="J405" s="7"/>
      <c r="K405" s="7"/>
      <c r="L405" s="172"/>
      <c r="M405" s="172"/>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7"/>
      <c r="B406" s="7"/>
      <c r="C406" s="147"/>
      <c r="D406" s="147"/>
      <c r="E406" s="7"/>
      <c r="F406" s="7"/>
      <c r="G406" s="7"/>
      <c r="H406" s="7"/>
      <c r="I406" s="7"/>
      <c r="J406" s="7"/>
      <c r="K406" s="7"/>
      <c r="L406" s="172"/>
      <c r="M406" s="172"/>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7"/>
      <c r="B407" s="7"/>
      <c r="C407" s="147"/>
      <c r="D407" s="147"/>
      <c r="E407" s="7"/>
      <c r="F407" s="7"/>
      <c r="G407" s="7"/>
      <c r="H407" s="7"/>
      <c r="I407" s="7"/>
      <c r="J407" s="7"/>
      <c r="K407" s="7"/>
      <c r="L407" s="172"/>
      <c r="M407" s="172"/>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7"/>
      <c r="B408" s="7"/>
      <c r="C408" s="147"/>
      <c r="D408" s="147"/>
      <c r="E408" s="7"/>
      <c r="F408" s="7"/>
      <c r="G408" s="7"/>
      <c r="H408" s="7"/>
      <c r="I408" s="7"/>
      <c r="J408" s="7"/>
      <c r="K408" s="7"/>
      <c r="L408" s="172"/>
      <c r="M408" s="172"/>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7"/>
      <c r="B409" s="7"/>
      <c r="C409" s="147"/>
      <c r="D409" s="147"/>
      <c r="E409" s="7"/>
      <c r="F409" s="7"/>
      <c r="G409" s="7"/>
      <c r="H409" s="7"/>
      <c r="I409" s="7"/>
      <c r="J409" s="7"/>
      <c r="K409" s="7"/>
      <c r="L409" s="172"/>
      <c r="M409" s="172"/>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7"/>
      <c r="B410" s="7"/>
      <c r="C410" s="147"/>
      <c r="D410" s="147"/>
      <c r="E410" s="7"/>
      <c r="F410" s="7"/>
      <c r="G410" s="7"/>
      <c r="H410" s="7"/>
      <c r="I410" s="7"/>
      <c r="J410" s="7"/>
      <c r="K410" s="7"/>
      <c r="L410" s="172"/>
      <c r="M410" s="172"/>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7"/>
      <c r="B411" s="7"/>
      <c r="C411" s="147"/>
      <c r="D411" s="147"/>
      <c r="E411" s="7"/>
      <c r="F411" s="7"/>
      <c r="G411" s="7"/>
      <c r="H411" s="7"/>
      <c r="I411" s="7"/>
      <c r="J411" s="7"/>
      <c r="K411" s="7"/>
      <c r="L411" s="172"/>
      <c r="M411" s="172"/>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7"/>
      <c r="B412" s="7"/>
      <c r="C412" s="147"/>
      <c r="D412" s="147"/>
      <c r="E412" s="7"/>
      <c r="F412" s="7"/>
      <c r="G412" s="7"/>
      <c r="H412" s="7"/>
      <c r="I412" s="7"/>
      <c r="J412" s="7"/>
      <c r="K412" s="7"/>
      <c r="L412" s="172"/>
      <c r="M412" s="172"/>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7"/>
      <c r="B413" s="7"/>
      <c r="C413" s="147"/>
      <c r="D413" s="147"/>
      <c r="E413" s="7"/>
      <c r="F413" s="7"/>
      <c r="G413" s="7"/>
      <c r="H413" s="7"/>
      <c r="I413" s="7"/>
      <c r="J413" s="7"/>
      <c r="K413" s="7"/>
      <c r="L413" s="172"/>
      <c r="M413" s="172"/>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7"/>
      <c r="B414" s="7"/>
      <c r="C414" s="147"/>
      <c r="D414" s="147"/>
      <c r="E414" s="7"/>
      <c r="F414" s="7"/>
      <c r="G414" s="7"/>
      <c r="H414" s="7"/>
      <c r="I414" s="7"/>
      <c r="J414" s="7"/>
      <c r="K414" s="7"/>
      <c r="L414" s="172"/>
      <c r="M414" s="172"/>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7"/>
      <c r="B415" s="7"/>
      <c r="C415" s="147"/>
      <c r="D415" s="147"/>
      <c r="E415" s="7"/>
      <c r="F415" s="7"/>
      <c r="G415" s="7"/>
      <c r="H415" s="7"/>
      <c r="I415" s="7"/>
      <c r="J415" s="7"/>
      <c r="K415" s="7"/>
      <c r="L415" s="172"/>
      <c r="M415" s="172"/>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7"/>
      <c r="B416" s="7"/>
      <c r="C416" s="147"/>
      <c r="D416" s="147"/>
      <c r="E416" s="7"/>
      <c r="F416" s="7"/>
      <c r="G416" s="7"/>
      <c r="H416" s="7"/>
      <c r="I416" s="7"/>
      <c r="J416" s="7"/>
      <c r="K416" s="7"/>
      <c r="L416" s="172"/>
      <c r="M416" s="172"/>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7"/>
      <c r="B417" s="7"/>
      <c r="C417" s="147"/>
      <c r="D417" s="147"/>
      <c r="E417" s="7"/>
      <c r="F417" s="7"/>
      <c r="G417" s="7"/>
      <c r="H417" s="7"/>
      <c r="I417" s="7"/>
      <c r="J417" s="7"/>
      <c r="K417" s="7"/>
      <c r="L417" s="172"/>
      <c r="M417" s="172"/>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7"/>
      <c r="B418" s="7"/>
      <c r="C418" s="147"/>
      <c r="D418" s="147"/>
      <c r="E418" s="7"/>
      <c r="F418" s="7"/>
      <c r="G418" s="7"/>
      <c r="H418" s="7"/>
      <c r="I418" s="7"/>
      <c r="J418" s="7"/>
      <c r="K418" s="7"/>
      <c r="L418" s="172"/>
      <c r="M418" s="172"/>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7"/>
      <c r="B419" s="7"/>
      <c r="C419" s="147"/>
      <c r="D419" s="147"/>
      <c r="E419" s="7"/>
      <c r="F419" s="7"/>
      <c r="G419" s="7"/>
      <c r="H419" s="7"/>
      <c r="I419" s="7"/>
      <c r="J419" s="7"/>
      <c r="K419" s="7"/>
      <c r="L419" s="172"/>
      <c r="M419" s="172"/>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7"/>
      <c r="B420" s="7"/>
      <c r="C420" s="147"/>
      <c r="D420" s="147"/>
      <c r="E420" s="7"/>
      <c r="F420" s="7"/>
      <c r="G420" s="7"/>
      <c r="H420" s="7"/>
      <c r="I420" s="7"/>
      <c r="J420" s="7"/>
      <c r="K420" s="7"/>
      <c r="L420" s="172"/>
      <c r="M420" s="172"/>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7"/>
      <c r="B421" s="7"/>
      <c r="C421" s="147"/>
      <c r="D421" s="147"/>
      <c r="E421" s="7"/>
      <c r="F421" s="7"/>
      <c r="G421" s="7"/>
      <c r="H421" s="7"/>
      <c r="I421" s="7"/>
      <c r="J421" s="7"/>
      <c r="K421" s="7"/>
      <c r="L421" s="172"/>
      <c r="M421" s="172"/>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7"/>
      <c r="B422" s="7"/>
      <c r="C422" s="147"/>
      <c r="D422" s="147"/>
      <c r="E422" s="7"/>
      <c r="F422" s="7"/>
      <c r="G422" s="7"/>
      <c r="H422" s="7"/>
      <c r="I422" s="7"/>
      <c r="J422" s="7"/>
      <c r="K422" s="7"/>
      <c r="L422" s="172"/>
      <c r="M422" s="172"/>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7"/>
      <c r="B423" s="7"/>
      <c r="C423" s="147"/>
      <c r="D423" s="147"/>
      <c r="E423" s="7"/>
      <c r="F423" s="7"/>
      <c r="G423" s="7"/>
      <c r="H423" s="7"/>
      <c r="I423" s="7"/>
      <c r="J423" s="7"/>
      <c r="K423" s="7"/>
      <c r="L423" s="172"/>
      <c r="M423" s="172"/>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7"/>
      <c r="B424" s="7"/>
      <c r="C424" s="147"/>
      <c r="D424" s="147"/>
      <c r="E424" s="7"/>
      <c r="F424" s="7"/>
      <c r="G424" s="7"/>
      <c r="H424" s="7"/>
      <c r="I424" s="7"/>
      <c r="J424" s="7"/>
      <c r="K424" s="7"/>
      <c r="L424" s="172"/>
      <c r="M424" s="172"/>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7"/>
      <c r="B425" s="7"/>
      <c r="C425" s="147"/>
      <c r="D425" s="147"/>
      <c r="E425" s="7"/>
      <c r="F425" s="7"/>
      <c r="G425" s="7"/>
      <c r="H425" s="7"/>
      <c r="I425" s="7"/>
      <c r="J425" s="7"/>
      <c r="K425" s="7"/>
      <c r="L425" s="172"/>
      <c r="M425" s="172"/>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7"/>
      <c r="B426" s="7"/>
      <c r="C426" s="147"/>
      <c r="D426" s="147"/>
      <c r="E426" s="7"/>
      <c r="F426" s="7"/>
      <c r="G426" s="7"/>
      <c r="H426" s="7"/>
      <c r="I426" s="7"/>
      <c r="J426" s="7"/>
      <c r="K426" s="7"/>
      <c r="L426" s="172"/>
      <c r="M426" s="172"/>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7"/>
      <c r="B427" s="7"/>
      <c r="C427" s="147"/>
      <c r="D427" s="147"/>
      <c r="E427" s="7"/>
      <c r="F427" s="7"/>
      <c r="G427" s="7"/>
      <c r="H427" s="7"/>
      <c r="I427" s="7"/>
      <c r="J427" s="7"/>
      <c r="K427" s="7"/>
      <c r="L427" s="172"/>
      <c r="M427" s="172"/>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7"/>
      <c r="B428" s="7"/>
      <c r="C428" s="147"/>
      <c r="D428" s="147"/>
      <c r="E428" s="7"/>
      <c r="F428" s="7"/>
      <c r="G428" s="7"/>
      <c r="H428" s="7"/>
      <c r="I428" s="7"/>
      <c r="J428" s="7"/>
      <c r="K428" s="7"/>
      <c r="L428" s="172"/>
      <c r="M428" s="172"/>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7"/>
      <c r="B429" s="7"/>
      <c r="C429" s="147"/>
      <c r="D429" s="147"/>
      <c r="E429" s="7"/>
      <c r="F429" s="7"/>
      <c r="G429" s="7"/>
      <c r="H429" s="7"/>
      <c r="I429" s="7"/>
      <c r="J429" s="7"/>
      <c r="K429" s="7"/>
      <c r="L429" s="172"/>
      <c r="M429" s="172"/>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7"/>
      <c r="B430" s="7"/>
      <c r="C430" s="147"/>
      <c r="D430" s="147"/>
      <c r="E430" s="7"/>
      <c r="F430" s="7"/>
      <c r="G430" s="7"/>
      <c r="H430" s="7"/>
      <c r="I430" s="7"/>
      <c r="J430" s="7"/>
      <c r="K430" s="7"/>
      <c r="L430" s="172"/>
      <c r="M430" s="172"/>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7"/>
      <c r="B431" s="7"/>
      <c r="C431" s="147"/>
      <c r="D431" s="147"/>
      <c r="E431" s="7"/>
      <c r="F431" s="7"/>
      <c r="G431" s="7"/>
      <c r="H431" s="7"/>
      <c r="I431" s="7"/>
      <c r="J431" s="7"/>
      <c r="K431" s="7"/>
      <c r="L431" s="172"/>
      <c r="M431" s="172"/>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7"/>
      <c r="B432" s="7"/>
      <c r="C432" s="147"/>
      <c r="D432" s="147"/>
      <c r="E432" s="7"/>
      <c r="F432" s="7"/>
      <c r="G432" s="7"/>
      <c r="H432" s="7"/>
      <c r="I432" s="7"/>
      <c r="J432" s="7"/>
      <c r="K432" s="7"/>
      <c r="L432" s="172"/>
      <c r="M432" s="172"/>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7"/>
      <c r="B433" s="7"/>
      <c r="C433" s="147"/>
      <c r="D433" s="147"/>
      <c r="E433" s="7"/>
      <c r="F433" s="7"/>
      <c r="G433" s="7"/>
      <c r="H433" s="7"/>
      <c r="I433" s="7"/>
      <c r="J433" s="7"/>
      <c r="K433" s="7"/>
      <c r="L433" s="172"/>
      <c r="M433" s="172"/>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7"/>
      <c r="B434" s="7"/>
      <c r="C434" s="147"/>
      <c r="D434" s="147"/>
      <c r="E434" s="7"/>
      <c r="F434" s="7"/>
      <c r="G434" s="7"/>
      <c r="H434" s="7"/>
      <c r="I434" s="7"/>
      <c r="J434" s="7"/>
      <c r="K434" s="7"/>
      <c r="L434" s="172"/>
      <c r="M434" s="172"/>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7"/>
      <c r="B435" s="7"/>
      <c r="C435" s="147"/>
      <c r="D435" s="147"/>
      <c r="E435" s="7"/>
      <c r="F435" s="7"/>
      <c r="G435" s="7"/>
      <c r="H435" s="7"/>
      <c r="I435" s="7"/>
      <c r="J435" s="7"/>
      <c r="K435" s="7"/>
      <c r="L435" s="172"/>
      <c r="M435" s="172"/>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7"/>
      <c r="B436" s="7"/>
      <c r="C436" s="147"/>
      <c r="D436" s="147"/>
      <c r="E436" s="7"/>
      <c r="F436" s="7"/>
      <c r="G436" s="7"/>
      <c r="H436" s="7"/>
      <c r="I436" s="7"/>
      <c r="J436" s="7"/>
      <c r="K436" s="7"/>
      <c r="L436" s="172"/>
      <c r="M436" s="172"/>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7"/>
      <c r="B437" s="7"/>
      <c r="C437" s="147"/>
      <c r="D437" s="147"/>
      <c r="E437" s="7"/>
      <c r="F437" s="7"/>
      <c r="G437" s="7"/>
      <c r="H437" s="7"/>
      <c r="I437" s="7"/>
      <c r="J437" s="7"/>
      <c r="K437" s="7"/>
      <c r="L437" s="172"/>
      <c r="M437" s="172"/>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7"/>
      <c r="B438" s="7"/>
      <c r="C438" s="147"/>
      <c r="D438" s="147"/>
      <c r="E438" s="7"/>
      <c r="F438" s="7"/>
      <c r="G438" s="7"/>
      <c r="H438" s="7"/>
      <c r="I438" s="7"/>
      <c r="J438" s="7"/>
      <c r="K438" s="7"/>
      <c r="L438" s="172"/>
      <c r="M438" s="172"/>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7"/>
      <c r="B439" s="7"/>
      <c r="C439" s="147"/>
      <c r="D439" s="147"/>
      <c r="E439" s="7"/>
      <c r="F439" s="7"/>
      <c r="G439" s="7"/>
      <c r="H439" s="7"/>
      <c r="I439" s="7"/>
      <c r="J439" s="7"/>
      <c r="K439" s="7"/>
      <c r="L439" s="172"/>
      <c r="M439" s="172"/>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7"/>
      <c r="B440" s="7"/>
      <c r="C440" s="147"/>
      <c r="D440" s="147"/>
      <c r="E440" s="7"/>
      <c r="F440" s="7"/>
      <c r="G440" s="7"/>
      <c r="H440" s="7"/>
      <c r="I440" s="7"/>
      <c r="J440" s="7"/>
      <c r="K440" s="7"/>
      <c r="L440" s="172"/>
      <c r="M440" s="172"/>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7"/>
      <c r="B441" s="7"/>
      <c r="C441" s="147"/>
      <c r="D441" s="147"/>
      <c r="E441" s="7"/>
      <c r="F441" s="7"/>
      <c r="G441" s="7"/>
      <c r="H441" s="7"/>
      <c r="I441" s="7"/>
      <c r="J441" s="7"/>
      <c r="K441" s="7"/>
      <c r="L441" s="172"/>
      <c r="M441" s="172"/>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7"/>
      <c r="B442" s="7"/>
      <c r="C442" s="147"/>
      <c r="D442" s="147"/>
      <c r="E442" s="7"/>
      <c r="F442" s="7"/>
      <c r="G442" s="7"/>
      <c r="H442" s="7"/>
      <c r="I442" s="7"/>
      <c r="J442" s="7"/>
      <c r="K442" s="7"/>
      <c r="L442" s="172"/>
      <c r="M442" s="172"/>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7"/>
      <c r="B443" s="7"/>
      <c r="C443" s="147"/>
      <c r="D443" s="147"/>
      <c r="E443" s="7"/>
      <c r="F443" s="7"/>
      <c r="G443" s="7"/>
      <c r="H443" s="7"/>
      <c r="I443" s="7"/>
      <c r="J443" s="7"/>
      <c r="K443" s="7"/>
      <c r="L443" s="172"/>
      <c r="M443" s="172"/>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7"/>
      <c r="B444" s="7"/>
      <c r="C444" s="147"/>
      <c r="D444" s="147"/>
      <c r="E444" s="7"/>
      <c r="F444" s="7"/>
      <c r="G444" s="7"/>
      <c r="H444" s="7"/>
      <c r="I444" s="7"/>
      <c r="J444" s="7"/>
      <c r="K444" s="7"/>
      <c r="L444" s="172"/>
      <c r="M444" s="172"/>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7"/>
      <c r="B445" s="7"/>
      <c r="C445" s="147"/>
      <c r="D445" s="147"/>
      <c r="E445" s="7"/>
      <c r="F445" s="7"/>
      <c r="G445" s="7"/>
      <c r="H445" s="7"/>
      <c r="I445" s="7"/>
      <c r="J445" s="7"/>
      <c r="K445" s="7"/>
      <c r="L445" s="172"/>
      <c r="M445" s="172"/>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7"/>
      <c r="B446" s="7"/>
      <c r="C446" s="147"/>
      <c r="D446" s="147"/>
      <c r="E446" s="7"/>
      <c r="F446" s="7"/>
      <c r="G446" s="7"/>
      <c r="H446" s="7"/>
      <c r="I446" s="7"/>
      <c r="J446" s="7"/>
      <c r="K446" s="7"/>
      <c r="L446" s="172"/>
      <c r="M446" s="172"/>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7"/>
      <c r="B447" s="7"/>
      <c r="C447" s="147"/>
      <c r="D447" s="147"/>
      <c r="E447" s="7"/>
      <c r="F447" s="7"/>
      <c r="G447" s="7"/>
      <c r="H447" s="7"/>
      <c r="I447" s="7"/>
      <c r="J447" s="7"/>
      <c r="K447" s="7"/>
      <c r="L447" s="172"/>
      <c r="M447" s="172"/>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7"/>
      <c r="B448" s="7"/>
      <c r="C448" s="147"/>
      <c r="D448" s="147"/>
      <c r="E448" s="7"/>
      <c r="F448" s="7"/>
      <c r="G448" s="7"/>
      <c r="H448" s="7"/>
      <c r="I448" s="7"/>
      <c r="J448" s="7"/>
      <c r="K448" s="7"/>
      <c r="L448" s="172"/>
      <c r="M448" s="172"/>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7"/>
      <c r="B449" s="7"/>
      <c r="C449" s="147"/>
      <c r="D449" s="147"/>
      <c r="E449" s="7"/>
      <c r="F449" s="7"/>
      <c r="G449" s="7"/>
      <c r="H449" s="7"/>
      <c r="I449" s="7"/>
      <c r="J449" s="7"/>
      <c r="K449" s="7"/>
      <c r="L449" s="172"/>
      <c r="M449" s="172"/>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7"/>
      <c r="B450" s="7"/>
      <c r="C450" s="147"/>
      <c r="D450" s="147"/>
      <c r="E450" s="7"/>
      <c r="F450" s="7"/>
      <c r="G450" s="7"/>
      <c r="H450" s="7"/>
      <c r="I450" s="7"/>
      <c r="J450" s="7"/>
      <c r="K450" s="7"/>
      <c r="L450" s="172"/>
      <c r="M450" s="172"/>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7"/>
      <c r="B451" s="7"/>
      <c r="C451" s="147"/>
      <c r="D451" s="147"/>
      <c r="E451" s="7"/>
      <c r="F451" s="7"/>
      <c r="G451" s="7"/>
      <c r="H451" s="7"/>
      <c r="I451" s="7"/>
      <c r="J451" s="7"/>
      <c r="K451" s="7"/>
      <c r="L451" s="172"/>
      <c r="M451" s="172"/>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7"/>
      <c r="B452" s="7"/>
      <c r="C452" s="147"/>
      <c r="D452" s="147"/>
      <c r="E452" s="7"/>
      <c r="F452" s="7"/>
      <c r="G452" s="7"/>
      <c r="H452" s="7"/>
      <c r="I452" s="7"/>
      <c r="J452" s="7"/>
      <c r="K452" s="7"/>
      <c r="L452" s="172"/>
      <c r="M452" s="172"/>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7"/>
      <c r="B453" s="7"/>
      <c r="C453" s="147"/>
      <c r="D453" s="147"/>
      <c r="E453" s="7"/>
      <c r="F453" s="7"/>
      <c r="G453" s="7"/>
      <c r="H453" s="7"/>
      <c r="I453" s="7"/>
      <c r="J453" s="7"/>
      <c r="K453" s="7"/>
      <c r="L453" s="172"/>
      <c r="M453" s="172"/>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7"/>
      <c r="B454" s="7"/>
      <c r="C454" s="147"/>
      <c r="D454" s="147"/>
      <c r="E454" s="7"/>
      <c r="F454" s="7"/>
      <c r="G454" s="7"/>
      <c r="H454" s="7"/>
      <c r="I454" s="7"/>
      <c r="J454" s="7"/>
      <c r="K454" s="7"/>
      <c r="L454" s="172"/>
      <c r="M454" s="172"/>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7"/>
      <c r="B455" s="7"/>
      <c r="C455" s="147"/>
      <c r="D455" s="147"/>
      <c r="E455" s="7"/>
      <c r="F455" s="7"/>
      <c r="G455" s="7"/>
      <c r="H455" s="7"/>
      <c r="I455" s="7"/>
      <c r="J455" s="7"/>
      <c r="K455" s="7"/>
      <c r="L455" s="172"/>
      <c r="M455" s="172"/>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7"/>
      <c r="B456" s="7"/>
      <c r="C456" s="147"/>
      <c r="D456" s="147"/>
      <c r="E456" s="7"/>
      <c r="F456" s="7"/>
      <c r="G456" s="7"/>
      <c r="H456" s="7"/>
      <c r="I456" s="7"/>
      <c r="J456" s="7"/>
      <c r="K456" s="7"/>
      <c r="L456" s="172"/>
      <c r="M456" s="172"/>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7"/>
      <c r="B457" s="7"/>
      <c r="C457" s="147"/>
      <c r="D457" s="147"/>
      <c r="E457" s="7"/>
      <c r="F457" s="7"/>
      <c r="G457" s="7"/>
      <c r="H457" s="7"/>
      <c r="I457" s="7"/>
      <c r="J457" s="7"/>
      <c r="K457" s="7"/>
      <c r="L457" s="172"/>
      <c r="M457" s="172"/>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7"/>
      <c r="B458" s="7"/>
      <c r="C458" s="147"/>
      <c r="D458" s="147"/>
      <c r="E458" s="7"/>
      <c r="F458" s="7"/>
      <c r="G458" s="7"/>
      <c r="H458" s="7"/>
      <c r="I458" s="7"/>
      <c r="J458" s="7"/>
      <c r="K458" s="7"/>
      <c r="L458" s="172"/>
      <c r="M458" s="172"/>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7"/>
      <c r="B459" s="7"/>
      <c r="C459" s="147"/>
      <c r="D459" s="147"/>
      <c r="E459" s="7"/>
      <c r="F459" s="7"/>
      <c r="G459" s="7"/>
      <c r="H459" s="7"/>
      <c r="I459" s="7"/>
      <c r="J459" s="7"/>
      <c r="K459" s="7"/>
      <c r="L459" s="172"/>
      <c r="M459" s="172"/>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7"/>
      <c r="B460" s="7"/>
      <c r="C460" s="147"/>
      <c r="D460" s="147"/>
      <c r="E460" s="7"/>
      <c r="F460" s="7"/>
      <c r="G460" s="7"/>
      <c r="H460" s="7"/>
      <c r="I460" s="7"/>
      <c r="J460" s="7"/>
      <c r="K460" s="7"/>
      <c r="L460" s="172"/>
      <c r="M460" s="172"/>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7"/>
      <c r="B461" s="7"/>
      <c r="C461" s="147"/>
      <c r="D461" s="147"/>
      <c r="E461" s="7"/>
      <c r="F461" s="7"/>
      <c r="G461" s="7"/>
      <c r="H461" s="7"/>
      <c r="I461" s="7"/>
      <c r="J461" s="7"/>
      <c r="K461" s="7"/>
      <c r="L461" s="172"/>
      <c r="M461" s="172"/>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7"/>
      <c r="B462" s="7"/>
      <c r="C462" s="147"/>
      <c r="D462" s="147"/>
      <c r="E462" s="7"/>
      <c r="F462" s="7"/>
      <c r="G462" s="7"/>
      <c r="H462" s="7"/>
      <c r="I462" s="7"/>
      <c r="J462" s="7"/>
      <c r="K462" s="7"/>
      <c r="L462" s="172"/>
      <c r="M462" s="172"/>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7"/>
      <c r="B463" s="7"/>
      <c r="C463" s="147"/>
      <c r="D463" s="147"/>
      <c r="E463" s="7"/>
      <c r="F463" s="7"/>
      <c r="G463" s="7"/>
      <c r="H463" s="7"/>
      <c r="I463" s="7"/>
      <c r="J463" s="7"/>
      <c r="K463" s="7"/>
      <c r="L463" s="172"/>
      <c r="M463" s="172"/>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7"/>
      <c r="B464" s="7"/>
      <c r="C464" s="147"/>
      <c r="D464" s="147"/>
      <c r="E464" s="7"/>
      <c r="F464" s="7"/>
      <c r="G464" s="7"/>
      <c r="H464" s="7"/>
      <c r="I464" s="7"/>
      <c r="J464" s="7"/>
      <c r="K464" s="7"/>
      <c r="L464" s="172"/>
      <c r="M464" s="172"/>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7"/>
      <c r="B465" s="7"/>
      <c r="C465" s="147"/>
      <c r="D465" s="147"/>
      <c r="E465" s="7"/>
      <c r="F465" s="7"/>
      <c r="G465" s="7"/>
      <c r="H465" s="7"/>
      <c r="I465" s="7"/>
      <c r="J465" s="7"/>
      <c r="K465" s="7"/>
      <c r="L465" s="172"/>
      <c r="M465" s="172"/>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7"/>
      <c r="B466" s="7"/>
      <c r="C466" s="147"/>
      <c r="D466" s="147"/>
      <c r="E466" s="7"/>
      <c r="F466" s="7"/>
      <c r="G466" s="7"/>
      <c r="H466" s="7"/>
      <c r="I466" s="7"/>
      <c r="J466" s="7"/>
      <c r="K466" s="7"/>
      <c r="L466" s="172"/>
      <c r="M466" s="172"/>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7"/>
      <c r="B467" s="7"/>
      <c r="C467" s="147"/>
      <c r="D467" s="147"/>
      <c r="E467" s="7"/>
      <c r="F467" s="7"/>
      <c r="G467" s="7"/>
      <c r="H467" s="7"/>
      <c r="I467" s="7"/>
      <c r="J467" s="7"/>
      <c r="K467" s="7"/>
      <c r="L467" s="172"/>
      <c r="M467" s="172"/>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7"/>
      <c r="B468" s="7"/>
      <c r="C468" s="147"/>
      <c r="D468" s="147"/>
      <c r="E468" s="7"/>
      <c r="F468" s="7"/>
      <c r="G468" s="7"/>
      <c r="H468" s="7"/>
      <c r="I468" s="7"/>
      <c r="J468" s="7"/>
      <c r="K468" s="7"/>
      <c r="L468" s="172"/>
      <c r="M468" s="172"/>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7"/>
      <c r="B469" s="7"/>
      <c r="C469" s="147"/>
      <c r="D469" s="147"/>
      <c r="E469" s="7"/>
      <c r="F469" s="7"/>
      <c r="G469" s="7"/>
      <c r="H469" s="7"/>
      <c r="I469" s="7"/>
      <c r="J469" s="7"/>
      <c r="K469" s="7"/>
      <c r="L469" s="172"/>
      <c r="M469" s="172"/>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7"/>
      <c r="B470" s="7"/>
      <c r="C470" s="147"/>
      <c r="D470" s="147"/>
      <c r="E470" s="7"/>
      <c r="F470" s="7"/>
      <c r="G470" s="7"/>
      <c r="H470" s="7"/>
      <c r="I470" s="7"/>
      <c r="J470" s="7"/>
      <c r="K470" s="7"/>
      <c r="L470" s="172"/>
      <c r="M470" s="172"/>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7"/>
      <c r="B471" s="7"/>
      <c r="C471" s="147"/>
      <c r="D471" s="147"/>
      <c r="E471" s="7"/>
      <c r="F471" s="7"/>
      <c r="G471" s="7"/>
      <c r="H471" s="7"/>
      <c r="I471" s="7"/>
      <c r="J471" s="7"/>
      <c r="K471" s="7"/>
      <c r="L471" s="172"/>
      <c r="M471" s="172"/>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7"/>
      <c r="B472" s="7"/>
      <c r="C472" s="147"/>
      <c r="D472" s="147"/>
      <c r="E472" s="7"/>
      <c r="F472" s="7"/>
      <c r="G472" s="7"/>
      <c r="H472" s="7"/>
      <c r="I472" s="7"/>
      <c r="J472" s="7"/>
      <c r="K472" s="7"/>
      <c r="L472" s="172"/>
      <c r="M472" s="172"/>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7"/>
      <c r="B473" s="7"/>
      <c r="C473" s="147"/>
      <c r="D473" s="147"/>
      <c r="E473" s="7"/>
      <c r="F473" s="7"/>
      <c r="G473" s="7"/>
      <c r="H473" s="7"/>
      <c r="I473" s="7"/>
      <c r="J473" s="7"/>
      <c r="K473" s="7"/>
      <c r="L473" s="172"/>
      <c r="M473" s="172"/>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7"/>
      <c r="B474" s="7"/>
      <c r="C474" s="147"/>
      <c r="D474" s="147"/>
      <c r="E474" s="7"/>
      <c r="F474" s="7"/>
      <c r="G474" s="7"/>
      <c r="H474" s="7"/>
      <c r="I474" s="7"/>
      <c r="J474" s="7"/>
      <c r="K474" s="7"/>
      <c r="L474" s="172"/>
      <c r="M474" s="172"/>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7"/>
      <c r="B475" s="7"/>
      <c r="C475" s="147"/>
      <c r="D475" s="147"/>
      <c r="E475" s="7"/>
      <c r="F475" s="7"/>
      <c r="G475" s="7"/>
      <c r="H475" s="7"/>
      <c r="I475" s="7"/>
      <c r="J475" s="7"/>
      <c r="K475" s="7"/>
      <c r="L475" s="172"/>
      <c r="M475" s="172"/>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7"/>
      <c r="B476" s="7"/>
      <c r="C476" s="147"/>
      <c r="D476" s="147"/>
      <c r="E476" s="7"/>
      <c r="F476" s="7"/>
      <c r="G476" s="7"/>
      <c r="H476" s="7"/>
      <c r="I476" s="7"/>
      <c r="J476" s="7"/>
      <c r="K476" s="7"/>
      <c r="L476" s="172"/>
      <c r="M476" s="172"/>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7"/>
      <c r="B477" s="7"/>
      <c r="C477" s="147"/>
      <c r="D477" s="147"/>
      <c r="E477" s="7"/>
      <c r="F477" s="7"/>
      <c r="G477" s="7"/>
      <c r="H477" s="7"/>
      <c r="I477" s="7"/>
      <c r="J477" s="7"/>
      <c r="K477" s="7"/>
      <c r="L477" s="172"/>
      <c r="M477" s="172"/>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7"/>
      <c r="B478" s="7"/>
      <c r="C478" s="147"/>
      <c r="D478" s="147"/>
      <c r="E478" s="7"/>
      <c r="F478" s="7"/>
      <c r="G478" s="7"/>
      <c r="H478" s="7"/>
      <c r="I478" s="7"/>
      <c r="J478" s="7"/>
      <c r="K478" s="7"/>
      <c r="L478" s="172"/>
      <c r="M478" s="172"/>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7"/>
      <c r="B479" s="7"/>
      <c r="C479" s="147"/>
      <c r="D479" s="147"/>
      <c r="E479" s="7"/>
      <c r="F479" s="7"/>
      <c r="G479" s="7"/>
      <c r="H479" s="7"/>
      <c r="I479" s="7"/>
      <c r="J479" s="7"/>
      <c r="K479" s="7"/>
      <c r="L479" s="172"/>
      <c r="M479" s="172"/>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7"/>
      <c r="B480" s="7"/>
      <c r="C480" s="147"/>
      <c r="D480" s="147"/>
      <c r="E480" s="7"/>
      <c r="F480" s="7"/>
      <c r="G480" s="7"/>
      <c r="H480" s="7"/>
      <c r="I480" s="7"/>
      <c r="J480" s="7"/>
      <c r="K480" s="7"/>
      <c r="L480" s="172"/>
      <c r="M480" s="172"/>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7"/>
      <c r="B481" s="7"/>
      <c r="C481" s="147"/>
      <c r="D481" s="147"/>
      <c r="E481" s="7"/>
      <c r="F481" s="7"/>
      <c r="G481" s="7"/>
      <c r="H481" s="7"/>
      <c r="I481" s="7"/>
      <c r="J481" s="7"/>
      <c r="K481" s="7"/>
      <c r="L481" s="172"/>
      <c r="M481" s="172"/>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7"/>
      <c r="B482" s="7"/>
      <c r="C482" s="147"/>
      <c r="D482" s="147"/>
      <c r="E482" s="7"/>
      <c r="F482" s="7"/>
      <c r="G482" s="7"/>
      <c r="H482" s="7"/>
      <c r="I482" s="7"/>
      <c r="J482" s="7"/>
      <c r="K482" s="7"/>
      <c r="L482" s="172"/>
      <c r="M482" s="172"/>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7"/>
      <c r="B483" s="7"/>
      <c r="C483" s="147"/>
      <c r="D483" s="147"/>
      <c r="E483" s="7"/>
      <c r="F483" s="7"/>
      <c r="G483" s="7"/>
      <c r="H483" s="7"/>
      <c r="I483" s="7"/>
      <c r="J483" s="7"/>
      <c r="K483" s="7"/>
      <c r="L483" s="172"/>
      <c r="M483" s="172"/>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7"/>
      <c r="B484" s="7"/>
      <c r="C484" s="147"/>
      <c r="D484" s="147"/>
      <c r="E484" s="7"/>
      <c r="F484" s="7"/>
      <c r="G484" s="7"/>
      <c r="H484" s="7"/>
      <c r="I484" s="7"/>
      <c r="J484" s="7"/>
      <c r="K484" s="7"/>
      <c r="L484" s="172"/>
      <c r="M484" s="172"/>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7"/>
      <c r="B485" s="7"/>
      <c r="C485" s="147"/>
      <c r="D485" s="147"/>
      <c r="E485" s="7"/>
      <c r="F485" s="7"/>
      <c r="G485" s="7"/>
      <c r="H485" s="7"/>
      <c r="I485" s="7"/>
      <c r="J485" s="7"/>
      <c r="K485" s="7"/>
      <c r="L485" s="172"/>
      <c r="M485" s="172"/>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7"/>
      <c r="B486" s="7"/>
      <c r="C486" s="147"/>
      <c r="D486" s="147"/>
      <c r="E486" s="7"/>
      <c r="F486" s="7"/>
      <c r="G486" s="7"/>
      <c r="H486" s="7"/>
      <c r="I486" s="7"/>
      <c r="J486" s="7"/>
      <c r="K486" s="7"/>
      <c r="L486" s="172"/>
      <c r="M486" s="172"/>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7"/>
      <c r="B487" s="7"/>
      <c r="C487" s="147"/>
      <c r="D487" s="147"/>
      <c r="E487" s="7"/>
      <c r="F487" s="7"/>
      <c r="G487" s="7"/>
      <c r="H487" s="7"/>
      <c r="I487" s="7"/>
      <c r="J487" s="7"/>
      <c r="K487" s="7"/>
      <c r="L487" s="172"/>
      <c r="M487" s="172"/>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7"/>
      <c r="B488" s="7"/>
      <c r="C488" s="147"/>
      <c r="D488" s="147"/>
      <c r="E488" s="7"/>
      <c r="F488" s="7"/>
      <c r="G488" s="7"/>
      <c r="H488" s="7"/>
      <c r="I488" s="7"/>
      <c r="J488" s="7"/>
      <c r="K488" s="7"/>
      <c r="L488" s="172"/>
      <c r="M488" s="172"/>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7"/>
      <c r="B489" s="7"/>
      <c r="C489" s="147"/>
      <c r="D489" s="147"/>
      <c r="E489" s="7"/>
      <c r="F489" s="7"/>
      <c r="G489" s="7"/>
      <c r="H489" s="7"/>
      <c r="I489" s="7"/>
      <c r="J489" s="7"/>
      <c r="K489" s="7"/>
      <c r="L489" s="172"/>
      <c r="M489" s="172"/>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7"/>
      <c r="B490" s="7"/>
      <c r="C490" s="147"/>
      <c r="D490" s="147"/>
      <c r="E490" s="7"/>
      <c r="F490" s="7"/>
      <c r="G490" s="7"/>
      <c r="H490" s="7"/>
      <c r="I490" s="7"/>
      <c r="J490" s="7"/>
      <c r="K490" s="7"/>
      <c r="L490" s="172"/>
      <c r="M490" s="172"/>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7"/>
      <c r="B491" s="7"/>
      <c r="C491" s="147"/>
      <c r="D491" s="147"/>
      <c r="E491" s="7"/>
      <c r="F491" s="7"/>
      <c r="G491" s="7"/>
      <c r="H491" s="7"/>
      <c r="I491" s="7"/>
      <c r="J491" s="7"/>
      <c r="K491" s="7"/>
      <c r="L491" s="172"/>
      <c r="M491" s="172"/>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7"/>
      <c r="B492" s="7"/>
      <c r="C492" s="147"/>
      <c r="D492" s="147"/>
      <c r="E492" s="7"/>
      <c r="F492" s="7"/>
      <c r="G492" s="7"/>
      <c r="H492" s="7"/>
      <c r="I492" s="7"/>
      <c r="J492" s="7"/>
      <c r="K492" s="7"/>
      <c r="L492" s="172"/>
      <c r="M492" s="172"/>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7"/>
      <c r="B493" s="7"/>
      <c r="C493" s="147"/>
      <c r="D493" s="147"/>
      <c r="E493" s="7"/>
      <c r="F493" s="7"/>
      <c r="G493" s="7"/>
      <c r="H493" s="7"/>
      <c r="I493" s="7"/>
      <c r="J493" s="7"/>
      <c r="K493" s="7"/>
      <c r="L493" s="172"/>
      <c r="M493" s="172"/>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7"/>
      <c r="B494" s="7"/>
      <c r="C494" s="147"/>
      <c r="D494" s="147"/>
      <c r="E494" s="7"/>
      <c r="F494" s="7"/>
      <c r="G494" s="7"/>
      <c r="H494" s="7"/>
      <c r="I494" s="7"/>
      <c r="J494" s="7"/>
      <c r="K494" s="7"/>
      <c r="L494" s="172"/>
      <c r="M494" s="172"/>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7"/>
      <c r="B495" s="7"/>
      <c r="C495" s="147"/>
      <c r="D495" s="147"/>
      <c r="E495" s="7"/>
      <c r="F495" s="7"/>
      <c r="G495" s="7"/>
      <c r="H495" s="7"/>
      <c r="I495" s="7"/>
      <c r="J495" s="7"/>
      <c r="K495" s="7"/>
      <c r="L495" s="172"/>
      <c r="M495" s="172"/>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7"/>
      <c r="B496" s="7"/>
      <c r="C496" s="147"/>
      <c r="D496" s="147"/>
      <c r="E496" s="7"/>
      <c r="F496" s="7"/>
      <c r="G496" s="7"/>
      <c r="H496" s="7"/>
      <c r="I496" s="7"/>
      <c r="J496" s="7"/>
      <c r="K496" s="7"/>
      <c r="L496" s="172"/>
      <c r="M496" s="172"/>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7"/>
      <c r="B497" s="7"/>
      <c r="C497" s="147"/>
      <c r="D497" s="147"/>
      <c r="E497" s="7"/>
      <c r="F497" s="7"/>
      <c r="G497" s="7"/>
      <c r="H497" s="7"/>
      <c r="I497" s="7"/>
      <c r="J497" s="7"/>
      <c r="K497" s="7"/>
      <c r="L497" s="172"/>
      <c r="M497" s="172"/>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7"/>
      <c r="B498" s="7"/>
      <c r="C498" s="147"/>
      <c r="D498" s="147"/>
      <c r="E498" s="7"/>
      <c r="F498" s="7"/>
      <c r="G498" s="7"/>
      <c r="H498" s="7"/>
      <c r="I498" s="7"/>
      <c r="J498" s="7"/>
      <c r="K498" s="7"/>
      <c r="L498" s="172"/>
      <c r="M498" s="172"/>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7"/>
      <c r="B499" s="7"/>
      <c r="C499" s="147"/>
      <c r="D499" s="147"/>
      <c r="E499" s="7"/>
      <c r="F499" s="7"/>
      <c r="G499" s="7"/>
      <c r="H499" s="7"/>
      <c r="I499" s="7"/>
      <c r="J499" s="7"/>
      <c r="K499" s="7"/>
      <c r="L499" s="172"/>
      <c r="M499" s="172"/>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7"/>
      <c r="B500" s="7"/>
      <c r="C500" s="147"/>
      <c r="D500" s="147"/>
      <c r="E500" s="7"/>
      <c r="F500" s="7"/>
      <c r="G500" s="7"/>
      <c r="H500" s="7"/>
      <c r="I500" s="7"/>
      <c r="J500" s="7"/>
      <c r="K500" s="7"/>
      <c r="L500" s="172"/>
      <c r="M500" s="172"/>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7"/>
      <c r="B501" s="7"/>
      <c r="C501" s="147"/>
      <c r="D501" s="147"/>
      <c r="E501" s="7"/>
      <c r="F501" s="7"/>
      <c r="G501" s="7"/>
      <c r="H501" s="7"/>
      <c r="I501" s="7"/>
      <c r="J501" s="7"/>
      <c r="K501" s="7"/>
      <c r="L501" s="172"/>
      <c r="M501" s="172"/>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7"/>
      <c r="B502" s="7"/>
      <c r="C502" s="147"/>
      <c r="D502" s="147"/>
      <c r="E502" s="7"/>
      <c r="F502" s="7"/>
      <c r="G502" s="7"/>
      <c r="H502" s="7"/>
      <c r="I502" s="7"/>
      <c r="J502" s="7"/>
      <c r="K502" s="7"/>
      <c r="L502" s="172"/>
      <c r="M502" s="172"/>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7"/>
      <c r="B503" s="7"/>
      <c r="C503" s="147"/>
      <c r="D503" s="147"/>
      <c r="E503" s="7"/>
      <c r="F503" s="7"/>
      <c r="G503" s="7"/>
      <c r="H503" s="7"/>
      <c r="I503" s="7"/>
      <c r="J503" s="7"/>
      <c r="K503" s="7"/>
      <c r="L503" s="172"/>
      <c r="M503" s="172"/>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7"/>
      <c r="B504" s="7"/>
      <c r="C504" s="147"/>
      <c r="D504" s="147"/>
      <c r="E504" s="7"/>
      <c r="F504" s="7"/>
      <c r="G504" s="7"/>
      <c r="H504" s="7"/>
      <c r="I504" s="7"/>
      <c r="J504" s="7"/>
      <c r="K504" s="7"/>
      <c r="L504" s="172"/>
      <c r="M504" s="172"/>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7"/>
      <c r="B505" s="7"/>
      <c r="C505" s="147"/>
      <c r="D505" s="147"/>
      <c r="E505" s="7"/>
      <c r="F505" s="7"/>
      <c r="G505" s="7"/>
      <c r="H505" s="7"/>
      <c r="I505" s="7"/>
      <c r="J505" s="7"/>
      <c r="K505" s="7"/>
      <c r="L505" s="172"/>
      <c r="M505" s="172"/>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7"/>
      <c r="B506" s="7"/>
      <c r="C506" s="147"/>
      <c r="D506" s="147"/>
      <c r="E506" s="7"/>
      <c r="F506" s="7"/>
      <c r="G506" s="7"/>
      <c r="H506" s="7"/>
      <c r="I506" s="7"/>
      <c r="J506" s="7"/>
      <c r="K506" s="7"/>
      <c r="L506" s="172"/>
      <c r="M506" s="172"/>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7"/>
      <c r="B507" s="7"/>
      <c r="C507" s="147"/>
      <c r="D507" s="147"/>
      <c r="E507" s="7"/>
      <c r="F507" s="7"/>
      <c r="G507" s="7"/>
      <c r="H507" s="7"/>
      <c r="I507" s="7"/>
      <c r="J507" s="7"/>
      <c r="K507" s="7"/>
      <c r="L507" s="172"/>
      <c r="M507" s="172"/>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7"/>
      <c r="B508" s="7"/>
      <c r="C508" s="147"/>
      <c r="D508" s="147"/>
      <c r="E508" s="7"/>
      <c r="F508" s="7"/>
      <c r="G508" s="7"/>
      <c r="H508" s="7"/>
      <c r="I508" s="7"/>
      <c r="J508" s="7"/>
      <c r="K508" s="7"/>
      <c r="L508" s="172"/>
      <c r="M508" s="172"/>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7"/>
      <c r="B509" s="7"/>
      <c r="C509" s="147"/>
      <c r="D509" s="147"/>
      <c r="E509" s="7"/>
      <c r="F509" s="7"/>
      <c r="G509" s="7"/>
      <c r="H509" s="7"/>
      <c r="I509" s="7"/>
      <c r="J509" s="7"/>
      <c r="K509" s="7"/>
      <c r="L509" s="172"/>
      <c r="M509" s="172"/>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7"/>
      <c r="B510" s="7"/>
      <c r="C510" s="147"/>
      <c r="D510" s="147"/>
      <c r="E510" s="7"/>
      <c r="F510" s="7"/>
      <c r="G510" s="7"/>
      <c r="H510" s="7"/>
      <c r="I510" s="7"/>
      <c r="J510" s="7"/>
      <c r="K510" s="7"/>
      <c r="L510" s="172"/>
      <c r="M510" s="172"/>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7"/>
      <c r="B511" s="7"/>
      <c r="C511" s="147"/>
      <c r="D511" s="147"/>
      <c r="E511" s="7"/>
      <c r="F511" s="7"/>
      <c r="G511" s="7"/>
      <c r="H511" s="7"/>
      <c r="I511" s="7"/>
      <c r="J511" s="7"/>
      <c r="K511" s="7"/>
      <c r="L511" s="172"/>
      <c r="M511" s="172"/>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7"/>
      <c r="B512" s="7"/>
      <c r="C512" s="147"/>
      <c r="D512" s="147"/>
      <c r="E512" s="7"/>
      <c r="F512" s="7"/>
      <c r="G512" s="7"/>
      <c r="H512" s="7"/>
      <c r="I512" s="7"/>
      <c r="J512" s="7"/>
      <c r="K512" s="7"/>
      <c r="L512" s="172"/>
      <c r="M512" s="172"/>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7"/>
      <c r="B513" s="7"/>
      <c r="C513" s="147"/>
      <c r="D513" s="147"/>
      <c r="E513" s="7"/>
      <c r="F513" s="7"/>
      <c r="G513" s="7"/>
      <c r="H513" s="7"/>
      <c r="I513" s="7"/>
      <c r="J513" s="7"/>
      <c r="K513" s="7"/>
      <c r="L513" s="172"/>
      <c r="M513" s="172"/>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7"/>
      <c r="B514" s="7"/>
      <c r="C514" s="147"/>
      <c r="D514" s="147"/>
      <c r="E514" s="7"/>
      <c r="F514" s="7"/>
      <c r="G514" s="7"/>
      <c r="H514" s="7"/>
      <c r="I514" s="7"/>
      <c r="J514" s="7"/>
      <c r="K514" s="7"/>
      <c r="L514" s="172"/>
      <c r="M514" s="172"/>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7"/>
      <c r="B515" s="7"/>
      <c r="C515" s="147"/>
      <c r="D515" s="147"/>
      <c r="E515" s="7"/>
      <c r="F515" s="7"/>
      <c r="G515" s="7"/>
      <c r="H515" s="7"/>
      <c r="I515" s="7"/>
      <c r="J515" s="7"/>
      <c r="K515" s="7"/>
      <c r="L515" s="172"/>
      <c r="M515" s="172"/>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7"/>
      <c r="B516" s="7"/>
      <c r="C516" s="147"/>
      <c r="D516" s="147"/>
      <c r="E516" s="7"/>
      <c r="F516" s="7"/>
      <c r="G516" s="7"/>
      <c r="H516" s="7"/>
      <c r="I516" s="7"/>
      <c r="J516" s="7"/>
      <c r="K516" s="7"/>
      <c r="L516" s="172"/>
      <c r="M516" s="172"/>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7"/>
      <c r="B517" s="7"/>
      <c r="C517" s="147"/>
      <c r="D517" s="147"/>
      <c r="E517" s="7"/>
      <c r="F517" s="7"/>
      <c r="G517" s="7"/>
      <c r="H517" s="7"/>
      <c r="I517" s="7"/>
      <c r="J517" s="7"/>
      <c r="K517" s="7"/>
      <c r="L517" s="172"/>
      <c r="M517" s="172"/>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7"/>
      <c r="B518" s="7"/>
      <c r="C518" s="147"/>
      <c r="D518" s="147"/>
      <c r="E518" s="7"/>
      <c r="F518" s="7"/>
      <c r="G518" s="7"/>
      <c r="H518" s="7"/>
      <c r="I518" s="7"/>
      <c r="J518" s="7"/>
      <c r="K518" s="7"/>
      <c r="L518" s="172"/>
      <c r="M518" s="172"/>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7"/>
      <c r="B519" s="7"/>
      <c r="C519" s="147"/>
      <c r="D519" s="147"/>
      <c r="E519" s="7"/>
      <c r="F519" s="7"/>
      <c r="G519" s="7"/>
      <c r="H519" s="7"/>
      <c r="I519" s="7"/>
      <c r="J519" s="7"/>
      <c r="K519" s="7"/>
      <c r="L519" s="172"/>
      <c r="M519" s="172"/>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7"/>
      <c r="B520" s="7"/>
      <c r="C520" s="147"/>
      <c r="D520" s="147"/>
      <c r="E520" s="7"/>
      <c r="F520" s="7"/>
      <c r="G520" s="7"/>
      <c r="H520" s="7"/>
      <c r="I520" s="7"/>
      <c r="J520" s="7"/>
      <c r="K520" s="7"/>
      <c r="L520" s="172"/>
      <c r="M520" s="172"/>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7"/>
      <c r="B521" s="7"/>
      <c r="C521" s="147"/>
      <c r="D521" s="147"/>
      <c r="E521" s="7"/>
      <c r="F521" s="7"/>
      <c r="G521" s="7"/>
      <c r="H521" s="7"/>
      <c r="I521" s="7"/>
      <c r="J521" s="7"/>
      <c r="K521" s="7"/>
      <c r="L521" s="172"/>
      <c r="M521" s="172"/>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7"/>
      <c r="B522" s="7"/>
      <c r="C522" s="147"/>
      <c r="D522" s="147"/>
      <c r="E522" s="7"/>
      <c r="F522" s="7"/>
      <c r="G522" s="7"/>
      <c r="H522" s="7"/>
      <c r="I522" s="7"/>
      <c r="J522" s="7"/>
      <c r="K522" s="7"/>
      <c r="L522" s="172"/>
      <c r="M522" s="172"/>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7"/>
      <c r="B523" s="7"/>
      <c r="C523" s="147"/>
      <c r="D523" s="147"/>
      <c r="E523" s="7"/>
      <c r="F523" s="7"/>
      <c r="G523" s="7"/>
      <c r="H523" s="7"/>
      <c r="I523" s="7"/>
      <c r="J523" s="7"/>
      <c r="K523" s="7"/>
      <c r="L523" s="172"/>
      <c r="M523" s="172"/>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7"/>
      <c r="B524" s="7"/>
      <c r="C524" s="147"/>
      <c r="D524" s="147"/>
      <c r="E524" s="7"/>
      <c r="F524" s="7"/>
      <c r="G524" s="7"/>
      <c r="H524" s="7"/>
      <c r="I524" s="7"/>
      <c r="J524" s="7"/>
      <c r="K524" s="7"/>
      <c r="L524" s="172"/>
      <c r="M524" s="172"/>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7"/>
      <c r="B525" s="7"/>
      <c r="C525" s="147"/>
      <c r="D525" s="147"/>
      <c r="E525" s="7"/>
      <c r="F525" s="7"/>
      <c r="G525" s="7"/>
      <c r="H525" s="7"/>
      <c r="I525" s="7"/>
      <c r="J525" s="7"/>
      <c r="K525" s="7"/>
      <c r="L525" s="172"/>
      <c r="M525" s="172"/>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7"/>
      <c r="B526" s="7"/>
      <c r="C526" s="147"/>
      <c r="D526" s="147"/>
      <c r="E526" s="7"/>
      <c r="F526" s="7"/>
      <c r="G526" s="7"/>
      <c r="H526" s="7"/>
      <c r="I526" s="7"/>
      <c r="J526" s="7"/>
      <c r="K526" s="7"/>
      <c r="L526" s="172"/>
      <c r="M526" s="172"/>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7"/>
      <c r="B527" s="7"/>
      <c r="C527" s="147"/>
      <c r="D527" s="147"/>
      <c r="E527" s="7"/>
      <c r="F527" s="7"/>
      <c r="G527" s="7"/>
      <c r="H527" s="7"/>
      <c r="I527" s="7"/>
      <c r="J527" s="7"/>
      <c r="K527" s="7"/>
      <c r="L527" s="172"/>
      <c r="M527" s="172"/>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7"/>
      <c r="B528" s="7"/>
      <c r="C528" s="147"/>
      <c r="D528" s="147"/>
      <c r="E528" s="7"/>
      <c r="F528" s="7"/>
      <c r="G528" s="7"/>
      <c r="H528" s="7"/>
      <c r="I528" s="7"/>
      <c r="J528" s="7"/>
      <c r="K528" s="7"/>
      <c r="L528" s="172"/>
      <c r="M528" s="172"/>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7"/>
      <c r="B529" s="7"/>
      <c r="C529" s="147"/>
      <c r="D529" s="147"/>
      <c r="E529" s="7"/>
      <c r="F529" s="7"/>
      <c r="G529" s="7"/>
      <c r="H529" s="7"/>
      <c r="I529" s="7"/>
      <c r="J529" s="7"/>
      <c r="K529" s="7"/>
      <c r="L529" s="172"/>
      <c r="M529" s="172"/>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7"/>
      <c r="B530" s="7"/>
      <c r="C530" s="147"/>
      <c r="D530" s="147"/>
      <c r="E530" s="7"/>
      <c r="F530" s="7"/>
      <c r="G530" s="7"/>
      <c r="H530" s="7"/>
      <c r="I530" s="7"/>
      <c r="J530" s="7"/>
      <c r="K530" s="7"/>
      <c r="L530" s="172"/>
      <c r="M530" s="172"/>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7"/>
      <c r="B531" s="7"/>
      <c r="C531" s="147"/>
      <c r="D531" s="147"/>
      <c r="E531" s="7"/>
      <c r="F531" s="7"/>
      <c r="G531" s="7"/>
      <c r="H531" s="7"/>
      <c r="I531" s="7"/>
      <c r="J531" s="7"/>
      <c r="K531" s="7"/>
      <c r="L531" s="172"/>
      <c r="M531" s="172"/>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7"/>
      <c r="B532" s="7"/>
      <c r="C532" s="147"/>
      <c r="D532" s="147"/>
      <c r="E532" s="7"/>
      <c r="F532" s="7"/>
      <c r="G532" s="7"/>
      <c r="H532" s="7"/>
      <c r="I532" s="7"/>
      <c r="J532" s="7"/>
      <c r="K532" s="7"/>
      <c r="L532" s="172"/>
      <c r="M532" s="172"/>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7"/>
      <c r="B533" s="7"/>
      <c r="C533" s="147"/>
      <c r="D533" s="147"/>
      <c r="E533" s="7"/>
      <c r="F533" s="7"/>
      <c r="G533" s="7"/>
      <c r="H533" s="7"/>
      <c r="I533" s="7"/>
      <c r="J533" s="7"/>
      <c r="K533" s="7"/>
      <c r="L533" s="172"/>
      <c r="M533" s="172"/>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7"/>
      <c r="B534" s="7"/>
      <c r="C534" s="147"/>
      <c r="D534" s="147"/>
      <c r="E534" s="7"/>
      <c r="F534" s="7"/>
      <c r="G534" s="7"/>
      <c r="H534" s="7"/>
      <c r="I534" s="7"/>
      <c r="J534" s="7"/>
      <c r="K534" s="7"/>
      <c r="L534" s="172"/>
      <c r="M534" s="172"/>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7"/>
      <c r="B535" s="7"/>
      <c r="C535" s="147"/>
      <c r="D535" s="147"/>
      <c r="E535" s="7"/>
      <c r="F535" s="7"/>
      <c r="G535" s="7"/>
      <c r="H535" s="7"/>
      <c r="I535" s="7"/>
      <c r="J535" s="7"/>
      <c r="K535" s="7"/>
      <c r="L535" s="172"/>
      <c r="M535" s="172"/>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7"/>
      <c r="B536" s="7"/>
      <c r="C536" s="147"/>
      <c r="D536" s="147"/>
      <c r="E536" s="7"/>
      <c r="F536" s="7"/>
      <c r="G536" s="7"/>
      <c r="H536" s="7"/>
      <c r="I536" s="7"/>
      <c r="J536" s="7"/>
      <c r="K536" s="7"/>
      <c r="L536" s="172"/>
      <c r="M536" s="172"/>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7"/>
      <c r="B537" s="7"/>
      <c r="C537" s="147"/>
      <c r="D537" s="147"/>
      <c r="E537" s="7"/>
      <c r="F537" s="7"/>
      <c r="G537" s="7"/>
      <c r="H537" s="7"/>
      <c r="I537" s="7"/>
      <c r="J537" s="7"/>
      <c r="K537" s="7"/>
      <c r="L537" s="172"/>
      <c r="M537" s="172"/>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7"/>
      <c r="B538" s="7"/>
      <c r="C538" s="147"/>
      <c r="D538" s="147"/>
      <c r="E538" s="7"/>
      <c r="F538" s="7"/>
      <c r="G538" s="7"/>
      <c r="H538" s="7"/>
      <c r="I538" s="7"/>
      <c r="J538" s="7"/>
      <c r="K538" s="7"/>
      <c r="L538" s="172"/>
      <c r="M538" s="172"/>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7"/>
      <c r="B539" s="7"/>
      <c r="C539" s="147"/>
      <c r="D539" s="147"/>
      <c r="E539" s="7"/>
      <c r="F539" s="7"/>
      <c r="G539" s="7"/>
      <c r="H539" s="7"/>
      <c r="I539" s="7"/>
      <c r="J539" s="7"/>
      <c r="K539" s="7"/>
      <c r="L539" s="172"/>
      <c r="M539" s="172"/>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7"/>
      <c r="B540" s="7"/>
      <c r="C540" s="147"/>
      <c r="D540" s="147"/>
      <c r="E540" s="7"/>
      <c r="F540" s="7"/>
      <c r="G540" s="7"/>
      <c r="H540" s="7"/>
      <c r="I540" s="7"/>
      <c r="J540" s="7"/>
      <c r="K540" s="7"/>
      <c r="L540" s="172"/>
      <c r="M540" s="172"/>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7"/>
      <c r="B541" s="7"/>
      <c r="C541" s="147"/>
      <c r="D541" s="147"/>
      <c r="E541" s="7"/>
      <c r="F541" s="7"/>
      <c r="G541" s="7"/>
      <c r="H541" s="7"/>
      <c r="I541" s="7"/>
      <c r="J541" s="7"/>
      <c r="K541" s="7"/>
      <c r="L541" s="172"/>
      <c r="M541" s="172"/>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7"/>
      <c r="B542" s="7"/>
      <c r="C542" s="147"/>
      <c r="D542" s="147"/>
      <c r="E542" s="7"/>
      <c r="F542" s="7"/>
      <c r="G542" s="7"/>
      <c r="H542" s="7"/>
      <c r="I542" s="7"/>
      <c r="J542" s="7"/>
      <c r="K542" s="7"/>
      <c r="L542" s="172"/>
      <c r="M542" s="172"/>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7"/>
      <c r="B543" s="7"/>
      <c r="C543" s="147"/>
      <c r="D543" s="147"/>
      <c r="E543" s="7"/>
      <c r="F543" s="7"/>
      <c r="G543" s="7"/>
      <c r="H543" s="7"/>
      <c r="I543" s="7"/>
      <c r="J543" s="7"/>
      <c r="K543" s="7"/>
      <c r="L543" s="172"/>
      <c r="M543" s="172"/>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7"/>
      <c r="B544" s="7"/>
      <c r="C544" s="147"/>
      <c r="D544" s="147"/>
      <c r="E544" s="7"/>
      <c r="F544" s="7"/>
      <c r="G544" s="7"/>
      <c r="H544" s="7"/>
      <c r="I544" s="7"/>
      <c r="J544" s="7"/>
      <c r="K544" s="7"/>
      <c r="L544" s="172"/>
      <c r="M544" s="172"/>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7"/>
      <c r="B545" s="7"/>
      <c r="C545" s="147"/>
      <c r="D545" s="147"/>
      <c r="E545" s="7"/>
      <c r="F545" s="7"/>
      <c r="G545" s="7"/>
      <c r="H545" s="7"/>
      <c r="I545" s="7"/>
      <c r="J545" s="7"/>
      <c r="K545" s="7"/>
      <c r="L545" s="172"/>
      <c r="M545" s="172"/>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7"/>
      <c r="B546" s="7"/>
      <c r="C546" s="147"/>
      <c r="D546" s="147"/>
      <c r="E546" s="7"/>
      <c r="F546" s="7"/>
      <c r="G546" s="7"/>
      <c r="H546" s="7"/>
      <c r="I546" s="7"/>
      <c r="J546" s="7"/>
      <c r="K546" s="7"/>
      <c r="L546" s="172"/>
      <c r="M546" s="172"/>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7"/>
      <c r="B547" s="7"/>
      <c r="C547" s="147"/>
      <c r="D547" s="147"/>
      <c r="E547" s="7"/>
      <c r="F547" s="7"/>
      <c r="G547" s="7"/>
      <c r="H547" s="7"/>
      <c r="I547" s="7"/>
      <c r="J547" s="7"/>
      <c r="K547" s="7"/>
      <c r="L547" s="172"/>
      <c r="M547" s="172"/>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7"/>
      <c r="B548" s="7"/>
      <c r="C548" s="147"/>
      <c r="D548" s="147"/>
      <c r="E548" s="7"/>
      <c r="F548" s="7"/>
      <c r="G548" s="7"/>
      <c r="H548" s="7"/>
      <c r="I548" s="7"/>
      <c r="J548" s="7"/>
      <c r="K548" s="7"/>
      <c r="L548" s="172"/>
      <c r="M548" s="172"/>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7"/>
      <c r="B549" s="7"/>
      <c r="C549" s="147"/>
      <c r="D549" s="147"/>
      <c r="E549" s="7"/>
      <c r="F549" s="7"/>
      <c r="G549" s="7"/>
      <c r="H549" s="7"/>
      <c r="I549" s="7"/>
      <c r="J549" s="7"/>
      <c r="K549" s="7"/>
      <c r="L549" s="172"/>
      <c r="M549" s="172"/>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7"/>
      <c r="B550" s="7"/>
      <c r="C550" s="147"/>
      <c r="D550" s="147"/>
      <c r="E550" s="7"/>
      <c r="F550" s="7"/>
      <c r="G550" s="7"/>
      <c r="H550" s="7"/>
      <c r="I550" s="7"/>
      <c r="J550" s="7"/>
      <c r="K550" s="7"/>
      <c r="L550" s="172"/>
      <c r="M550" s="172"/>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7"/>
      <c r="B551" s="7"/>
      <c r="C551" s="147"/>
      <c r="D551" s="147"/>
      <c r="E551" s="7"/>
      <c r="F551" s="7"/>
      <c r="G551" s="7"/>
      <c r="H551" s="7"/>
      <c r="I551" s="7"/>
      <c r="J551" s="7"/>
      <c r="K551" s="7"/>
      <c r="L551" s="172"/>
      <c r="M551" s="172"/>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7"/>
      <c r="B552" s="7"/>
      <c r="C552" s="147"/>
      <c r="D552" s="147"/>
      <c r="E552" s="7"/>
      <c r="F552" s="7"/>
      <c r="G552" s="7"/>
      <c r="H552" s="7"/>
      <c r="I552" s="7"/>
      <c r="J552" s="7"/>
      <c r="K552" s="7"/>
      <c r="L552" s="172"/>
      <c r="M552" s="172"/>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7"/>
      <c r="B553" s="7"/>
      <c r="C553" s="147"/>
      <c r="D553" s="147"/>
      <c r="E553" s="7"/>
      <c r="F553" s="7"/>
      <c r="G553" s="7"/>
      <c r="H553" s="7"/>
      <c r="I553" s="7"/>
      <c r="J553" s="7"/>
      <c r="K553" s="7"/>
      <c r="L553" s="172"/>
      <c r="M553" s="172"/>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7"/>
      <c r="B554" s="7"/>
      <c r="C554" s="147"/>
      <c r="D554" s="147"/>
      <c r="E554" s="7"/>
      <c r="F554" s="7"/>
      <c r="G554" s="7"/>
      <c r="H554" s="7"/>
      <c r="I554" s="7"/>
      <c r="J554" s="7"/>
      <c r="K554" s="7"/>
      <c r="L554" s="172"/>
      <c r="M554" s="172"/>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7"/>
      <c r="B555" s="7"/>
      <c r="C555" s="147"/>
      <c r="D555" s="147"/>
      <c r="E555" s="7"/>
      <c r="F555" s="7"/>
      <c r="G555" s="7"/>
      <c r="H555" s="7"/>
      <c r="I555" s="7"/>
      <c r="J555" s="7"/>
      <c r="K555" s="7"/>
      <c r="L555" s="172"/>
      <c r="M555" s="172"/>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7"/>
      <c r="B556" s="7"/>
      <c r="C556" s="147"/>
      <c r="D556" s="147"/>
      <c r="E556" s="7"/>
      <c r="F556" s="7"/>
      <c r="G556" s="7"/>
      <c r="H556" s="7"/>
      <c r="I556" s="7"/>
      <c r="J556" s="7"/>
      <c r="K556" s="7"/>
      <c r="L556" s="172"/>
      <c r="M556" s="172"/>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7"/>
      <c r="B557" s="7"/>
      <c r="C557" s="147"/>
      <c r="D557" s="147"/>
      <c r="E557" s="7"/>
      <c r="F557" s="7"/>
      <c r="G557" s="7"/>
      <c r="H557" s="7"/>
      <c r="I557" s="7"/>
      <c r="J557" s="7"/>
      <c r="K557" s="7"/>
      <c r="L557" s="172"/>
      <c r="M557" s="172"/>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7"/>
      <c r="B558" s="7"/>
      <c r="C558" s="147"/>
      <c r="D558" s="147"/>
      <c r="E558" s="7"/>
      <c r="F558" s="7"/>
      <c r="G558" s="7"/>
      <c r="H558" s="7"/>
      <c r="I558" s="7"/>
      <c r="J558" s="7"/>
      <c r="K558" s="7"/>
      <c r="L558" s="172"/>
      <c r="M558" s="172"/>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7"/>
      <c r="B559" s="7"/>
      <c r="C559" s="147"/>
      <c r="D559" s="147"/>
      <c r="E559" s="7"/>
      <c r="F559" s="7"/>
      <c r="G559" s="7"/>
      <c r="H559" s="7"/>
      <c r="I559" s="7"/>
      <c r="J559" s="7"/>
      <c r="K559" s="7"/>
      <c r="L559" s="172"/>
      <c r="M559" s="172"/>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7"/>
      <c r="B560" s="7"/>
      <c r="C560" s="147"/>
      <c r="D560" s="147"/>
      <c r="E560" s="7"/>
      <c r="F560" s="7"/>
      <c r="G560" s="7"/>
      <c r="H560" s="7"/>
      <c r="I560" s="7"/>
      <c r="J560" s="7"/>
      <c r="K560" s="7"/>
      <c r="L560" s="172"/>
      <c r="M560" s="172"/>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7"/>
      <c r="B561" s="7"/>
      <c r="C561" s="147"/>
      <c r="D561" s="147"/>
      <c r="E561" s="7"/>
      <c r="F561" s="7"/>
      <c r="G561" s="7"/>
      <c r="H561" s="7"/>
      <c r="I561" s="7"/>
      <c r="J561" s="7"/>
      <c r="K561" s="7"/>
      <c r="L561" s="172"/>
      <c r="M561" s="172"/>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7"/>
      <c r="B562" s="7"/>
      <c r="C562" s="147"/>
      <c r="D562" s="147"/>
      <c r="E562" s="7"/>
      <c r="F562" s="7"/>
      <c r="G562" s="7"/>
      <c r="H562" s="7"/>
      <c r="I562" s="7"/>
      <c r="J562" s="7"/>
      <c r="K562" s="7"/>
      <c r="L562" s="172"/>
      <c r="M562" s="172"/>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7"/>
      <c r="B563" s="7"/>
      <c r="C563" s="147"/>
      <c r="D563" s="147"/>
      <c r="E563" s="7"/>
      <c r="F563" s="7"/>
      <c r="G563" s="7"/>
      <c r="H563" s="7"/>
      <c r="I563" s="7"/>
      <c r="J563" s="7"/>
      <c r="K563" s="7"/>
      <c r="L563" s="172"/>
      <c r="M563" s="172"/>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7"/>
      <c r="B564" s="7"/>
      <c r="C564" s="147"/>
      <c r="D564" s="147"/>
      <c r="E564" s="7"/>
      <c r="F564" s="7"/>
      <c r="G564" s="7"/>
      <c r="H564" s="7"/>
      <c r="I564" s="7"/>
      <c r="J564" s="7"/>
      <c r="K564" s="7"/>
      <c r="L564" s="172"/>
      <c r="M564" s="172"/>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7"/>
      <c r="B565" s="7"/>
      <c r="C565" s="147"/>
      <c r="D565" s="147"/>
      <c r="E565" s="7"/>
      <c r="F565" s="7"/>
      <c r="G565" s="7"/>
      <c r="H565" s="7"/>
      <c r="I565" s="7"/>
      <c r="J565" s="7"/>
      <c r="K565" s="7"/>
      <c r="L565" s="172"/>
      <c r="M565" s="172"/>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7"/>
      <c r="B566" s="7"/>
      <c r="C566" s="147"/>
      <c r="D566" s="147"/>
      <c r="E566" s="7"/>
      <c r="F566" s="7"/>
      <c r="G566" s="7"/>
      <c r="H566" s="7"/>
      <c r="I566" s="7"/>
      <c r="J566" s="7"/>
      <c r="K566" s="7"/>
      <c r="L566" s="172"/>
      <c r="M566" s="172"/>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7"/>
      <c r="B567" s="7"/>
      <c r="C567" s="147"/>
      <c r="D567" s="147"/>
      <c r="E567" s="7"/>
      <c r="F567" s="7"/>
      <c r="G567" s="7"/>
      <c r="H567" s="7"/>
      <c r="I567" s="7"/>
      <c r="J567" s="7"/>
      <c r="K567" s="7"/>
      <c r="L567" s="172"/>
      <c r="M567" s="172"/>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7"/>
      <c r="B568" s="7"/>
      <c r="C568" s="147"/>
      <c r="D568" s="147"/>
      <c r="E568" s="7"/>
      <c r="F568" s="7"/>
      <c r="G568" s="7"/>
      <c r="H568" s="7"/>
      <c r="I568" s="7"/>
      <c r="J568" s="7"/>
      <c r="K568" s="7"/>
      <c r="L568" s="172"/>
      <c r="M568" s="172"/>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7"/>
      <c r="B569" s="7"/>
      <c r="C569" s="147"/>
      <c r="D569" s="147"/>
      <c r="E569" s="7"/>
      <c r="F569" s="7"/>
      <c r="G569" s="7"/>
      <c r="H569" s="7"/>
      <c r="I569" s="7"/>
      <c r="J569" s="7"/>
      <c r="K569" s="7"/>
      <c r="L569" s="172"/>
      <c r="M569" s="172"/>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7"/>
      <c r="B570" s="7"/>
      <c r="C570" s="147"/>
      <c r="D570" s="147"/>
      <c r="E570" s="7"/>
      <c r="F570" s="7"/>
      <c r="G570" s="7"/>
      <c r="H570" s="7"/>
      <c r="I570" s="7"/>
      <c r="J570" s="7"/>
      <c r="K570" s="7"/>
      <c r="L570" s="172"/>
      <c r="M570" s="172"/>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7"/>
      <c r="B571" s="7"/>
      <c r="C571" s="147"/>
      <c r="D571" s="147"/>
      <c r="E571" s="7"/>
      <c r="F571" s="7"/>
      <c r="G571" s="7"/>
      <c r="H571" s="7"/>
      <c r="I571" s="7"/>
      <c r="J571" s="7"/>
      <c r="K571" s="7"/>
      <c r="L571" s="172"/>
      <c r="M571" s="172"/>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7"/>
      <c r="B572" s="7"/>
      <c r="C572" s="147"/>
      <c r="D572" s="147"/>
      <c r="E572" s="7"/>
      <c r="F572" s="7"/>
      <c r="G572" s="7"/>
      <c r="H572" s="7"/>
      <c r="I572" s="7"/>
      <c r="J572" s="7"/>
      <c r="K572" s="7"/>
      <c r="L572" s="172"/>
      <c r="M572" s="172"/>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7"/>
      <c r="B573" s="7"/>
      <c r="C573" s="147"/>
      <c r="D573" s="147"/>
      <c r="E573" s="7"/>
      <c r="F573" s="7"/>
      <c r="G573" s="7"/>
      <c r="H573" s="7"/>
      <c r="I573" s="7"/>
      <c r="J573" s="7"/>
      <c r="K573" s="7"/>
      <c r="L573" s="172"/>
      <c r="M573" s="172"/>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7"/>
      <c r="B574" s="7"/>
      <c r="C574" s="147"/>
      <c r="D574" s="147"/>
      <c r="E574" s="7"/>
      <c r="F574" s="7"/>
      <c r="G574" s="7"/>
      <c r="H574" s="7"/>
      <c r="I574" s="7"/>
      <c r="J574" s="7"/>
      <c r="K574" s="7"/>
      <c r="L574" s="172"/>
      <c r="M574" s="172"/>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7"/>
      <c r="B575" s="7"/>
      <c r="C575" s="147"/>
      <c r="D575" s="147"/>
      <c r="E575" s="7"/>
      <c r="F575" s="7"/>
      <c r="G575" s="7"/>
      <c r="H575" s="7"/>
      <c r="I575" s="7"/>
      <c r="J575" s="7"/>
      <c r="K575" s="7"/>
      <c r="L575" s="172"/>
      <c r="M575" s="172"/>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7"/>
      <c r="B576" s="7"/>
      <c r="C576" s="147"/>
      <c r="D576" s="147"/>
      <c r="E576" s="7"/>
      <c r="F576" s="7"/>
      <c r="G576" s="7"/>
      <c r="H576" s="7"/>
      <c r="I576" s="7"/>
      <c r="J576" s="7"/>
      <c r="K576" s="7"/>
      <c r="L576" s="172"/>
      <c r="M576" s="172"/>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7"/>
      <c r="B577" s="7"/>
      <c r="C577" s="147"/>
      <c r="D577" s="147"/>
      <c r="E577" s="7"/>
      <c r="F577" s="7"/>
      <c r="G577" s="7"/>
      <c r="H577" s="7"/>
      <c r="I577" s="7"/>
      <c r="J577" s="7"/>
      <c r="K577" s="7"/>
      <c r="L577" s="172"/>
      <c r="M577" s="172"/>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7"/>
      <c r="B578" s="7"/>
      <c r="C578" s="147"/>
      <c r="D578" s="147"/>
      <c r="E578" s="7"/>
      <c r="F578" s="7"/>
      <c r="G578" s="7"/>
      <c r="H578" s="7"/>
      <c r="I578" s="7"/>
      <c r="J578" s="7"/>
      <c r="K578" s="7"/>
      <c r="L578" s="172"/>
      <c r="M578" s="172"/>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7"/>
      <c r="B579" s="7"/>
      <c r="C579" s="147"/>
      <c r="D579" s="147"/>
      <c r="E579" s="7"/>
      <c r="F579" s="7"/>
      <c r="G579" s="7"/>
      <c r="H579" s="7"/>
      <c r="I579" s="7"/>
      <c r="J579" s="7"/>
      <c r="K579" s="7"/>
      <c r="L579" s="172"/>
      <c r="M579" s="172"/>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7"/>
      <c r="B580" s="7"/>
      <c r="C580" s="147"/>
      <c r="D580" s="147"/>
      <c r="E580" s="7"/>
      <c r="F580" s="7"/>
      <c r="G580" s="7"/>
      <c r="H580" s="7"/>
      <c r="I580" s="7"/>
      <c r="J580" s="7"/>
      <c r="K580" s="7"/>
      <c r="L580" s="172"/>
      <c r="M580" s="172"/>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7"/>
      <c r="B581" s="7"/>
      <c r="C581" s="147"/>
      <c r="D581" s="147"/>
      <c r="E581" s="7"/>
      <c r="F581" s="7"/>
      <c r="G581" s="7"/>
      <c r="H581" s="7"/>
      <c r="I581" s="7"/>
      <c r="J581" s="7"/>
      <c r="K581" s="7"/>
      <c r="L581" s="172"/>
      <c r="M581" s="172"/>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7"/>
      <c r="B582" s="7"/>
      <c r="C582" s="147"/>
      <c r="D582" s="147"/>
      <c r="E582" s="7"/>
      <c r="F582" s="7"/>
      <c r="G582" s="7"/>
      <c r="H582" s="7"/>
      <c r="I582" s="7"/>
      <c r="J582" s="7"/>
      <c r="K582" s="7"/>
      <c r="L582" s="172"/>
      <c r="M582" s="172"/>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7"/>
      <c r="B583" s="7"/>
      <c r="C583" s="147"/>
      <c r="D583" s="147"/>
      <c r="E583" s="7"/>
      <c r="F583" s="7"/>
      <c r="G583" s="7"/>
      <c r="H583" s="7"/>
      <c r="I583" s="7"/>
      <c r="J583" s="7"/>
      <c r="K583" s="7"/>
      <c r="L583" s="172"/>
      <c r="M583" s="172"/>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7"/>
      <c r="B584" s="7"/>
      <c r="C584" s="147"/>
      <c r="D584" s="147"/>
      <c r="E584" s="7"/>
      <c r="F584" s="7"/>
      <c r="G584" s="7"/>
      <c r="H584" s="7"/>
      <c r="I584" s="7"/>
      <c r="J584" s="7"/>
      <c r="K584" s="7"/>
      <c r="L584" s="172"/>
      <c r="M584" s="172"/>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7"/>
      <c r="B585" s="7"/>
      <c r="C585" s="147"/>
      <c r="D585" s="147"/>
      <c r="E585" s="7"/>
      <c r="F585" s="7"/>
      <c r="G585" s="7"/>
      <c r="H585" s="7"/>
      <c r="I585" s="7"/>
      <c r="J585" s="7"/>
      <c r="K585" s="7"/>
      <c r="L585" s="172"/>
      <c r="M585" s="172"/>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7"/>
      <c r="B586" s="7"/>
      <c r="C586" s="147"/>
      <c r="D586" s="147"/>
      <c r="E586" s="7"/>
      <c r="F586" s="7"/>
      <c r="G586" s="7"/>
      <c r="H586" s="7"/>
      <c r="I586" s="7"/>
      <c r="J586" s="7"/>
      <c r="K586" s="7"/>
      <c r="L586" s="172"/>
      <c r="M586" s="172"/>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7"/>
      <c r="B587" s="7"/>
      <c r="C587" s="147"/>
      <c r="D587" s="147"/>
      <c r="E587" s="7"/>
      <c r="F587" s="7"/>
      <c r="G587" s="7"/>
      <c r="H587" s="7"/>
      <c r="I587" s="7"/>
      <c r="J587" s="7"/>
      <c r="K587" s="7"/>
      <c r="L587" s="172"/>
      <c r="M587" s="172"/>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7"/>
      <c r="B588" s="7"/>
      <c r="C588" s="147"/>
      <c r="D588" s="147"/>
      <c r="E588" s="7"/>
      <c r="F588" s="7"/>
      <c r="G588" s="7"/>
      <c r="H588" s="7"/>
      <c r="I588" s="7"/>
      <c r="J588" s="7"/>
      <c r="K588" s="7"/>
      <c r="L588" s="172"/>
      <c r="M588" s="172"/>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7"/>
      <c r="B589" s="7"/>
      <c r="C589" s="147"/>
      <c r="D589" s="147"/>
      <c r="E589" s="7"/>
      <c r="F589" s="7"/>
      <c r="G589" s="7"/>
      <c r="H589" s="7"/>
      <c r="I589" s="7"/>
      <c r="J589" s="7"/>
      <c r="K589" s="7"/>
      <c r="L589" s="172"/>
      <c r="M589" s="172"/>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7"/>
      <c r="B590" s="7"/>
      <c r="C590" s="147"/>
      <c r="D590" s="147"/>
      <c r="E590" s="7"/>
      <c r="F590" s="7"/>
      <c r="G590" s="7"/>
      <c r="H590" s="7"/>
      <c r="I590" s="7"/>
      <c r="J590" s="7"/>
      <c r="K590" s="7"/>
      <c r="L590" s="172"/>
      <c r="M590" s="172"/>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7"/>
      <c r="B591" s="7"/>
      <c r="C591" s="147"/>
      <c r="D591" s="147"/>
      <c r="E591" s="7"/>
      <c r="F591" s="7"/>
      <c r="G591" s="7"/>
      <c r="H591" s="7"/>
      <c r="I591" s="7"/>
      <c r="J591" s="7"/>
      <c r="K591" s="7"/>
      <c r="L591" s="172"/>
      <c r="M591" s="172"/>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7"/>
      <c r="B592" s="7"/>
      <c r="C592" s="147"/>
      <c r="D592" s="147"/>
      <c r="E592" s="7"/>
      <c r="F592" s="7"/>
      <c r="G592" s="7"/>
      <c r="H592" s="7"/>
      <c r="I592" s="7"/>
      <c r="J592" s="7"/>
      <c r="K592" s="7"/>
      <c r="L592" s="172"/>
      <c r="M592" s="172"/>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7"/>
      <c r="B593" s="7"/>
      <c r="C593" s="147"/>
      <c r="D593" s="147"/>
      <c r="E593" s="7"/>
      <c r="F593" s="7"/>
      <c r="G593" s="7"/>
      <c r="H593" s="7"/>
      <c r="I593" s="7"/>
      <c r="J593" s="7"/>
      <c r="K593" s="7"/>
      <c r="L593" s="172"/>
      <c r="M593" s="172"/>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7"/>
      <c r="B594" s="7"/>
      <c r="C594" s="147"/>
      <c r="D594" s="147"/>
      <c r="E594" s="7"/>
      <c r="F594" s="7"/>
      <c r="G594" s="7"/>
      <c r="H594" s="7"/>
      <c r="I594" s="7"/>
      <c r="J594" s="7"/>
      <c r="K594" s="7"/>
      <c r="L594" s="172"/>
      <c r="M594" s="172"/>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7"/>
      <c r="B595" s="7"/>
      <c r="C595" s="147"/>
      <c r="D595" s="147"/>
      <c r="E595" s="7"/>
      <c r="F595" s="7"/>
      <c r="G595" s="7"/>
      <c r="H595" s="7"/>
      <c r="I595" s="7"/>
      <c r="J595" s="7"/>
      <c r="K595" s="7"/>
      <c r="L595" s="172"/>
      <c r="M595" s="172"/>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7"/>
      <c r="B596" s="7"/>
      <c r="C596" s="147"/>
      <c r="D596" s="147"/>
      <c r="E596" s="7"/>
      <c r="F596" s="7"/>
      <c r="G596" s="7"/>
      <c r="H596" s="7"/>
      <c r="I596" s="7"/>
      <c r="J596" s="7"/>
      <c r="K596" s="7"/>
      <c r="L596" s="172"/>
      <c r="M596" s="172"/>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7"/>
      <c r="B597" s="7"/>
      <c r="C597" s="147"/>
      <c r="D597" s="147"/>
      <c r="E597" s="7"/>
      <c r="F597" s="7"/>
      <c r="G597" s="7"/>
      <c r="H597" s="7"/>
      <c r="I597" s="7"/>
      <c r="J597" s="7"/>
      <c r="K597" s="7"/>
      <c r="L597" s="172"/>
      <c r="M597" s="172"/>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7"/>
      <c r="B598" s="7"/>
      <c r="C598" s="147"/>
      <c r="D598" s="147"/>
      <c r="E598" s="7"/>
      <c r="F598" s="7"/>
      <c r="G598" s="7"/>
      <c r="H598" s="7"/>
      <c r="I598" s="7"/>
      <c r="J598" s="7"/>
      <c r="K598" s="7"/>
      <c r="L598" s="172"/>
      <c r="M598" s="172"/>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7"/>
      <c r="B599" s="7"/>
      <c r="C599" s="147"/>
      <c r="D599" s="147"/>
      <c r="E599" s="7"/>
      <c r="F599" s="7"/>
      <c r="G599" s="7"/>
      <c r="H599" s="7"/>
      <c r="I599" s="7"/>
      <c r="J599" s="7"/>
      <c r="K599" s="7"/>
      <c r="L599" s="172"/>
      <c r="M599" s="172"/>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7"/>
      <c r="B600" s="7"/>
      <c r="C600" s="147"/>
      <c r="D600" s="147"/>
      <c r="E600" s="7"/>
      <c r="F600" s="7"/>
      <c r="G600" s="7"/>
      <c r="H600" s="7"/>
      <c r="I600" s="7"/>
      <c r="J600" s="7"/>
      <c r="K600" s="7"/>
      <c r="L600" s="172"/>
      <c r="M600" s="172"/>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7"/>
      <c r="B601" s="7"/>
      <c r="C601" s="147"/>
      <c r="D601" s="147"/>
      <c r="E601" s="7"/>
      <c r="F601" s="7"/>
      <c r="G601" s="7"/>
      <c r="H601" s="7"/>
      <c r="I601" s="7"/>
      <c r="J601" s="7"/>
      <c r="K601" s="7"/>
      <c r="L601" s="172"/>
      <c r="M601" s="172"/>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7"/>
      <c r="B602" s="7"/>
      <c r="C602" s="147"/>
      <c r="D602" s="147"/>
      <c r="E602" s="7"/>
      <c r="F602" s="7"/>
      <c r="G602" s="7"/>
      <c r="H602" s="7"/>
      <c r="I602" s="7"/>
      <c r="J602" s="7"/>
      <c r="K602" s="7"/>
      <c r="L602" s="172"/>
      <c r="M602" s="172"/>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7"/>
      <c r="B603" s="7"/>
      <c r="C603" s="147"/>
      <c r="D603" s="147"/>
      <c r="E603" s="7"/>
      <c r="F603" s="7"/>
      <c r="G603" s="7"/>
      <c r="H603" s="7"/>
      <c r="I603" s="7"/>
      <c r="J603" s="7"/>
      <c r="K603" s="7"/>
      <c r="L603" s="172"/>
      <c r="M603" s="172"/>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7"/>
      <c r="B604" s="7"/>
      <c r="C604" s="147"/>
      <c r="D604" s="147"/>
      <c r="E604" s="7"/>
      <c r="F604" s="7"/>
      <c r="G604" s="7"/>
      <c r="H604" s="7"/>
      <c r="I604" s="7"/>
      <c r="J604" s="7"/>
      <c r="K604" s="7"/>
      <c r="L604" s="172"/>
      <c r="M604" s="172"/>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7"/>
      <c r="B605" s="7"/>
      <c r="C605" s="147"/>
      <c r="D605" s="147"/>
      <c r="E605" s="7"/>
      <c r="F605" s="7"/>
      <c r="G605" s="7"/>
      <c r="H605" s="7"/>
      <c r="I605" s="7"/>
      <c r="J605" s="7"/>
      <c r="K605" s="7"/>
      <c r="L605" s="172"/>
      <c r="M605" s="172"/>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7"/>
      <c r="B606" s="7"/>
      <c r="C606" s="147"/>
      <c r="D606" s="147"/>
      <c r="E606" s="7"/>
      <c r="F606" s="7"/>
      <c r="G606" s="7"/>
      <c r="H606" s="7"/>
      <c r="I606" s="7"/>
      <c r="J606" s="7"/>
      <c r="K606" s="7"/>
      <c r="L606" s="172"/>
      <c r="M606" s="172"/>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7"/>
      <c r="B607" s="7"/>
      <c r="C607" s="147"/>
      <c r="D607" s="147"/>
      <c r="E607" s="7"/>
      <c r="F607" s="7"/>
      <c r="G607" s="7"/>
      <c r="H607" s="7"/>
      <c r="I607" s="7"/>
      <c r="J607" s="7"/>
      <c r="K607" s="7"/>
      <c r="L607" s="172"/>
      <c r="M607" s="172"/>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7"/>
      <c r="B608" s="7"/>
      <c r="C608" s="147"/>
      <c r="D608" s="147"/>
      <c r="E608" s="7"/>
      <c r="F608" s="7"/>
      <c r="G608" s="7"/>
      <c r="H608" s="7"/>
      <c r="I608" s="7"/>
      <c r="J608" s="7"/>
      <c r="K608" s="7"/>
      <c r="L608" s="172"/>
      <c r="M608" s="172"/>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7"/>
      <c r="B609" s="7"/>
      <c r="C609" s="147"/>
      <c r="D609" s="147"/>
      <c r="E609" s="7"/>
      <c r="F609" s="7"/>
      <c r="G609" s="7"/>
      <c r="H609" s="7"/>
      <c r="I609" s="7"/>
      <c r="J609" s="7"/>
      <c r="K609" s="7"/>
      <c r="L609" s="172"/>
      <c r="M609" s="172"/>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7"/>
      <c r="B610" s="7"/>
      <c r="C610" s="147"/>
      <c r="D610" s="147"/>
      <c r="E610" s="7"/>
      <c r="F610" s="7"/>
      <c r="G610" s="7"/>
      <c r="H610" s="7"/>
      <c r="I610" s="7"/>
      <c r="J610" s="7"/>
      <c r="K610" s="7"/>
      <c r="L610" s="172"/>
      <c r="M610" s="172"/>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7"/>
      <c r="B611" s="7"/>
      <c r="C611" s="147"/>
      <c r="D611" s="147"/>
      <c r="E611" s="7"/>
      <c r="F611" s="7"/>
      <c r="G611" s="7"/>
      <c r="H611" s="7"/>
      <c r="I611" s="7"/>
      <c r="J611" s="7"/>
      <c r="K611" s="7"/>
      <c r="L611" s="172"/>
      <c r="M611" s="172"/>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7"/>
      <c r="B612" s="7"/>
      <c r="C612" s="147"/>
      <c r="D612" s="147"/>
      <c r="E612" s="7"/>
      <c r="F612" s="7"/>
      <c r="G612" s="7"/>
      <c r="H612" s="7"/>
      <c r="I612" s="7"/>
      <c r="J612" s="7"/>
      <c r="K612" s="7"/>
      <c r="L612" s="172"/>
      <c r="M612" s="172"/>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7"/>
      <c r="B613" s="7"/>
      <c r="C613" s="147"/>
      <c r="D613" s="147"/>
      <c r="E613" s="7"/>
      <c r="F613" s="7"/>
      <c r="G613" s="7"/>
      <c r="H613" s="7"/>
      <c r="I613" s="7"/>
      <c r="J613" s="7"/>
      <c r="K613" s="7"/>
      <c r="L613" s="172"/>
      <c r="M613" s="172"/>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7"/>
      <c r="B614" s="7"/>
      <c r="C614" s="147"/>
      <c r="D614" s="147"/>
      <c r="E614" s="7"/>
      <c r="F614" s="7"/>
      <c r="G614" s="7"/>
      <c r="H614" s="7"/>
      <c r="I614" s="7"/>
      <c r="J614" s="7"/>
      <c r="K614" s="7"/>
      <c r="L614" s="172"/>
      <c r="M614" s="172"/>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7"/>
      <c r="B615" s="7"/>
      <c r="C615" s="147"/>
      <c r="D615" s="147"/>
      <c r="E615" s="7"/>
      <c r="F615" s="7"/>
      <c r="G615" s="7"/>
      <c r="H615" s="7"/>
      <c r="I615" s="7"/>
      <c r="J615" s="7"/>
      <c r="K615" s="7"/>
      <c r="L615" s="172"/>
      <c r="M615" s="172"/>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7"/>
      <c r="B616" s="7"/>
      <c r="C616" s="147"/>
      <c r="D616" s="147"/>
      <c r="E616" s="7"/>
      <c r="F616" s="7"/>
      <c r="G616" s="7"/>
      <c r="H616" s="7"/>
      <c r="I616" s="7"/>
      <c r="J616" s="7"/>
      <c r="K616" s="7"/>
      <c r="L616" s="172"/>
      <c r="M616" s="172"/>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7"/>
      <c r="B617" s="7"/>
      <c r="C617" s="147"/>
      <c r="D617" s="147"/>
      <c r="E617" s="7"/>
      <c r="F617" s="7"/>
      <c r="G617" s="7"/>
      <c r="H617" s="7"/>
      <c r="I617" s="7"/>
      <c r="J617" s="7"/>
      <c r="K617" s="7"/>
      <c r="L617" s="172"/>
      <c r="M617" s="172"/>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7"/>
      <c r="B618" s="7"/>
      <c r="C618" s="147"/>
      <c r="D618" s="147"/>
      <c r="E618" s="7"/>
      <c r="F618" s="7"/>
      <c r="G618" s="7"/>
      <c r="H618" s="7"/>
      <c r="I618" s="7"/>
      <c r="J618" s="7"/>
      <c r="K618" s="7"/>
      <c r="L618" s="172"/>
      <c r="M618" s="172"/>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7"/>
      <c r="B619" s="7"/>
      <c r="C619" s="147"/>
      <c r="D619" s="147"/>
      <c r="E619" s="7"/>
      <c r="F619" s="7"/>
      <c r="G619" s="7"/>
      <c r="H619" s="7"/>
      <c r="I619" s="7"/>
      <c r="J619" s="7"/>
      <c r="K619" s="7"/>
      <c r="L619" s="172"/>
      <c r="M619" s="172"/>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7"/>
      <c r="B620" s="7"/>
      <c r="C620" s="147"/>
      <c r="D620" s="147"/>
      <c r="E620" s="7"/>
      <c r="F620" s="7"/>
      <c r="G620" s="7"/>
      <c r="H620" s="7"/>
      <c r="I620" s="7"/>
      <c r="J620" s="7"/>
      <c r="K620" s="7"/>
      <c r="L620" s="172"/>
      <c r="M620" s="172"/>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7"/>
      <c r="B621" s="7"/>
      <c r="C621" s="147"/>
      <c r="D621" s="147"/>
      <c r="E621" s="7"/>
      <c r="F621" s="7"/>
      <c r="G621" s="7"/>
      <c r="H621" s="7"/>
      <c r="I621" s="7"/>
      <c r="J621" s="7"/>
      <c r="K621" s="7"/>
      <c r="L621" s="172"/>
      <c r="M621" s="172"/>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7"/>
      <c r="B622" s="7"/>
      <c r="C622" s="147"/>
      <c r="D622" s="147"/>
      <c r="E622" s="7"/>
      <c r="F622" s="7"/>
      <c r="G622" s="7"/>
      <c r="H622" s="7"/>
      <c r="I622" s="7"/>
      <c r="J622" s="7"/>
      <c r="K622" s="7"/>
      <c r="L622" s="172"/>
      <c r="M622" s="172"/>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7"/>
      <c r="B623" s="7"/>
      <c r="C623" s="147"/>
      <c r="D623" s="147"/>
      <c r="E623" s="7"/>
      <c r="F623" s="7"/>
      <c r="G623" s="7"/>
      <c r="H623" s="7"/>
      <c r="I623" s="7"/>
      <c r="J623" s="7"/>
      <c r="K623" s="7"/>
      <c r="L623" s="172"/>
      <c r="M623" s="172"/>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7"/>
      <c r="B624" s="7"/>
      <c r="C624" s="147"/>
      <c r="D624" s="147"/>
      <c r="E624" s="7"/>
      <c r="F624" s="7"/>
      <c r="G624" s="7"/>
      <c r="H624" s="7"/>
      <c r="I624" s="7"/>
      <c r="J624" s="7"/>
      <c r="K624" s="7"/>
      <c r="L624" s="172"/>
      <c r="M624" s="172"/>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7"/>
      <c r="B625" s="7"/>
      <c r="C625" s="147"/>
      <c r="D625" s="147"/>
      <c r="E625" s="7"/>
      <c r="F625" s="7"/>
      <c r="G625" s="7"/>
      <c r="H625" s="7"/>
      <c r="I625" s="7"/>
      <c r="J625" s="7"/>
      <c r="K625" s="7"/>
      <c r="L625" s="172"/>
      <c r="M625" s="172"/>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7"/>
      <c r="B626" s="7"/>
      <c r="C626" s="147"/>
      <c r="D626" s="147"/>
      <c r="E626" s="7"/>
      <c r="F626" s="7"/>
      <c r="G626" s="7"/>
      <c r="H626" s="7"/>
      <c r="I626" s="7"/>
      <c r="J626" s="7"/>
      <c r="K626" s="7"/>
      <c r="L626" s="172"/>
      <c r="M626" s="172"/>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7"/>
      <c r="B627" s="7"/>
      <c r="C627" s="147"/>
      <c r="D627" s="147"/>
      <c r="E627" s="7"/>
      <c r="F627" s="7"/>
      <c r="G627" s="7"/>
      <c r="H627" s="7"/>
      <c r="I627" s="7"/>
      <c r="J627" s="7"/>
      <c r="K627" s="7"/>
      <c r="L627" s="172"/>
      <c r="M627" s="172"/>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7"/>
      <c r="B628" s="7"/>
      <c r="C628" s="147"/>
      <c r="D628" s="147"/>
      <c r="E628" s="7"/>
      <c r="F628" s="7"/>
      <c r="G628" s="7"/>
      <c r="H628" s="7"/>
      <c r="I628" s="7"/>
      <c r="J628" s="7"/>
      <c r="K628" s="7"/>
      <c r="L628" s="172"/>
      <c r="M628" s="172"/>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7"/>
      <c r="B629" s="7"/>
      <c r="C629" s="147"/>
      <c r="D629" s="147"/>
      <c r="E629" s="7"/>
      <c r="F629" s="7"/>
      <c r="G629" s="7"/>
      <c r="H629" s="7"/>
      <c r="I629" s="7"/>
      <c r="J629" s="7"/>
      <c r="K629" s="7"/>
      <c r="L629" s="172"/>
      <c r="M629" s="172"/>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7"/>
      <c r="B630" s="7"/>
      <c r="C630" s="147"/>
      <c r="D630" s="147"/>
      <c r="E630" s="7"/>
      <c r="F630" s="7"/>
      <c r="G630" s="7"/>
      <c r="H630" s="7"/>
      <c r="I630" s="7"/>
      <c r="J630" s="7"/>
      <c r="K630" s="7"/>
      <c r="L630" s="172"/>
      <c r="M630" s="172"/>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7"/>
      <c r="B631" s="7"/>
      <c r="C631" s="147"/>
      <c r="D631" s="147"/>
      <c r="E631" s="7"/>
      <c r="F631" s="7"/>
      <c r="G631" s="7"/>
      <c r="H631" s="7"/>
      <c r="I631" s="7"/>
      <c r="J631" s="7"/>
      <c r="K631" s="7"/>
      <c r="L631" s="172"/>
      <c r="M631" s="172"/>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7"/>
      <c r="B632" s="7"/>
      <c r="C632" s="147"/>
      <c r="D632" s="147"/>
      <c r="E632" s="7"/>
      <c r="F632" s="7"/>
      <c r="G632" s="7"/>
      <c r="H632" s="7"/>
      <c r="I632" s="7"/>
      <c r="J632" s="7"/>
      <c r="K632" s="7"/>
      <c r="L632" s="172"/>
      <c r="M632" s="172"/>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7"/>
      <c r="B633" s="7"/>
      <c r="C633" s="147"/>
      <c r="D633" s="147"/>
      <c r="E633" s="7"/>
      <c r="F633" s="7"/>
      <c r="G633" s="7"/>
      <c r="H633" s="7"/>
      <c r="I633" s="7"/>
      <c r="J633" s="7"/>
      <c r="K633" s="7"/>
      <c r="L633" s="172"/>
      <c r="M633" s="172"/>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7"/>
      <c r="B634" s="7"/>
      <c r="C634" s="147"/>
      <c r="D634" s="147"/>
      <c r="E634" s="7"/>
      <c r="F634" s="7"/>
      <c r="G634" s="7"/>
      <c r="H634" s="7"/>
      <c r="I634" s="7"/>
      <c r="J634" s="7"/>
      <c r="K634" s="7"/>
      <c r="L634" s="172"/>
      <c r="M634" s="172"/>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7"/>
      <c r="B635" s="7"/>
      <c r="C635" s="147"/>
      <c r="D635" s="147"/>
      <c r="E635" s="7"/>
      <c r="F635" s="7"/>
      <c r="G635" s="7"/>
      <c r="H635" s="7"/>
      <c r="I635" s="7"/>
      <c r="J635" s="7"/>
      <c r="K635" s="7"/>
      <c r="L635" s="172"/>
      <c r="M635" s="172"/>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7"/>
      <c r="B636" s="7"/>
      <c r="C636" s="147"/>
      <c r="D636" s="147"/>
      <c r="E636" s="7"/>
      <c r="F636" s="7"/>
      <c r="G636" s="7"/>
      <c r="H636" s="7"/>
      <c r="I636" s="7"/>
      <c r="J636" s="7"/>
      <c r="K636" s="7"/>
      <c r="L636" s="172"/>
      <c r="M636" s="172"/>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7"/>
      <c r="B637" s="7"/>
      <c r="C637" s="147"/>
      <c r="D637" s="147"/>
      <c r="E637" s="7"/>
      <c r="F637" s="7"/>
      <c r="G637" s="7"/>
      <c r="H637" s="7"/>
      <c r="I637" s="7"/>
      <c r="J637" s="7"/>
      <c r="K637" s="7"/>
      <c r="L637" s="172"/>
      <c r="M637" s="172"/>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7"/>
      <c r="B638" s="7"/>
      <c r="C638" s="147"/>
      <c r="D638" s="147"/>
      <c r="E638" s="7"/>
      <c r="F638" s="7"/>
      <c r="G638" s="7"/>
      <c r="H638" s="7"/>
      <c r="I638" s="7"/>
      <c r="J638" s="7"/>
      <c r="K638" s="7"/>
      <c r="L638" s="172"/>
      <c r="M638" s="172"/>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7"/>
      <c r="B639" s="7"/>
      <c r="C639" s="147"/>
      <c r="D639" s="147"/>
      <c r="E639" s="7"/>
      <c r="F639" s="7"/>
      <c r="G639" s="7"/>
      <c r="H639" s="7"/>
      <c r="I639" s="7"/>
      <c r="J639" s="7"/>
      <c r="K639" s="7"/>
      <c r="L639" s="172"/>
      <c r="M639" s="172"/>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7"/>
      <c r="B640" s="7"/>
      <c r="C640" s="147"/>
      <c r="D640" s="147"/>
      <c r="E640" s="7"/>
      <c r="F640" s="7"/>
      <c r="G640" s="7"/>
      <c r="H640" s="7"/>
      <c r="I640" s="7"/>
      <c r="J640" s="7"/>
      <c r="K640" s="7"/>
      <c r="L640" s="172"/>
      <c r="M640" s="172"/>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7"/>
      <c r="B641" s="7"/>
      <c r="C641" s="147"/>
      <c r="D641" s="147"/>
      <c r="E641" s="7"/>
      <c r="F641" s="7"/>
      <c r="G641" s="7"/>
      <c r="H641" s="7"/>
      <c r="I641" s="7"/>
      <c r="J641" s="7"/>
      <c r="K641" s="7"/>
      <c r="L641" s="172"/>
      <c r="M641" s="172"/>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7"/>
      <c r="B642" s="7"/>
      <c r="C642" s="147"/>
      <c r="D642" s="147"/>
      <c r="E642" s="7"/>
      <c r="F642" s="7"/>
      <c r="G642" s="7"/>
      <c r="H642" s="7"/>
      <c r="I642" s="7"/>
      <c r="J642" s="7"/>
      <c r="K642" s="7"/>
      <c r="L642" s="172"/>
      <c r="M642" s="172"/>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7"/>
      <c r="B643" s="7"/>
      <c r="C643" s="147"/>
      <c r="D643" s="147"/>
      <c r="E643" s="7"/>
      <c r="F643" s="7"/>
      <c r="G643" s="7"/>
      <c r="H643" s="7"/>
      <c r="I643" s="7"/>
      <c r="J643" s="7"/>
      <c r="K643" s="7"/>
      <c r="L643" s="172"/>
      <c r="M643" s="172"/>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7"/>
      <c r="B644" s="7"/>
      <c r="C644" s="147"/>
      <c r="D644" s="147"/>
      <c r="E644" s="7"/>
      <c r="F644" s="7"/>
      <c r="G644" s="7"/>
      <c r="H644" s="7"/>
      <c r="I644" s="7"/>
      <c r="J644" s="7"/>
      <c r="K644" s="7"/>
      <c r="L644" s="172"/>
      <c r="M644" s="172"/>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7"/>
      <c r="B645" s="7"/>
      <c r="C645" s="147"/>
      <c r="D645" s="147"/>
      <c r="E645" s="7"/>
      <c r="F645" s="7"/>
      <c r="G645" s="7"/>
      <c r="H645" s="7"/>
      <c r="I645" s="7"/>
      <c r="J645" s="7"/>
      <c r="K645" s="7"/>
      <c r="L645" s="172"/>
      <c r="M645" s="172"/>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7"/>
      <c r="B646" s="7"/>
      <c r="C646" s="147"/>
      <c r="D646" s="147"/>
      <c r="E646" s="7"/>
      <c r="F646" s="7"/>
      <c r="G646" s="7"/>
      <c r="H646" s="7"/>
      <c r="I646" s="7"/>
      <c r="J646" s="7"/>
      <c r="K646" s="7"/>
      <c r="L646" s="172"/>
      <c r="M646" s="172"/>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7"/>
      <c r="B647" s="7"/>
      <c r="C647" s="147"/>
      <c r="D647" s="147"/>
      <c r="E647" s="7"/>
      <c r="F647" s="7"/>
      <c r="G647" s="7"/>
      <c r="H647" s="7"/>
      <c r="I647" s="7"/>
      <c r="J647" s="7"/>
      <c r="K647" s="7"/>
      <c r="L647" s="172"/>
      <c r="M647" s="172"/>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7"/>
      <c r="B648" s="7"/>
      <c r="C648" s="147"/>
      <c r="D648" s="147"/>
      <c r="E648" s="7"/>
      <c r="F648" s="7"/>
      <c r="G648" s="7"/>
      <c r="H648" s="7"/>
      <c r="I648" s="7"/>
      <c r="J648" s="7"/>
      <c r="K648" s="7"/>
      <c r="L648" s="172"/>
      <c r="M648" s="172"/>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7"/>
      <c r="B649" s="7"/>
      <c r="C649" s="147"/>
      <c r="D649" s="147"/>
      <c r="E649" s="7"/>
      <c r="F649" s="7"/>
      <c r="G649" s="7"/>
      <c r="H649" s="7"/>
      <c r="I649" s="7"/>
      <c r="J649" s="7"/>
      <c r="K649" s="7"/>
      <c r="L649" s="172"/>
      <c r="M649" s="172"/>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7"/>
      <c r="B650" s="7"/>
      <c r="C650" s="147"/>
      <c r="D650" s="147"/>
      <c r="E650" s="7"/>
      <c r="F650" s="7"/>
      <c r="G650" s="7"/>
      <c r="H650" s="7"/>
      <c r="I650" s="7"/>
      <c r="J650" s="7"/>
      <c r="K650" s="7"/>
      <c r="L650" s="172"/>
      <c r="M650" s="172"/>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7"/>
      <c r="B651" s="7"/>
      <c r="C651" s="147"/>
      <c r="D651" s="147"/>
      <c r="E651" s="7"/>
      <c r="F651" s="7"/>
      <c r="G651" s="7"/>
      <c r="H651" s="7"/>
      <c r="I651" s="7"/>
      <c r="J651" s="7"/>
      <c r="K651" s="7"/>
      <c r="L651" s="172"/>
      <c r="M651" s="172"/>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7"/>
      <c r="B652" s="7"/>
      <c r="C652" s="147"/>
      <c r="D652" s="147"/>
      <c r="E652" s="7"/>
      <c r="F652" s="7"/>
      <c r="G652" s="7"/>
      <c r="H652" s="7"/>
      <c r="I652" s="7"/>
      <c r="J652" s="7"/>
      <c r="K652" s="7"/>
      <c r="L652" s="172"/>
      <c r="M652" s="172"/>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7"/>
      <c r="B653" s="7"/>
      <c r="C653" s="147"/>
      <c r="D653" s="147"/>
      <c r="E653" s="7"/>
      <c r="F653" s="7"/>
      <c r="G653" s="7"/>
      <c r="H653" s="7"/>
      <c r="I653" s="7"/>
      <c r="J653" s="7"/>
      <c r="K653" s="7"/>
      <c r="L653" s="172"/>
      <c r="M653" s="172"/>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7"/>
      <c r="B654" s="7"/>
      <c r="C654" s="147"/>
      <c r="D654" s="147"/>
      <c r="E654" s="7"/>
      <c r="F654" s="7"/>
      <c r="G654" s="7"/>
      <c r="H654" s="7"/>
      <c r="I654" s="7"/>
      <c r="J654" s="7"/>
      <c r="K654" s="7"/>
      <c r="L654" s="172"/>
      <c r="M654" s="172"/>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7"/>
      <c r="B655" s="7"/>
      <c r="C655" s="147"/>
      <c r="D655" s="147"/>
      <c r="E655" s="7"/>
      <c r="F655" s="7"/>
      <c r="G655" s="7"/>
      <c r="H655" s="7"/>
      <c r="I655" s="7"/>
      <c r="J655" s="7"/>
      <c r="K655" s="7"/>
      <c r="L655" s="172"/>
      <c r="M655" s="172"/>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7"/>
      <c r="B656" s="7"/>
      <c r="C656" s="147"/>
      <c r="D656" s="147"/>
      <c r="E656" s="7"/>
      <c r="F656" s="7"/>
      <c r="G656" s="7"/>
      <c r="H656" s="7"/>
      <c r="I656" s="7"/>
      <c r="J656" s="7"/>
      <c r="K656" s="7"/>
      <c r="L656" s="172"/>
      <c r="M656" s="172"/>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7"/>
      <c r="B657" s="7"/>
      <c r="C657" s="147"/>
      <c r="D657" s="147"/>
      <c r="E657" s="7"/>
      <c r="F657" s="7"/>
      <c r="G657" s="7"/>
      <c r="H657" s="7"/>
      <c r="I657" s="7"/>
      <c r="J657" s="7"/>
      <c r="K657" s="7"/>
      <c r="L657" s="172"/>
      <c r="M657" s="172"/>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7"/>
      <c r="B658" s="7"/>
      <c r="C658" s="147"/>
      <c r="D658" s="147"/>
      <c r="E658" s="7"/>
      <c r="F658" s="7"/>
      <c r="G658" s="7"/>
      <c r="H658" s="7"/>
      <c r="I658" s="7"/>
      <c r="J658" s="7"/>
      <c r="K658" s="7"/>
      <c r="L658" s="172"/>
      <c r="M658" s="172"/>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7"/>
      <c r="B659" s="7"/>
      <c r="C659" s="147"/>
      <c r="D659" s="147"/>
      <c r="E659" s="7"/>
      <c r="F659" s="7"/>
      <c r="G659" s="7"/>
      <c r="H659" s="7"/>
      <c r="I659" s="7"/>
      <c r="J659" s="7"/>
      <c r="K659" s="7"/>
      <c r="L659" s="172"/>
      <c r="M659" s="172"/>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7"/>
      <c r="B660" s="7"/>
      <c r="C660" s="147"/>
      <c r="D660" s="147"/>
      <c r="E660" s="7"/>
      <c r="F660" s="7"/>
      <c r="G660" s="7"/>
      <c r="H660" s="7"/>
      <c r="I660" s="7"/>
      <c r="J660" s="7"/>
      <c r="K660" s="7"/>
      <c r="L660" s="172"/>
      <c r="M660" s="172"/>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7"/>
      <c r="B661" s="7"/>
      <c r="C661" s="147"/>
      <c r="D661" s="147"/>
      <c r="E661" s="7"/>
      <c r="F661" s="7"/>
      <c r="G661" s="7"/>
      <c r="H661" s="7"/>
      <c r="I661" s="7"/>
      <c r="J661" s="7"/>
      <c r="K661" s="7"/>
      <c r="L661" s="172"/>
      <c r="M661" s="172"/>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7"/>
      <c r="B662" s="7"/>
      <c r="C662" s="147"/>
      <c r="D662" s="147"/>
      <c r="E662" s="7"/>
      <c r="F662" s="7"/>
      <c r="G662" s="7"/>
      <c r="H662" s="7"/>
      <c r="I662" s="7"/>
      <c r="J662" s="7"/>
      <c r="K662" s="7"/>
      <c r="L662" s="172"/>
      <c r="M662" s="172"/>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7"/>
      <c r="B663" s="7"/>
      <c r="C663" s="147"/>
      <c r="D663" s="147"/>
      <c r="E663" s="7"/>
      <c r="F663" s="7"/>
      <c r="G663" s="7"/>
      <c r="H663" s="7"/>
      <c r="I663" s="7"/>
      <c r="J663" s="7"/>
      <c r="K663" s="7"/>
      <c r="L663" s="172"/>
      <c r="M663" s="172"/>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7"/>
      <c r="B664" s="7"/>
      <c r="C664" s="147"/>
      <c r="D664" s="147"/>
      <c r="E664" s="7"/>
      <c r="F664" s="7"/>
      <c r="G664" s="7"/>
      <c r="H664" s="7"/>
      <c r="I664" s="7"/>
      <c r="J664" s="7"/>
      <c r="K664" s="7"/>
      <c r="L664" s="172"/>
      <c r="M664" s="172"/>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7"/>
      <c r="B665" s="7"/>
      <c r="C665" s="147"/>
      <c r="D665" s="147"/>
      <c r="E665" s="7"/>
      <c r="F665" s="7"/>
      <c r="G665" s="7"/>
      <c r="H665" s="7"/>
      <c r="I665" s="7"/>
      <c r="J665" s="7"/>
      <c r="K665" s="7"/>
      <c r="L665" s="172"/>
      <c r="M665" s="172"/>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7"/>
      <c r="B666" s="7"/>
      <c r="C666" s="147"/>
      <c r="D666" s="147"/>
      <c r="E666" s="7"/>
      <c r="F666" s="7"/>
      <c r="G666" s="7"/>
      <c r="H666" s="7"/>
      <c r="I666" s="7"/>
      <c r="J666" s="7"/>
      <c r="K666" s="7"/>
      <c r="L666" s="172"/>
      <c r="M666" s="172"/>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7"/>
      <c r="B667" s="7"/>
      <c r="C667" s="147"/>
      <c r="D667" s="147"/>
      <c r="E667" s="7"/>
      <c r="F667" s="7"/>
      <c r="G667" s="7"/>
      <c r="H667" s="7"/>
      <c r="I667" s="7"/>
      <c r="J667" s="7"/>
      <c r="K667" s="7"/>
      <c r="L667" s="172"/>
      <c r="M667" s="172"/>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7"/>
      <c r="B668" s="7"/>
      <c r="C668" s="147"/>
      <c r="D668" s="147"/>
      <c r="E668" s="7"/>
      <c r="F668" s="7"/>
      <c r="G668" s="7"/>
      <c r="H668" s="7"/>
      <c r="I668" s="7"/>
      <c r="J668" s="7"/>
      <c r="K668" s="7"/>
      <c r="L668" s="172"/>
      <c r="M668" s="172"/>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7"/>
      <c r="B669" s="7"/>
      <c r="C669" s="147"/>
      <c r="D669" s="147"/>
      <c r="E669" s="7"/>
      <c r="F669" s="7"/>
      <c r="G669" s="7"/>
      <c r="H669" s="7"/>
      <c r="I669" s="7"/>
      <c r="J669" s="7"/>
      <c r="K669" s="7"/>
      <c r="L669" s="172"/>
      <c r="M669" s="172"/>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7"/>
      <c r="B670" s="7"/>
      <c r="C670" s="147"/>
      <c r="D670" s="147"/>
      <c r="E670" s="7"/>
      <c r="F670" s="7"/>
      <c r="G670" s="7"/>
      <c r="H670" s="7"/>
      <c r="I670" s="7"/>
      <c r="J670" s="7"/>
      <c r="K670" s="7"/>
      <c r="L670" s="172"/>
      <c r="M670" s="172"/>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7"/>
      <c r="B671" s="7"/>
      <c r="C671" s="147"/>
      <c r="D671" s="147"/>
      <c r="E671" s="7"/>
      <c r="F671" s="7"/>
      <c r="G671" s="7"/>
      <c r="H671" s="7"/>
      <c r="I671" s="7"/>
      <c r="J671" s="7"/>
      <c r="K671" s="7"/>
      <c r="L671" s="172"/>
      <c r="M671" s="172"/>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7"/>
      <c r="B672" s="7"/>
      <c r="C672" s="147"/>
      <c r="D672" s="147"/>
      <c r="E672" s="7"/>
      <c r="F672" s="7"/>
      <c r="G672" s="7"/>
      <c r="H672" s="7"/>
      <c r="I672" s="7"/>
      <c r="J672" s="7"/>
      <c r="K672" s="7"/>
      <c r="L672" s="172"/>
      <c r="M672" s="172"/>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7"/>
      <c r="B673" s="7"/>
      <c r="C673" s="147"/>
      <c r="D673" s="147"/>
      <c r="E673" s="7"/>
      <c r="F673" s="7"/>
      <c r="G673" s="7"/>
      <c r="H673" s="7"/>
      <c r="I673" s="7"/>
      <c r="J673" s="7"/>
      <c r="K673" s="7"/>
      <c r="L673" s="172"/>
      <c r="M673" s="172"/>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7"/>
      <c r="B674" s="7"/>
      <c r="C674" s="147"/>
      <c r="D674" s="147"/>
      <c r="E674" s="7"/>
      <c r="F674" s="7"/>
      <c r="G674" s="7"/>
      <c r="H674" s="7"/>
      <c r="I674" s="7"/>
      <c r="J674" s="7"/>
      <c r="K674" s="7"/>
      <c r="L674" s="172"/>
      <c r="M674" s="172"/>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7"/>
      <c r="B675" s="7"/>
      <c r="C675" s="147"/>
      <c r="D675" s="147"/>
      <c r="E675" s="7"/>
      <c r="F675" s="7"/>
      <c r="G675" s="7"/>
      <c r="H675" s="7"/>
      <c r="I675" s="7"/>
      <c r="J675" s="7"/>
      <c r="K675" s="7"/>
      <c r="L675" s="172"/>
      <c r="M675" s="172"/>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7"/>
      <c r="B676" s="7"/>
      <c r="C676" s="147"/>
      <c r="D676" s="147"/>
      <c r="E676" s="7"/>
      <c r="F676" s="7"/>
      <c r="G676" s="7"/>
      <c r="H676" s="7"/>
      <c r="I676" s="7"/>
      <c r="J676" s="7"/>
      <c r="K676" s="7"/>
      <c r="L676" s="172"/>
      <c r="M676" s="172"/>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7"/>
      <c r="B677" s="7"/>
      <c r="C677" s="147"/>
      <c r="D677" s="147"/>
      <c r="E677" s="7"/>
      <c r="F677" s="7"/>
      <c r="G677" s="7"/>
      <c r="H677" s="7"/>
      <c r="I677" s="7"/>
      <c r="J677" s="7"/>
      <c r="K677" s="7"/>
      <c r="L677" s="172"/>
      <c r="M677" s="172"/>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7"/>
      <c r="B678" s="7"/>
      <c r="C678" s="147"/>
      <c r="D678" s="147"/>
      <c r="E678" s="7"/>
      <c r="F678" s="7"/>
      <c r="G678" s="7"/>
      <c r="H678" s="7"/>
      <c r="I678" s="7"/>
      <c r="J678" s="7"/>
      <c r="K678" s="7"/>
      <c r="L678" s="172"/>
      <c r="M678" s="172"/>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7"/>
      <c r="B679" s="7"/>
      <c r="C679" s="147"/>
      <c r="D679" s="147"/>
      <c r="E679" s="7"/>
      <c r="F679" s="7"/>
      <c r="G679" s="7"/>
      <c r="H679" s="7"/>
      <c r="I679" s="7"/>
      <c r="J679" s="7"/>
      <c r="K679" s="7"/>
      <c r="L679" s="172"/>
      <c r="M679" s="172"/>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7"/>
      <c r="B680" s="7"/>
      <c r="C680" s="147"/>
      <c r="D680" s="147"/>
      <c r="E680" s="7"/>
      <c r="F680" s="7"/>
      <c r="G680" s="7"/>
      <c r="H680" s="7"/>
      <c r="I680" s="7"/>
      <c r="J680" s="7"/>
      <c r="K680" s="7"/>
      <c r="L680" s="172"/>
      <c r="M680" s="172"/>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7"/>
      <c r="B681" s="7"/>
      <c r="C681" s="147"/>
      <c r="D681" s="147"/>
      <c r="E681" s="7"/>
      <c r="F681" s="7"/>
      <c r="G681" s="7"/>
      <c r="H681" s="7"/>
      <c r="I681" s="7"/>
      <c r="J681" s="7"/>
      <c r="K681" s="7"/>
      <c r="L681" s="172"/>
      <c r="M681" s="172"/>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7"/>
      <c r="B682" s="7"/>
      <c r="C682" s="147"/>
      <c r="D682" s="147"/>
      <c r="E682" s="7"/>
      <c r="F682" s="7"/>
      <c r="G682" s="7"/>
      <c r="H682" s="7"/>
      <c r="I682" s="7"/>
      <c r="J682" s="7"/>
      <c r="K682" s="7"/>
      <c r="L682" s="172"/>
      <c r="M682" s="172"/>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7"/>
      <c r="B683" s="7"/>
      <c r="C683" s="147"/>
      <c r="D683" s="147"/>
      <c r="E683" s="7"/>
      <c r="F683" s="7"/>
      <c r="G683" s="7"/>
      <c r="H683" s="7"/>
      <c r="I683" s="7"/>
      <c r="J683" s="7"/>
      <c r="K683" s="7"/>
      <c r="L683" s="172"/>
      <c r="M683" s="172"/>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7"/>
      <c r="B684" s="7"/>
      <c r="C684" s="147"/>
      <c r="D684" s="147"/>
      <c r="E684" s="7"/>
      <c r="F684" s="7"/>
      <c r="G684" s="7"/>
      <c r="H684" s="7"/>
      <c r="I684" s="7"/>
      <c r="J684" s="7"/>
      <c r="K684" s="7"/>
      <c r="L684" s="172"/>
      <c r="M684" s="172"/>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7"/>
      <c r="B685" s="7"/>
      <c r="C685" s="147"/>
      <c r="D685" s="147"/>
      <c r="E685" s="7"/>
      <c r="F685" s="7"/>
      <c r="G685" s="7"/>
      <c r="H685" s="7"/>
      <c r="I685" s="7"/>
      <c r="J685" s="7"/>
      <c r="K685" s="7"/>
      <c r="L685" s="172"/>
      <c r="M685" s="172"/>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7"/>
      <c r="B686" s="7"/>
      <c r="C686" s="147"/>
      <c r="D686" s="147"/>
      <c r="E686" s="7"/>
      <c r="F686" s="7"/>
      <c r="G686" s="7"/>
      <c r="H686" s="7"/>
      <c r="I686" s="7"/>
      <c r="J686" s="7"/>
      <c r="K686" s="7"/>
      <c r="L686" s="172"/>
      <c r="M686" s="172"/>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7"/>
      <c r="B687" s="7"/>
      <c r="C687" s="147"/>
      <c r="D687" s="147"/>
      <c r="E687" s="7"/>
      <c r="F687" s="7"/>
      <c r="G687" s="7"/>
      <c r="H687" s="7"/>
      <c r="I687" s="7"/>
      <c r="J687" s="7"/>
      <c r="K687" s="7"/>
      <c r="L687" s="172"/>
      <c r="M687" s="172"/>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7"/>
      <c r="B688" s="7"/>
      <c r="C688" s="147"/>
      <c r="D688" s="147"/>
      <c r="E688" s="7"/>
      <c r="F688" s="7"/>
      <c r="G688" s="7"/>
      <c r="H688" s="7"/>
      <c r="I688" s="7"/>
      <c r="J688" s="7"/>
      <c r="K688" s="7"/>
      <c r="L688" s="172"/>
      <c r="M688" s="172"/>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7"/>
      <c r="B689" s="7"/>
      <c r="C689" s="147"/>
      <c r="D689" s="147"/>
      <c r="E689" s="7"/>
      <c r="F689" s="7"/>
      <c r="G689" s="7"/>
      <c r="H689" s="7"/>
      <c r="I689" s="7"/>
      <c r="J689" s="7"/>
      <c r="K689" s="7"/>
      <c r="L689" s="172"/>
      <c r="M689" s="172"/>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7"/>
      <c r="B690" s="7"/>
      <c r="C690" s="147"/>
      <c r="D690" s="147"/>
      <c r="E690" s="7"/>
      <c r="F690" s="7"/>
      <c r="G690" s="7"/>
      <c r="H690" s="7"/>
      <c r="I690" s="7"/>
      <c r="J690" s="7"/>
      <c r="K690" s="7"/>
      <c r="L690" s="172"/>
      <c r="M690" s="172"/>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7"/>
      <c r="B691" s="7"/>
      <c r="C691" s="147"/>
      <c r="D691" s="147"/>
      <c r="E691" s="7"/>
      <c r="F691" s="7"/>
      <c r="G691" s="7"/>
      <c r="H691" s="7"/>
      <c r="I691" s="7"/>
      <c r="J691" s="7"/>
      <c r="K691" s="7"/>
      <c r="L691" s="172"/>
      <c r="M691" s="172"/>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7"/>
      <c r="B692" s="7"/>
      <c r="C692" s="147"/>
      <c r="D692" s="147"/>
      <c r="E692" s="7"/>
      <c r="F692" s="7"/>
      <c r="G692" s="7"/>
      <c r="H692" s="7"/>
      <c r="I692" s="7"/>
      <c r="J692" s="7"/>
      <c r="K692" s="7"/>
      <c r="L692" s="172"/>
      <c r="M692" s="172"/>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7"/>
      <c r="B693" s="7"/>
      <c r="C693" s="147"/>
      <c r="D693" s="147"/>
      <c r="E693" s="7"/>
      <c r="F693" s="7"/>
      <c r="G693" s="7"/>
      <c r="H693" s="7"/>
      <c r="I693" s="7"/>
      <c r="J693" s="7"/>
      <c r="K693" s="7"/>
      <c r="L693" s="172"/>
      <c r="M693" s="172"/>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7"/>
      <c r="B694" s="7"/>
      <c r="C694" s="147"/>
      <c r="D694" s="147"/>
      <c r="E694" s="7"/>
      <c r="F694" s="7"/>
      <c r="G694" s="7"/>
      <c r="H694" s="7"/>
      <c r="I694" s="7"/>
      <c r="J694" s="7"/>
      <c r="K694" s="7"/>
      <c r="L694" s="172"/>
      <c r="M694" s="172"/>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7"/>
      <c r="B695" s="7"/>
      <c r="C695" s="147"/>
      <c r="D695" s="147"/>
      <c r="E695" s="7"/>
      <c r="F695" s="7"/>
      <c r="G695" s="7"/>
      <c r="H695" s="7"/>
      <c r="I695" s="7"/>
      <c r="J695" s="7"/>
      <c r="K695" s="7"/>
      <c r="L695" s="172"/>
      <c r="M695" s="172"/>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7"/>
      <c r="B696" s="7"/>
      <c r="C696" s="147"/>
      <c r="D696" s="147"/>
      <c r="E696" s="7"/>
      <c r="F696" s="7"/>
      <c r="G696" s="7"/>
      <c r="H696" s="7"/>
      <c r="I696" s="7"/>
      <c r="J696" s="7"/>
      <c r="K696" s="7"/>
      <c r="L696" s="172"/>
      <c r="M696" s="172"/>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7"/>
      <c r="B697" s="7"/>
      <c r="C697" s="147"/>
      <c r="D697" s="147"/>
      <c r="E697" s="7"/>
      <c r="F697" s="7"/>
      <c r="G697" s="7"/>
      <c r="H697" s="7"/>
      <c r="I697" s="7"/>
      <c r="J697" s="7"/>
      <c r="K697" s="7"/>
      <c r="L697" s="172"/>
      <c r="M697" s="172"/>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7"/>
      <c r="B698" s="7"/>
      <c r="C698" s="147"/>
      <c r="D698" s="147"/>
      <c r="E698" s="7"/>
      <c r="F698" s="7"/>
      <c r="G698" s="7"/>
      <c r="H698" s="7"/>
      <c r="I698" s="7"/>
      <c r="J698" s="7"/>
      <c r="K698" s="7"/>
      <c r="L698" s="172"/>
      <c r="M698" s="172"/>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7"/>
      <c r="B699" s="7"/>
      <c r="C699" s="147"/>
      <c r="D699" s="147"/>
      <c r="E699" s="7"/>
      <c r="F699" s="7"/>
      <c r="G699" s="7"/>
      <c r="H699" s="7"/>
      <c r="I699" s="7"/>
      <c r="J699" s="7"/>
      <c r="K699" s="7"/>
      <c r="L699" s="172"/>
      <c r="M699" s="172"/>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7"/>
      <c r="B700" s="7"/>
      <c r="C700" s="147"/>
      <c r="D700" s="147"/>
      <c r="E700" s="7"/>
      <c r="F700" s="7"/>
      <c r="G700" s="7"/>
      <c r="H700" s="7"/>
      <c r="I700" s="7"/>
      <c r="J700" s="7"/>
      <c r="K700" s="7"/>
      <c r="L700" s="172"/>
      <c r="M700" s="172"/>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7"/>
      <c r="B701" s="7"/>
      <c r="C701" s="147"/>
      <c r="D701" s="147"/>
      <c r="E701" s="7"/>
      <c r="F701" s="7"/>
      <c r="G701" s="7"/>
      <c r="H701" s="7"/>
      <c r="I701" s="7"/>
      <c r="J701" s="7"/>
      <c r="K701" s="7"/>
      <c r="L701" s="172"/>
      <c r="M701" s="172"/>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7"/>
      <c r="B702" s="7"/>
      <c r="C702" s="147"/>
      <c r="D702" s="147"/>
      <c r="E702" s="7"/>
      <c r="F702" s="7"/>
      <c r="G702" s="7"/>
      <c r="H702" s="7"/>
      <c r="I702" s="7"/>
      <c r="J702" s="7"/>
      <c r="K702" s="7"/>
      <c r="L702" s="172"/>
      <c r="M702" s="172"/>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7"/>
      <c r="B703" s="7"/>
      <c r="C703" s="147"/>
      <c r="D703" s="147"/>
      <c r="E703" s="7"/>
      <c r="F703" s="7"/>
      <c r="G703" s="7"/>
      <c r="H703" s="7"/>
      <c r="I703" s="7"/>
      <c r="J703" s="7"/>
      <c r="K703" s="7"/>
      <c r="L703" s="172"/>
      <c r="M703" s="172"/>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7"/>
      <c r="B704" s="7"/>
      <c r="C704" s="147"/>
      <c r="D704" s="147"/>
      <c r="E704" s="7"/>
      <c r="F704" s="7"/>
      <c r="G704" s="7"/>
      <c r="H704" s="7"/>
      <c r="I704" s="7"/>
      <c r="J704" s="7"/>
      <c r="K704" s="7"/>
      <c r="L704" s="172"/>
      <c r="M704" s="172"/>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7"/>
      <c r="B705" s="7"/>
      <c r="C705" s="147"/>
      <c r="D705" s="147"/>
      <c r="E705" s="7"/>
      <c r="F705" s="7"/>
      <c r="G705" s="7"/>
      <c r="H705" s="7"/>
      <c r="I705" s="7"/>
      <c r="J705" s="7"/>
      <c r="K705" s="7"/>
      <c r="L705" s="172"/>
      <c r="M705" s="172"/>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7"/>
      <c r="B706" s="7"/>
      <c r="C706" s="147"/>
      <c r="D706" s="147"/>
      <c r="E706" s="7"/>
      <c r="F706" s="7"/>
      <c r="G706" s="7"/>
      <c r="H706" s="7"/>
      <c r="I706" s="7"/>
      <c r="J706" s="7"/>
      <c r="K706" s="7"/>
      <c r="L706" s="172"/>
      <c r="M706" s="172"/>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7"/>
      <c r="B707" s="7"/>
      <c r="C707" s="147"/>
      <c r="D707" s="147"/>
      <c r="E707" s="7"/>
      <c r="F707" s="7"/>
      <c r="G707" s="7"/>
      <c r="H707" s="7"/>
      <c r="I707" s="7"/>
      <c r="J707" s="7"/>
      <c r="K707" s="7"/>
      <c r="L707" s="172"/>
      <c r="M707" s="172"/>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7"/>
      <c r="B708" s="7"/>
      <c r="C708" s="147"/>
      <c r="D708" s="147"/>
      <c r="E708" s="7"/>
      <c r="F708" s="7"/>
      <c r="G708" s="7"/>
      <c r="H708" s="7"/>
      <c r="I708" s="7"/>
      <c r="J708" s="7"/>
      <c r="K708" s="7"/>
      <c r="L708" s="172"/>
      <c r="M708" s="172"/>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7"/>
      <c r="B709" s="7"/>
      <c r="C709" s="147"/>
      <c r="D709" s="147"/>
      <c r="E709" s="7"/>
      <c r="F709" s="7"/>
      <c r="G709" s="7"/>
      <c r="H709" s="7"/>
      <c r="I709" s="7"/>
      <c r="J709" s="7"/>
      <c r="K709" s="7"/>
      <c r="L709" s="172"/>
      <c r="M709" s="172"/>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7"/>
      <c r="B710" s="7"/>
      <c r="C710" s="147"/>
      <c r="D710" s="147"/>
      <c r="E710" s="7"/>
      <c r="F710" s="7"/>
      <c r="G710" s="7"/>
      <c r="H710" s="7"/>
      <c r="I710" s="7"/>
      <c r="J710" s="7"/>
      <c r="K710" s="7"/>
      <c r="L710" s="172"/>
      <c r="M710" s="172"/>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7"/>
      <c r="B711" s="7"/>
      <c r="C711" s="147"/>
      <c r="D711" s="147"/>
      <c r="E711" s="7"/>
      <c r="F711" s="7"/>
      <c r="G711" s="7"/>
      <c r="H711" s="7"/>
      <c r="I711" s="7"/>
      <c r="J711" s="7"/>
      <c r="K711" s="7"/>
      <c r="L711" s="172"/>
      <c r="M711" s="172"/>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7"/>
      <c r="B712" s="7"/>
      <c r="C712" s="147"/>
      <c r="D712" s="147"/>
      <c r="E712" s="7"/>
      <c r="F712" s="7"/>
      <c r="G712" s="7"/>
      <c r="H712" s="7"/>
      <c r="I712" s="7"/>
      <c r="J712" s="7"/>
      <c r="K712" s="7"/>
      <c r="L712" s="172"/>
      <c r="M712" s="172"/>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7"/>
      <c r="B713" s="7"/>
      <c r="C713" s="147"/>
      <c r="D713" s="147"/>
      <c r="E713" s="7"/>
      <c r="F713" s="7"/>
      <c r="G713" s="7"/>
      <c r="H713" s="7"/>
      <c r="I713" s="7"/>
      <c r="J713" s="7"/>
      <c r="K713" s="7"/>
      <c r="L713" s="172"/>
      <c r="M713" s="172"/>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7"/>
      <c r="B714" s="7"/>
      <c r="C714" s="147"/>
      <c r="D714" s="147"/>
      <c r="E714" s="7"/>
      <c r="F714" s="7"/>
      <c r="G714" s="7"/>
      <c r="H714" s="7"/>
      <c r="I714" s="7"/>
      <c r="J714" s="7"/>
      <c r="K714" s="7"/>
      <c r="L714" s="172"/>
      <c r="M714" s="172"/>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7"/>
      <c r="B715" s="7"/>
      <c r="C715" s="147"/>
      <c r="D715" s="147"/>
      <c r="E715" s="7"/>
      <c r="F715" s="7"/>
      <c r="G715" s="7"/>
      <c r="H715" s="7"/>
      <c r="I715" s="7"/>
      <c r="J715" s="7"/>
      <c r="K715" s="7"/>
      <c r="L715" s="172"/>
      <c r="M715" s="172"/>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7"/>
      <c r="B716" s="7"/>
      <c r="C716" s="147"/>
      <c r="D716" s="147"/>
      <c r="E716" s="7"/>
      <c r="F716" s="7"/>
      <c r="G716" s="7"/>
      <c r="H716" s="7"/>
      <c r="I716" s="7"/>
      <c r="J716" s="7"/>
      <c r="K716" s="7"/>
      <c r="L716" s="172"/>
      <c r="M716" s="172"/>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7"/>
      <c r="B717" s="7"/>
      <c r="C717" s="147"/>
      <c r="D717" s="147"/>
      <c r="E717" s="7"/>
      <c r="F717" s="7"/>
      <c r="G717" s="7"/>
      <c r="H717" s="7"/>
      <c r="I717" s="7"/>
      <c r="J717" s="7"/>
      <c r="K717" s="7"/>
      <c r="L717" s="172"/>
      <c r="M717" s="172"/>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7"/>
      <c r="B718" s="7"/>
      <c r="C718" s="147"/>
      <c r="D718" s="147"/>
      <c r="E718" s="7"/>
      <c r="F718" s="7"/>
      <c r="G718" s="7"/>
      <c r="H718" s="7"/>
      <c r="I718" s="7"/>
      <c r="J718" s="7"/>
      <c r="K718" s="7"/>
      <c r="L718" s="172"/>
      <c r="M718" s="172"/>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7"/>
      <c r="B719" s="7"/>
      <c r="C719" s="147"/>
      <c r="D719" s="147"/>
      <c r="E719" s="7"/>
      <c r="F719" s="7"/>
      <c r="G719" s="7"/>
      <c r="H719" s="7"/>
      <c r="I719" s="7"/>
      <c r="J719" s="7"/>
      <c r="K719" s="7"/>
      <c r="L719" s="172"/>
      <c r="M719" s="172"/>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7"/>
      <c r="B720" s="7"/>
      <c r="C720" s="147"/>
      <c r="D720" s="147"/>
      <c r="E720" s="7"/>
      <c r="F720" s="7"/>
      <c r="G720" s="7"/>
      <c r="H720" s="7"/>
      <c r="I720" s="7"/>
      <c r="J720" s="7"/>
      <c r="K720" s="7"/>
      <c r="L720" s="172"/>
      <c r="M720" s="172"/>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7"/>
      <c r="B721" s="7"/>
      <c r="C721" s="147"/>
      <c r="D721" s="147"/>
      <c r="E721" s="7"/>
      <c r="F721" s="7"/>
      <c r="G721" s="7"/>
      <c r="H721" s="7"/>
      <c r="I721" s="7"/>
      <c r="J721" s="7"/>
      <c r="K721" s="7"/>
      <c r="L721" s="172"/>
      <c r="M721" s="172"/>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7"/>
      <c r="B722" s="7"/>
      <c r="C722" s="147"/>
      <c r="D722" s="147"/>
      <c r="E722" s="7"/>
      <c r="F722" s="7"/>
      <c r="G722" s="7"/>
      <c r="H722" s="7"/>
      <c r="I722" s="7"/>
      <c r="J722" s="7"/>
      <c r="K722" s="7"/>
      <c r="L722" s="172"/>
      <c r="M722" s="172"/>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7"/>
      <c r="B723" s="7"/>
      <c r="C723" s="147"/>
      <c r="D723" s="147"/>
      <c r="E723" s="7"/>
      <c r="F723" s="7"/>
      <c r="G723" s="7"/>
      <c r="H723" s="7"/>
      <c r="I723" s="7"/>
      <c r="J723" s="7"/>
      <c r="K723" s="7"/>
      <c r="L723" s="172"/>
      <c r="M723" s="172"/>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7"/>
      <c r="B724" s="7"/>
      <c r="C724" s="147"/>
      <c r="D724" s="147"/>
      <c r="E724" s="7"/>
      <c r="F724" s="7"/>
      <c r="G724" s="7"/>
      <c r="H724" s="7"/>
      <c r="I724" s="7"/>
      <c r="J724" s="7"/>
      <c r="K724" s="7"/>
      <c r="L724" s="172"/>
      <c r="M724" s="172"/>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7"/>
      <c r="B725" s="7"/>
      <c r="C725" s="147"/>
      <c r="D725" s="147"/>
      <c r="E725" s="7"/>
      <c r="F725" s="7"/>
      <c r="G725" s="7"/>
      <c r="H725" s="7"/>
      <c r="I725" s="7"/>
      <c r="J725" s="7"/>
      <c r="K725" s="7"/>
      <c r="L725" s="172"/>
      <c r="M725" s="172"/>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7"/>
      <c r="B726" s="7"/>
      <c r="C726" s="147"/>
      <c r="D726" s="147"/>
      <c r="E726" s="7"/>
      <c r="F726" s="7"/>
      <c r="G726" s="7"/>
      <c r="H726" s="7"/>
      <c r="I726" s="7"/>
      <c r="J726" s="7"/>
      <c r="K726" s="7"/>
      <c r="L726" s="172"/>
      <c r="M726" s="172"/>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7"/>
      <c r="B727" s="7"/>
      <c r="C727" s="147"/>
      <c r="D727" s="147"/>
      <c r="E727" s="7"/>
      <c r="F727" s="7"/>
      <c r="G727" s="7"/>
      <c r="H727" s="7"/>
      <c r="I727" s="7"/>
      <c r="J727" s="7"/>
      <c r="K727" s="7"/>
      <c r="L727" s="172"/>
      <c r="M727" s="172"/>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7"/>
      <c r="B728" s="7"/>
      <c r="C728" s="147"/>
      <c r="D728" s="147"/>
      <c r="E728" s="7"/>
      <c r="F728" s="7"/>
      <c r="G728" s="7"/>
      <c r="H728" s="7"/>
      <c r="I728" s="7"/>
      <c r="J728" s="7"/>
      <c r="K728" s="7"/>
      <c r="L728" s="172"/>
      <c r="M728" s="172"/>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7"/>
      <c r="B729" s="7"/>
      <c r="C729" s="147"/>
      <c r="D729" s="147"/>
      <c r="E729" s="7"/>
      <c r="F729" s="7"/>
      <c r="G729" s="7"/>
      <c r="H729" s="7"/>
      <c r="I729" s="7"/>
      <c r="J729" s="7"/>
      <c r="K729" s="7"/>
      <c r="L729" s="172"/>
      <c r="M729" s="172"/>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7"/>
      <c r="B730" s="7"/>
      <c r="C730" s="147"/>
      <c r="D730" s="147"/>
      <c r="E730" s="7"/>
      <c r="F730" s="7"/>
      <c r="G730" s="7"/>
      <c r="H730" s="7"/>
      <c r="I730" s="7"/>
      <c r="J730" s="7"/>
      <c r="K730" s="7"/>
      <c r="L730" s="172"/>
      <c r="M730" s="172"/>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7"/>
      <c r="B731" s="7"/>
      <c r="C731" s="147"/>
      <c r="D731" s="147"/>
      <c r="E731" s="7"/>
      <c r="F731" s="7"/>
      <c r="G731" s="7"/>
      <c r="H731" s="7"/>
      <c r="I731" s="7"/>
      <c r="J731" s="7"/>
      <c r="K731" s="7"/>
      <c r="L731" s="172"/>
      <c r="M731" s="172"/>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7"/>
      <c r="B732" s="7"/>
      <c r="C732" s="147"/>
      <c r="D732" s="147"/>
      <c r="E732" s="7"/>
      <c r="F732" s="7"/>
      <c r="G732" s="7"/>
      <c r="H732" s="7"/>
      <c r="I732" s="7"/>
      <c r="J732" s="7"/>
      <c r="K732" s="7"/>
      <c r="L732" s="172"/>
      <c r="M732" s="172"/>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7"/>
      <c r="B733" s="7"/>
      <c r="C733" s="147"/>
      <c r="D733" s="147"/>
      <c r="E733" s="7"/>
      <c r="F733" s="7"/>
      <c r="G733" s="7"/>
      <c r="H733" s="7"/>
      <c r="I733" s="7"/>
      <c r="J733" s="7"/>
      <c r="K733" s="7"/>
      <c r="L733" s="172"/>
      <c r="M733" s="172"/>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7"/>
      <c r="B734" s="7"/>
      <c r="C734" s="147"/>
      <c r="D734" s="147"/>
      <c r="E734" s="7"/>
      <c r="F734" s="7"/>
      <c r="G734" s="7"/>
      <c r="H734" s="7"/>
      <c r="I734" s="7"/>
      <c r="J734" s="7"/>
      <c r="K734" s="7"/>
      <c r="L734" s="172"/>
      <c r="M734" s="172"/>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7"/>
      <c r="B735" s="7"/>
      <c r="C735" s="147"/>
      <c r="D735" s="147"/>
      <c r="E735" s="7"/>
      <c r="F735" s="7"/>
      <c r="G735" s="7"/>
      <c r="H735" s="7"/>
      <c r="I735" s="7"/>
      <c r="J735" s="7"/>
      <c r="K735" s="7"/>
      <c r="L735" s="172"/>
      <c r="M735" s="172"/>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7"/>
      <c r="B736" s="7"/>
      <c r="C736" s="147"/>
      <c r="D736" s="147"/>
      <c r="E736" s="7"/>
      <c r="F736" s="7"/>
      <c r="G736" s="7"/>
      <c r="H736" s="7"/>
      <c r="I736" s="7"/>
      <c r="J736" s="7"/>
      <c r="K736" s="7"/>
      <c r="L736" s="172"/>
      <c r="M736" s="172"/>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7"/>
      <c r="B737" s="7"/>
      <c r="C737" s="147"/>
      <c r="D737" s="147"/>
      <c r="E737" s="7"/>
      <c r="F737" s="7"/>
      <c r="G737" s="7"/>
      <c r="H737" s="7"/>
      <c r="I737" s="7"/>
      <c r="J737" s="7"/>
      <c r="K737" s="7"/>
      <c r="L737" s="172"/>
      <c r="M737" s="172"/>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7"/>
      <c r="B738" s="7"/>
      <c r="C738" s="147"/>
      <c r="D738" s="147"/>
      <c r="E738" s="7"/>
      <c r="F738" s="7"/>
      <c r="G738" s="7"/>
      <c r="H738" s="7"/>
      <c r="I738" s="7"/>
      <c r="J738" s="7"/>
      <c r="K738" s="7"/>
      <c r="L738" s="172"/>
      <c r="M738" s="172"/>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7"/>
      <c r="B739" s="7"/>
      <c r="C739" s="147"/>
      <c r="D739" s="147"/>
      <c r="E739" s="7"/>
      <c r="F739" s="7"/>
      <c r="G739" s="7"/>
      <c r="H739" s="7"/>
      <c r="I739" s="7"/>
      <c r="J739" s="7"/>
      <c r="K739" s="7"/>
      <c r="L739" s="172"/>
      <c r="M739" s="172"/>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7"/>
      <c r="B740" s="7"/>
      <c r="C740" s="147"/>
      <c r="D740" s="147"/>
      <c r="E740" s="7"/>
      <c r="F740" s="7"/>
      <c r="G740" s="7"/>
      <c r="H740" s="7"/>
      <c r="I740" s="7"/>
      <c r="J740" s="7"/>
      <c r="K740" s="7"/>
      <c r="L740" s="172"/>
      <c r="M740" s="172"/>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7"/>
      <c r="B741" s="7"/>
      <c r="C741" s="147"/>
      <c r="D741" s="147"/>
      <c r="E741" s="7"/>
      <c r="F741" s="7"/>
      <c r="G741" s="7"/>
      <c r="H741" s="7"/>
      <c r="I741" s="7"/>
      <c r="J741" s="7"/>
      <c r="K741" s="7"/>
      <c r="L741" s="172"/>
      <c r="M741" s="172"/>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7"/>
      <c r="B742" s="7"/>
      <c r="C742" s="147"/>
      <c r="D742" s="147"/>
      <c r="E742" s="7"/>
      <c r="F742" s="7"/>
      <c r="G742" s="7"/>
      <c r="H742" s="7"/>
      <c r="I742" s="7"/>
      <c r="J742" s="7"/>
      <c r="K742" s="7"/>
      <c r="L742" s="172"/>
      <c r="M742" s="172"/>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7"/>
      <c r="B743" s="7"/>
      <c r="C743" s="147"/>
      <c r="D743" s="147"/>
      <c r="E743" s="7"/>
      <c r="F743" s="7"/>
      <c r="G743" s="7"/>
      <c r="H743" s="7"/>
      <c r="I743" s="7"/>
      <c r="J743" s="7"/>
      <c r="K743" s="7"/>
      <c r="L743" s="172"/>
      <c r="M743" s="172"/>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7"/>
      <c r="B744" s="7"/>
      <c r="C744" s="147"/>
      <c r="D744" s="147"/>
      <c r="E744" s="7"/>
      <c r="F744" s="7"/>
      <c r="G744" s="7"/>
      <c r="H744" s="7"/>
      <c r="I744" s="7"/>
      <c r="J744" s="7"/>
      <c r="K744" s="7"/>
      <c r="L744" s="172"/>
      <c r="M744" s="172"/>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7"/>
      <c r="B745" s="7"/>
      <c r="C745" s="147"/>
      <c r="D745" s="147"/>
      <c r="E745" s="7"/>
      <c r="F745" s="7"/>
      <c r="G745" s="7"/>
      <c r="H745" s="7"/>
      <c r="I745" s="7"/>
      <c r="J745" s="7"/>
      <c r="K745" s="7"/>
      <c r="L745" s="172"/>
      <c r="M745" s="172"/>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7"/>
      <c r="B746" s="7"/>
      <c r="C746" s="147"/>
      <c r="D746" s="147"/>
      <c r="E746" s="7"/>
      <c r="F746" s="7"/>
      <c r="G746" s="7"/>
      <c r="H746" s="7"/>
      <c r="I746" s="7"/>
      <c r="J746" s="7"/>
      <c r="K746" s="7"/>
      <c r="L746" s="172"/>
      <c r="M746" s="172"/>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7"/>
      <c r="B747" s="7"/>
      <c r="C747" s="147"/>
      <c r="D747" s="147"/>
      <c r="E747" s="7"/>
      <c r="F747" s="7"/>
      <c r="G747" s="7"/>
      <c r="H747" s="7"/>
      <c r="I747" s="7"/>
      <c r="J747" s="7"/>
      <c r="K747" s="7"/>
      <c r="L747" s="172"/>
      <c r="M747" s="172"/>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7"/>
      <c r="B748" s="7"/>
      <c r="C748" s="147"/>
      <c r="D748" s="147"/>
      <c r="E748" s="7"/>
      <c r="F748" s="7"/>
      <c r="G748" s="7"/>
      <c r="H748" s="7"/>
      <c r="I748" s="7"/>
      <c r="J748" s="7"/>
      <c r="K748" s="7"/>
      <c r="L748" s="172"/>
      <c r="M748" s="172"/>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7"/>
      <c r="B749" s="7"/>
      <c r="C749" s="147"/>
      <c r="D749" s="147"/>
      <c r="E749" s="7"/>
      <c r="F749" s="7"/>
      <c r="G749" s="7"/>
      <c r="H749" s="7"/>
      <c r="I749" s="7"/>
      <c r="J749" s="7"/>
      <c r="K749" s="7"/>
      <c r="L749" s="172"/>
      <c r="M749" s="172"/>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7"/>
      <c r="B750" s="7"/>
      <c r="C750" s="147"/>
      <c r="D750" s="147"/>
      <c r="E750" s="7"/>
      <c r="F750" s="7"/>
      <c r="G750" s="7"/>
      <c r="H750" s="7"/>
      <c r="I750" s="7"/>
      <c r="J750" s="7"/>
      <c r="K750" s="7"/>
      <c r="L750" s="172"/>
      <c r="M750" s="172"/>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7"/>
      <c r="B751" s="7"/>
      <c r="C751" s="147"/>
      <c r="D751" s="147"/>
      <c r="E751" s="7"/>
      <c r="F751" s="7"/>
      <c r="G751" s="7"/>
      <c r="H751" s="7"/>
      <c r="I751" s="7"/>
      <c r="J751" s="7"/>
      <c r="K751" s="7"/>
      <c r="L751" s="172"/>
      <c r="M751" s="172"/>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7"/>
      <c r="B752" s="7"/>
      <c r="C752" s="147"/>
      <c r="D752" s="147"/>
      <c r="E752" s="7"/>
      <c r="F752" s="7"/>
      <c r="G752" s="7"/>
      <c r="H752" s="7"/>
      <c r="I752" s="7"/>
      <c r="J752" s="7"/>
      <c r="K752" s="7"/>
      <c r="L752" s="172"/>
      <c r="M752" s="172"/>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7"/>
      <c r="B753" s="7"/>
      <c r="C753" s="147"/>
      <c r="D753" s="147"/>
      <c r="E753" s="7"/>
      <c r="F753" s="7"/>
      <c r="G753" s="7"/>
      <c r="H753" s="7"/>
      <c r="I753" s="7"/>
      <c r="J753" s="7"/>
      <c r="K753" s="7"/>
      <c r="L753" s="172"/>
      <c r="M753" s="172"/>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7"/>
      <c r="B754" s="7"/>
      <c r="C754" s="147"/>
      <c r="D754" s="147"/>
      <c r="E754" s="7"/>
      <c r="F754" s="7"/>
      <c r="G754" s="7"/>
      <c r="H754" s="7"/>
      <c r="I754" s="7"/>
      <c r="J754" s="7"/>
      <c r="K754" s="7"/>
      <c r="L754" s="172"/>
      <c r="M754" s="172"/>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7"/>
      <c r="B755" s="7"/>
      <c r="C755" s="147"/>
      <c r="D755" s="147"/>
      <c r="E755" s="7"/>
      <c r="F755" s="7"/>
      <c r="G755" s="7"/>
      <c r="H755" s="7"/>
      <c r="I755" s="7"/>
      <c r="J755" s="7"/>
      <c r="K755" s="7"/>
      <c r="L755" s="172"/>
      <c r="M755" s="172"/>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7"/>
      <c r="B756" s="7"/>
      <c r="C756" s="147"/>
      <c r="D756" s="147"/>
      <c r="E756" s="7"/>
      <c r="F756" s="7"/>
      <c r="G756" s="7"/>
      <c r="H756" s="7"/>
      <c r="I756" s="7"/>
      <c r="J756" s="7"/>
      <c r="K756" s="7"/>
      <c r="L756" s="172"/>
      <c r="M756" s="172"/>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7"/>
      <c r="B757" s="7"/>
      <c r="C757" s="147"/>
      <c r="D757" s="147"/>
      <c r="E757" s="7"/>
      <c r="F757" s="7"/>
      <c r="G757" s="7"/>
      <c r="H757" s="7"/>
      <c r="I757" s="7"/>
      <c r="J757" s="7"/>
      <c r="K757" s="7"/>
      <c r="L757" s="172"/>
      <c r="M757" s="172"/>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7"/>
      <c r="B758" s="7"/>
      <c r="C758" s="147"/>
      <c r="D758" s="147"/>
      <c r="E758" s="7"/>
      <c r="F758" s="7"/>
      <c r="G758" s="7"/>
      <c r="H758" s="7"/>
      <c r="I758" s="7"/>
      <c r="J758" s="7"/>
      <c r="K758" s="7"/>
      <c r="L758" s="172"/>
      <c r="M758" s="172"/>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7"/>
      <c r="B759" s="7"/>
      <c r="C759" s="147"/>
      <c r="D759" s="147"/>
      <c r="E759" s="7"/>
      <c r="F759" s="7"/>
      <c r="G759" s="7"/>
      <c r="H759" s="7"/>
      <c r="I759" s="7"/>
      <c r="J759" s="7"/>
      <c r="K759" s="7"/>
      <c r="L759" s="172"/>
      <c r="M759" s="172"/>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7"/>
      <c r="B760" s="7"/>
      <c r="C760" s="147"/>
      <c r="D760" s="147"/>
      <c r="E760" s="7"/>
      <c r="F760" s="7"/>
      <c r="G760" s="7"/>
      <c r="H760" s="7"/>
      <c r="I760" s="7"/>
      <c r="J760" s="7"/>
      <c r="K760" s="7"/>
      <c r="L760" s="172"/>
      <c r="M760" s="172"/>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7"/>
      <c r="B761" s="7"/>
      <c r="C761" s="147"/>
      <c r="D761" s="147"/>
      <c r="E761" s="7"/>
      <c r="F761" s="7"/>
      <c r="G761" s="7"/>
      <c r="H761" s="7"/>
      <c r="I761" s="7"/>
      <c r="J761" s="7"/>
      <c r="K761" s="7"/>
      <c r="L761" s="172"/>
      <c r="M761" s="172"/>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7"/>
      <c r="B762" s="7"/>
      <c r="C762" s="147"/>
      <c r="D762" s="147"/>
      <c r="E762" s="7"/>
      <c r="F762" s="7"/>
      <c r="G762" s="7"/>
      <c r="H762" s="7"/>
      <c r="I762" s="7"/>
      <c r="J762" s="7"/>
      <c r="K762" s="7"/>
      <c r="L762" s="172"/>
      <c r="M762" s="172"/>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7"/>
      <c r="B763" s="7"/>
      <c r="C763" s="147"/>
      <c r="D763" s="147"/>
      <c r="E763" s="7"/>
      <c r="F763" s="7"/>
      <c r="G763" s="7"/>
      <c r="H763" s="7"/>
      <c r="I763" s="7"/>
      <c r="J763" s="7"/>
      <c r="K763" s="7"/>
      <c r="L763" s="172"/>
      <c r="M763" s="172"/>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7"/>
      <c r="B764" s="7"/>
      <c r="C764" s="147"/>
      <c r="D764" s="147"/>
      <c r="E764" s="7"/>
      <c r="F764" s="7"/>
      <c r="G764" s="7"/>
      <c r="H764" s="7"/>
      <c r="I764" s="7"/>
      <c r="J764" s="7"/>
      <c r="K764" s="7"/>
      <c r="L764" s="172"/>
      <c r="M764" s="172"/>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7"/>
      <c r="B765" s="7"/>
      <c r="C765" s="147"/>
      <c r="D765" s="147"/>
      <c r="E765" s="7"/>
      <c r="F765" s="7"/>
      <c r="G765" s="7"/>
      <c r="H765" s="7"/>
      <c r="I765" s="7"/>
      <c r="J765" s="7"/>
      <c r="K765" s="7"/>
      <c r="L765" s="172"/>
      <c r="M765" s="172"/>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7"/>
      <c r="B766" s="7"/>
      <c r="C766" s="147"/>
      <c r="D766" s="147"/>
      <c r="E766" s="7"/>
      <c r="F766" s="7"/>
      <c r="G766" s="7"/>
      <c r="H766" s="7"/>
      <c r="I766" s="7"/>
      <c r="J766" s="7"/>
      <c r="K766" s="7"/>
      <c r="L766" s="172"/>
      <c r="M766" s="172"/>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7"/>
      <c r="B767" s="7"/>
      <c r="C767" s="147"/>
      <c r="D767" s="147"/>
      <c r="E767" s="7"/>
      <c r="F767" s="7"/>
      <c r="G767" s="7"/>
      <c r="H767" s="7"/>
      <c r="I767" s="7"/>
      <c r="J767" s="7"/>
      <c r="K767" s="7"/>
      <c r="L767" s="172"/>
      <c r="M767" s="172"/>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7"/>
      <c r="B768" s="7"/>
      <c r="C768" s="147"/>
      <c r="D768" s="147"/>
      <c r="E768" s="7"/>
      <c r="F768" s="7"/>
      <c r="G768" s="7"/>
      <c r="H768" s="7"/>
      <c r="I768" s="7"/>
      <c r="J768" s="7"/>
      <c r="K768" s="7"/>
      <c r="L768" s="172"/>
      <c r="M768" s="172"/>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7"/>
      <c r="B769" s="7"/>
      <c r="C769" s="147"/>
      <c r="D769" s="147"/>
      <c r="E769" s="7"/>
      <c r="F769" s="7"/>
      <c r="G769" s="7"/>
      <c r="H769" s="7"/>
      <c r="I769" s="7"/>
      <c r="J769" s="7"/>
      <c r="K769" s="7"/>
      <c r="L769" s="172"/>
      <c r="M769" s="172"/>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7"/>
      <c r="B770" s="7"/>
      <c r="C770" s="147"/>
      <c r="D770" s="147"/>
      <c r="E770" s="7"/>
      <c r="F770" s="7"/>
      <c r="G770" s="7"/>
      <c r="H770" s="7"/>
      <c r="I770" s="7"/>
      <c r="J770" s="7"/>
      <c r="K770" s="7"/>
      <c r="L770" s="172"/>
      <c r="M770" s="172"/>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7"/>
      <c r="B771" s="7"/>
      <c r="C771" s="147"/>
      <c r="D771" s="147"/>
      <c r="E771" s="7"/>
      <c r="F771" s="7"/>
      <c r="G771" s="7"/>
      <c r="H771" s="7"/>
      <c r="I771" s="7"/>
      <c r="J771" s="7"/>
      <c r="K771" s="7"/>
      <c r="L771" s="172"/>
      <c r="M771" s="172"/>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7"/>
      <c r="B772" s="7"/>
      <c r="C772" s="147"/>
      <c r="D772" s="147"/>
      <c r="E772" s="7"/>
      <c r="F772" s="7"/>
      <c r="G772" s="7"/>
      <c r="H772" s="7"/>
      <c r="I772" s="7"/>
      <c r="J772" s="7"/>
      <c r="K772" s="7"/>
      <c r="L772" s="172"/>
      <c r="M772" s="172"/>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7"/>
      <c r="B773" s="7"/>
      <c r="C773" s="147"/>
      <c r="D773" s="147"/>
      <c r="E773" s="7"/>
      <c r="F773" s="7"/>
      <c r="G773" s="7"/>
      <c r="H773" s="7"/>
      <c r="I773" s="7"/>
      <c r="J773" s="7"/>
      <c r="K773" s="7"/>
      <c r="L773" s="172"/>
      <c r="M773" s="172"/>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7"/>
      <c r="B774" s="7"/>
      <c r="C774" s="147"/>
      <c r="D774" s="147"/>
      <c r="E774" s="7"/>
      <c r="F774" s="7"/>
      <c r="G774" s="7"/>
      <c r="H774" s="7"/>
      <c r="I774" s="7"/>
      <c r="J774" s="7"/>
      <c r="K774" s="7"/>
      <c r="L774" s="172"/>
      <c r="M774" s="172"/>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7"/>
      <c r="B775" s="7"/>
      <c r="C775" s="147"/>
      <c r="D775" s="147"/>
      <c r="E775" s="7"/>
      <c r="F775" s="7"/>
      <c r="G775" s="7"/>
      <c r="H775" s="7"/>
      <c r="I775" s="7"/>
      <c r="J775" s="7"/>
      <c r="K775" s="7"/>
      <c r="L775" s="172"/>
      <c r="M775" s="172"/>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7"/>
      <c r="B776" s="7"/>
      <c r="C776" s="147"/>
      <c r="D776" s="147"/>
      <c r="E776" s="7"/>
      <c r="F776" s="7"/>
      <c r="G776" s="7"/>
      <c r="H776" s="7"/>
      <c r="I776" s="7"/>
      <c r="J776" s="7"/>
      <c r="K776" s="7"/>
      <c r="L776" s="172"/>
      <c r="M776" s="172"/>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7"/>
      <c r="B777" s="7"/>
      <c r="C777" s="147"/>
      <c r="D777" s="147"/>
      <c r="E777" s="7"/>
      <c r="F777" s="7"/>
      <c r="G777" s="7"/>
      <c r="H777" s="7"/>
      <c r="I777" s="7"/>
      <c r="J777" s="7"/>
      <c r="K777" s="7"/>
      <c r="L777" s="172"/>
      <c r="M777" s="172"/>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7"/>
      <c r="B778" s="7"/>
      <c r="C778" s="147"/>
      <c r="D778" s="147"/>
      <c r="E778" s="7"/>
      <c r="F778" s="7"/>
      <c r="G778" s="7"/>
      <c r="H778" s="7"/>
      <c r="I778" s="7"/>
      <c r="J778" s="7"/>
      <c r="K778" s="7"/>
      <c r="L778" s="172"/>
      <c r="M778" s="172"/>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7"/>
      <c r="B779" s="7"/>
      <c r="C779" s="147"/>
      <c r="D779" s="147"/>
      <c r="E779" s="7"/>
      <c r="F779" s="7"/>
      <c r="G779" s="7"/>
      <c r="H779" s="7"/>
      <c r="I779" s="7"/>
      <c r="J779" s="7"/>
      <c r="K779" s="7"/>
      <c r="L779" s="172"/>
      <c r="M779" s="172"/>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7"/>
      <c r="B780" s="7"/>
      <c r="C780" s="147"/>
      <c r="D780" s="147"/>
      <c r="E780" s="7"/>
      <c r="F780" s="7"/>
      <c r="G780" s="7"/>
      <c r="H780" s="7"/>
      <c r="I780" s="7"/>
      <c r="J780" s="7"/>
      <c r="K780" s="7"/>
      <c r="L780" s="172"/>
      <c r="M780" s="172"/>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7"/>
      <c r="B781" s="7"/>
      <c r="C781" s="147"/>
      <c r="D781" s="147"/>
      <c r="E781" s="7"/>
      <c r="F781" s="7"/>
      <c r="G781" s="7"/>
      <c r="H781" s="7"/>
      <c r="I781" s="7"/>
      <c r="J781" s="7"/>
      <c r="K781" s="7"/>
      <c r="L781" s="172"/>
      <c r="M781" s="172"/>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7"/>
      <c r="B782" s="7"/>
      <c r="C782" s="147"/>
      <c r="D782" s="147"/>
      <c r="E782" s="7"/>
      <c r="F782" s="7"/>
      <c r="G782" s="7"/>
      <c r="H782" s="7"/>
      <c r="I782" s="7"/>
      <c r="J782" s="7"/>
      <c r="K782" s="7"/>
      <c r="L782" s="172"/>
      <c r="M782" s="172"/>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7"/>
      <c r="B783" s="7"/>
      <c r="C783" s="147"/>
      <c r="D783" s="147"/>
      <c r="E783" s="7"/>
      <c r="F783" s="7"/>
      <c r="G783" s="7"/>
      <c r="H783" s="7"/>
      <c r="I783" s="7"/>
      <c r="J783" s="7"/>
      <c r="K783" s="7"/>
      <c r="L783" s="172"/>
      <c r="M783" s="172"/>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7"/>
      <c r="B784" s="7"/>
      <c r="C784" s="147"/>
      <c r="D784" s="147"/>
      <c r="E784" s="7"/>
      <c r="F784" s="7"/>
      <c r="G784" s="7"/>
      <c r="H784" s="7"/>
      <c r="I784" s="7"/>
      <c r="J784" s="7"/>
      <c r="K784" s="7"/>
      <c r="L784" s="172"/>
      <c r="M784" s="172"/>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7"/>
      <c r="B785" s="7"/>
      <c r="C785" s="147"/>
      <c r="D785" s="147"/>
      <c r="E785" s="7"/>
      <c r="F785" s="7"/>
      <c r="G785" s="7"/>
      <c r="H785" s="7"/>
      <c r="I785" s="7"/>
      <c r="J785" s="7"/>
      <c r="K785" s="7"/>
      <c r="L785" s="172"/>
      <c r="M785" s="172"/>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7"/>
      <c r="B786" s="7"/>
      <c r="C786" s="147"/>
      <c r="D786" s="147"/>
      <c r="E786" s="7"/>
      <c r="F786" s="7"/>
      <c r="G786" s="7"/>
      <c r="H786" s="7"/>
      <c r="I786" s="7"/>
      <c r="J786" s="7"/>
      <c r="K786" s="7"/>
      <c r="L786" s="172"/>
      <c r="M786" s="172"/>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7"/>
      <c r="B787" s="7"/>
      <c r="C787" s="147"/>
      <c r="D787" s="147"/>
      <c r="E787" s="7"/>
      <c r="F787" s="7"/>
      <c r="G787" s="7"/>
      <c r="H787" s="7"/>
      <c r="I787" s="7"/>
      <c r="J787" s="7"/>
      <c r="K787" s="7"/>
      <c r="L787" s="172"/>
      <c r="M787" s="172"/>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7"/>
      <c r="B788" s="7"/>
      <c r="C788" s="147"/>
      <c r="D788" s="147"/>
      <c r="E788" s="7"/>
      <c r="F788" s="7"/>
      <c r="G788" s="7"/>
      <c r="H788" s="7"/>
      <c r="I788" s="7"/>
      <c r="J788" s="7"/>
      <c r="K788" s="7"/>
      <c r="L788" s="172"/>
      <c r="M788" s="172"/>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7"/>
      <c r="B789" s="7"/>
      <c r="C789" s="147"/>
      <c r="D789" s="147"/>
      <c r="E789" s="7"/>
      <c r="F789" s="7"/>
      <c r="G789" s="7"/>
      <c r="H789" s="7"/>
      <c r="I789" s="7"/>
      <c r="J789" s="7"/>
      <c r="K789" s="7"/>
      <c r="L789" s="172"/>
      <c r="M789" s="172"/>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7"/>
      <c r="B790" s="7"/>
      <c r="C790" s="147"/>
      <c r="D790" s="147"/>
      <c r="E790" s="7"/>
      <c r="F790" s="7"/>
      <c r="G790" s="7"/>
      <c r="H790" s="7"/>
      <c r="I790" s="7"/>
      <c r="J790" s="7"/>
      <c r="K790" s="7"/>
      <c r="L790" s="172"/>
      <c r="M790" s="172"/>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7"/>
      <c r="B791" s="7"/>
      <c r="C791" s="147"/>
      <c r="D791" s="147"/>
      <c r="E791" s="7"/>
      <c r="F791" s="7"/>
      <c r="G791" s="7"/>
      <c r="H791" s="7"/>
      <c r="I791" s="7"/>
      <c r="J791" s="7"/>
      <c r="K791" s="7"/>
      <c r="L791" s="172"/>
      <c r="M791" s="172"/>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7"/>
      <c r="B792" s="7"/>
      <c r="C792" s="147"/>
      <c r="D792" s="147"/>
      <c r="E792" s="7"/>
      <c r="F792" s="7"/>
      <c r="G792" s="7"/>
      <c r="H792" s="7"/>
      <c r="I792" s="7"/>
      <c r="J792" s="7"/>
      <c r="K792" s="7"/>
      <c r="L792" s="172"/>
      <c r="M792" s="172"/>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7"/>
      <c r="B793" s="7"/>
      <c r="C793" s="147"/>
      <c r="D793" s="147"/>
      <c r="E793" s="7"/>
      <c r="F793" s="7"/>
      <c r="G793" s="7"/>
      <c r="H793" s="7"/>
      <c r="I793" s="7"/>
      <c r="J793" s="7"/>
      <c r="K793" s="7"/>
      <c r="L793" s="172"/>
      <c r="M793" s="172"/>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7"/>
      <c r="B794" s="7"/>
      <c r="C794" s="147"/>
      <c r="D794" s="147"/>
      <c r="E794" s="7"/>
      <c r="F794" s="7"/>
      <c r="G794" s="7"/>
      <c r="H794" s="7"/>
      <c r="I794" s="7"/>
      <c r="J794" s="7"/>
      <c r="K794" s="7"/>
      <c r="L794" s="172"/>
      <c r="M794" s="172"/>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7"/>
      <c r="B795" s="7"/>
      <c r="C795" s="147"/>
      <c r="D795" s="147"/>
      <c r="E795" s="7"/>
      <c r="F795" s="7"/>
      <c r="G795" s="7"/>
      <c r="H795" s="7"/>
      <c r="I795" s="7"/>
      <c r="J795" s="7"/>
      <c r="K795" s="7"/>
      <c r="L795" s="172"/>
      <c r="M795" s="172"/>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7"/>
      <c r="B796" s="7"/>
      <c r="C796" s="147"/>
      <c r="D796" s="147"/>
      <c r="E796" s="7"/>
      <c r="F796" s="7"/>
      <c r="G796" s="7"/>
      <c r="H796" s="7"/>
      <c r="I796" s="7"/>
      <c r="J796" s="7"/>
      <c r="K796" s="7"/>
      <c r="L796" s="172"/>
      <c r="M796" s="172"/>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7"/>
      <c r="B797" s="7"/>
      <c r="C797" s="147"/>
      <c r="D797" s="147"/>
      <c r="E797" s="7"/>
      <c r="F797" s="7"/>
      <c r="G797" s="7"/>
      <c r="H797" s="7"/>
      <c r="I797" s="7"/>
      <c r="J797" s="7"/>
      <c r="K797" s="7"/>
      <c r="L797" s="172"/>
      <c r="M797" s="172"/>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7"/>
      <c r="B798" s="7"/>
      <c r="C798" s="147"/>
      <c r="D798" s="147"/>
      <c r="E798" s="7"/>
      <c r="F798" s="7"/>
      <c r="G798" s="7"/>
      <c r="H798" s="7"/>
      <c r="I798" s="7"/>
      <c r="J798" s="7"/>
      <c r="K798" s="7"/>
      <c r="L798" s="172"/>
      <c r="M798" s="172"/>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7"/>
      <c r="B799" s="7"/>
      <c r="C799" s="147"/>
      <c r="D799" s="147"/>
      <c r="E799" s="7"/>
      <c r="F799" s="7"/>
      <c r="G799" s="7"/>
      <c r="H799" s="7"/>
      <c r="I799" s="7"/>
      <c r="J799" s="7"/>
      <c r="K799" s="7"/>
      <c r="L799" s="172"/>
      <c r="M799" s="172"/>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7"/>
      <c r="B800" s="7"/>
      <c r="C800" s="147"/>
      <c r="D800" s="147"/>
      <c r="E800" s="7"/>
      <c r="F800" s="7"/>
      <c r="G800" s="7"/>
      <c r="H800" s="7"/>
      <c r="I800" s="7"/>
      <c r="J800" s="7"/>
      <c r="K800" s="7"/>
      <c r="L800" s="172"/>
      <c r="M800" s="172"/>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7"/>
      <c r="B801" s="7"/>
      <c r="C801" s="147"/>
      <c r="D801" s="147"/>
      <c r="E801" s="7"/>
      <c r="F801" s="7"/>
      <c r="G801" s="7"/>
      <c r="H801" s="7"/>
      <c r="I801" s="7"/>
      <c r="J801" s="7"/>
      <c r="K801" s="7"/>
      <c r="L801" s="172"/>
      <c r="M801" s="172"/>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7"/>
      <c r="B802" s="7"/>
      <c r="C802" s="147"/>
      <c r="D802" s="147"/>
      <c r="E802" s="7"/>
      <c r="F802" s="7"/>
      <c r="G802" s="7"/>
      <c r="H802" s="7"/>
      <c r="I802" s="7"/>
      <c r="J802" s="7"/>
      <c r="K802" s="7"/>
      <c r="L802" s="172"/>
      <c r="M802" s="172"/>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7"/>
      <c r="B803" s="7"/>
      <c r="C803" s="147"/>
      <c r="D803" s="147"/>
      <c r="E803" s="7"/>
      <c r="F803" s="7"/>
      <c r="G803" s="7"/>
      <c r="H803" s="7"/>
      <c r="I803" s="7"/>
      <c r="J803" s="7"/>
      <c r="K803" s="7"/>
      <c r="L803" s="172"/>
      <c r="M803" s="172"/>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7"/>
      <c r="B804" s="7"/>
      <c r="C804" s="147"/>
      <c r="D804" s="147"/>
      <c r="E804" s="7"/>
      <c r="F804" s="7"/>
      <c r="G804" s="7"/>
      <c r="H804" s="7"/>
      <c r="I804" s="7"/>
      <c r="J804" s="7"/>
      <c r="K804" s="7"/>
      <c r="L804" s="172"/>
      <c r="M804" s="172"/>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7"/>
      <c r="B805" s="7"/>
      <c r="C805" s="147"/>
      <c r="D805" s="147"/>
      <c r="E805" s="7"/>
      <c r="F805" s="7"/>
      <c r="G805" s="7"/>
      <c r="H805" s="7"/>
      <c r="I805" s="7"/>
      <c r="J805" s="7"/>
      <c r="K805" s="7"/>
      <c r="L805" s="172"/>
      <c r="M805" s="172"/>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7"/>
      <c r="B806" s="7"/>
      <c r="C806" s="147"/>
      <c r="D806" s="147"/>
      <c r="E806" s="7"/>
      <c r="F806" s="7"/>
      <c r="G806" s="7"/>
      <c r="H806" s="7"/>
      <c r="I806" s="7"/>
      <c r="J806" s="7"/>
      <c r="K806" s="7"/>
      <c r="L806" s="172"/>
      <c r="M806" s="172"/>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7"/>
      <c r="B807" s="7"/>
      <c r="C807" s="147"/>
      <c r="D807" s="147"/>
      <c r="E807" s="7"/>
      <c r="F807" s="7"/>
      <c r="G807" s="7"/>
      <c r="H807" s="7"/>
      <c r="I807" s="7"/>
      <c r="J807" s="7"/>
      <c r="K807" s="7"/>
      <c r="L807" s="172"/>
      <c r="M807" s="172"/>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7"/>
      <c r="B808" s="7"/>
      <c r="C808" s="147"/>
      <c r="D808" s="147"/>
      <c r="E808" s="7"/>
      <c r="F808" s="7"/>
      <c r="G808" s="7"/>
      <c r="H808" s="7"/>
      <c r="I808" s="7"/>
      <c r="J808" s="7"/>
      <c r="K808" s="7"/>
      <c r="L808" s="172"/>
      <c r="M808" s="172"/>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7"/>
      <c r="B809" s="7"/>
      <c r="C809" s="147"/>
      <c r="D809" s="147"/>
      <c r="E809" s="7"/>
      <c r="F809" s="7"/>
      <c r="G809" s="7"/>
      <c r="H809" s="7"/>
      <c r="I809" s="7"/>
      <c r="J809" s="7"/>
      <c r="K809" s="7"/>
      <c r="L809" s="172"/>
      <c r="M809" s="172"/>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7"/>
      <c r="B810" s="7"/>
      <c r="C810" s="147"/>
      <c r="D810" s="147"/>
      <c r="E810" s="7"/>
      <c r="F810" s="7"/>
      <c r="G810" s="7"/>
      <c r="H810" s="7"/>
      <c r="I810" s="7"/>
      <c r="J810" s="7"/>
      <c r="K810" s="7"/>
      <c r="L810" s="172"/>
      <c r="M810" s="172"/>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7"/>
      <c r="B811" s="7"/>
      <c r="C811" s="147"/>
      <c r="D811" s="147"/>
      <c r="E811" s="7"/>
      <c r="F811" s="7"/>
      <c r="G811" s="7"/>
      <c r="H811" s="7"/>
      <c r="I811" s="7"/>
      <c r="J811" s="7"/>
      <c r="K811" s="7"/>
      <c r="L811" s="172"/>
      <c r="M811" s="172"/>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7"/>
      <c r="B812" s="7"/>
      <c r="C812" s="147"/>
      <c r="D812" s="147"/>
      <c r="E812" s="7"/>
      <c r="F812" s="7"/>
      <c r="G812" s="7"/>
      <c r="H812" s="7"/>
      <c r="I812" s="7"/>
      <c r="J812" s="7"/>
      <c r="K812" s="7"/>
      <c r="L812" s="172"/>
      <c r="M812" s="172"/>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7"/>
      <c r="B813" s="7"/>
      <c r="C813" s="147"/>
      <c r="D813" s="147"/>
      <c r="E813" s="7"/>
      <c r="F813" s="7"/>
      <c r="G813" s="7"/>
      <c r="H813" s="7"/>
      <c r="I813" s="7"/>
      <c r="J813" s="7"/>
      <c r="K813" s="7"/>
      <c r="L813" s="172"/>
      <c r="M813" s="172"/>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7"/>
      <c r="B814" s="7"/>
      <c r="C814" s="147"/>
      <c r="D814" s="147"/>
      <c r="E814" s="7"/>
      <c r="F814" s="7"/>
      <c r="G814" s="7"/>
      <c r="H814" s="7"/>
      <c r="I814" s="7"/>
      <c r="J814" s="7"/>
      <c r="K814" s="7"/>
      <c r="L814" s="172"/>
      <c r="M814" s="172"/>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7"/>
      <c r="B815" s="7"/>
      <c r="C815" s="147"/>
      <c r="D815" s="147"/>
      <c r="E815" s="7"/>
      <c r="F815" s="7"/>
      <c r="G815" s="7"/>
      <c r="H815" s="7"/>
      <c r="I815" s="7"/>
      <c r="J815" s="7"/>
      <c r="K815" s="7"/>
      <c r="L815" s="172"/>
      <c r="M815" s="172"/>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7"/>
      <c r="B816" s="7"/>
      <c r="C816" s="147"/>
      <c r="D816" s="147"/>
      <c r="E816" s="7"/>
      <c r="F816" s="7"/>
      <c r="G816" s="7"/>
      <c r="H816" s="7"/>
      <c r="I816" s="7"/>
      <c r="J816" s="7"/>
      <c r="K816" s="7"/>
      <c r="L816" s="172"/>
      <c r="M816" s="172"/>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7"/>
      <c r="B817" s="7"/>
      <c r="C817" s="147"/>
      <c r="D817" s="147"/>
      <c r="E817" s="7"/>
      <c r="F817" s="7"/>
      <c r="G817" s="7"/>
      <c r="H817" s="7"/>
      <c r="I817" s="7"/>
      <c r="J817" s="7"/>
      <c r="K817" s="7"/>
      <c r="L817" s="172"/>
      <c r="M817" s="172"/>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7"/>
      <c r="B818" s="7"/>
      <c r="C818" s="147"/>
      <c r="D818" s="147"/>
      <c r="E818" s="7"/>
      <c r="F818" s="7"/>
      <c r="G818" s="7"/>
      <c r="H818" s="7"/>
      <c r="I818" s="7"/>
      <c r="J818" s="7"/>
      <c r="K818" s="7"/>
      <c r="L818" s="172"/>
      <c r="M818" s="172"/>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7"/>
      <c r="B819" s="7"/>
      <c r="C819" s="147"/>
      <c r="D819" s="147"/>
      <c r="E819" s="7"/>
      <c r="F819" s="7"/>
      <c r="G819" s="7"/>
      <c r="H819" s="7"/>
      <c r="I819" s="7"/>
      <c r="J819" s="7"/>
      <c r="K819" s="7"/>
      <c r="L819" s="172"/>
      <c r="M819" s="172"/>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7"/>
      <c r="B820" s="7"/>
      <c r="C820" s="147"/>
      <c r="D820" s="147"/>
      <c r="E820" s="7"/>
      <c r="F820" s="7"/>
      <c r="G820" s="7"/>
      <c r="H820" s="7"/>
      <c r="I820" s="7"/>
      <c r="J820" s="7"/>
      <c r="K820" s="7"/>
      <c r="L820" s="172"/>
      <c r="M820" s="172"/>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7"/>
      <c r="B821" s="7"/>
      <c r="C821" s="147"/>
      <c r="D821" s="147"/>
      <c r="E821" s="7"/>
      <c r="F821" s="7"/>
      <c r="G821" s="7"/>
      <c r="H821" s="7"/>
      <c r="I821" s="7"/>
      <c r="J821" s="7"/>
      <c r="K821" s="7"/>
      <c r="L821" s="172"/>
      <c r="M821" s="172"/>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7"/>
      <c r="B822" s="7"/>
      <c r="C822" s="147"/>
      <c r="D822" s="147"/>
      <c r="E822" s="7"/>
      <c r="F822" s="7"/>
      <c r="G822" s="7"/>
      <c r="H822" s="7"/>
      <c r="I822" s="7"/>
      <c r="J822" s="7"/>
      <c r="K822" s="7"/>
      <c r="L822" s="172"/>
      <c r="M822" s="172"/>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7"/>
      <c r="B823" s="7"/>
      <c r="C823" s="147"/>
      <c r="D823" s="147"/>
      <c r="E823" s="7"/>
      <c r="F823" s="7"/>
      <c r="G823" s="7"/>
      <c r="H823" s="7"/>
      <c r="I823" s="7"/>
      <c r="J823" s="7"/>
      <c r="K823" s="7"/>
      <c r="L823" s="172"/>
      <c r="M823" s="172"/>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7"/>
      <c r="B824" s="7"/>
      <c r="C824" s="147"/>
      <c r="D824" s="147"/>
      <c r="E824" s="7"/>
      <c r="F824" s="7"/>
      <c r="G824" s="7"/>
      <c r="H824" s="7"/>
      <c r="I824" s="7"/>
      <c r="J824" s="7"/>
      <c r="K824" s="7"/>
      <c r="L824" s="172"/>
      <c r="M824" s="172"/>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7"/>
      <c r="B825" s="7"/>
      <c r="C825" s="147"/>
      <c r="D825" s="147"/>
      <c r="E825" s="7"/>
      <c r="F825" s="7"/>
      <c r="G825" s="7"/>
      <c r="H825" s="7"/>
      <c r="I825" s="7"/>
      <c r="J825" s="7"/>
      <c r="K825" s="7"/>
      <c r="L825" s="172"/>
      <c r="M825" s="172"/>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7"/>
      <c r="B826" s="7"/>
      <c r="C826" s="147"/>
      <c r="D826" s="147"/>
      <c r="E826" s="7"/>
      <c r="F826" s="7"/>
      <c r="G826" s="7"/>
      <c r="H826" s="7"/>
      <c r="I826" s="7"/>
      <c r="J826" s="7"/>
      <c r="K826" s="7"/>
      <c r="L826" s="172"/>
      <c r="M826" s="172"/>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7"/>
      <c r="B827" s="7"/>
      <c r="C827" s="147"/>
      <c r="D827" s="147"/>
      <c r="E827" s="7"/>
      <c r="F827" s="7"/>
      <c r="G827" s="7"/>
      <c r="H827" s="7"/>
      <c r="I827" s="7"/>
      <c r="J827" s="7"/>
      <c r="K827" s="7"/>
      <c r="L827" s="172"/>
      <c r="M827" s="172"/>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7"/>
      <c r="B828" s="7"/>
      <c r="C828" s="147"/>
      <c r="D828" s="147"/>
      <c r="E828" s="7"/>
      <c r="F828" s="7"/>
      <c r="G828" s="7"/>
      <c r="H828" s="7"/>
      <c r="I828" s="7"/>
      <c r="J828" s="7"/>
      <c r="K828" s="7"/>
      <c r="L828" s="172"/>
      <c r="M828" s="172"/>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7"/>
      <c r="B829" s="7"/>
      <c r="C829" s="147"/>
      <c r="D829" s="147"/>
      <c r="E829" s="7"/>
      <c r="F829" s="7"/>
      <c r="G829" s="7"/>
      <c r="H829" s="7"/>
      <c r="I829" s="7"/>
      <c r="J829" s="7"/>
      <c r="K829" s="7"/>
      <c r="L829" s="172"/>
      <c r="M829" s="172"/>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7"/>
      <c r="B830" s="7"/>
      <c r="C830" s="147"/>
      <c r="D830" s="147"/>
      <c r="E830" s="7"/>
      <c r="F830" s="7"/>
      <c r="G830" s="7"/>
      <c r="H830" s="7"/>
      <c r="I830" s="7"/>
      <c r="J830" s="7"/>
      <c r="K830" s="7"/>
      <c r="L830" s="172"/>
      <c r="M830" s="172"/>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7"/>
      <c r="B831" s="7"/>
      <c r="C831" s="147"/>
      <c r="D831" s="147"/>
      <c r="E831" s="7"/>
      <c r="F831" s="7"/>
      <c r="G831" s="7"/>
      <c r="H831" s="7"/>
      <c r="I831" s="7"/>
      <c r="J831" s="7"/>
      <c r="K831" s="7"/>
      <c r="L831" s="172"/>
      <c r="M831" s="172"/>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7"/>
      <c r="B832" s="7"/>
      <c r="C832" s="147"/>
      <c r="D832" s="147"/>
      <c r="E832" s="7"/>
      <c r="F832" s="7"/>
      <c r="G832" s="7"/>
      <c r="H832" s="7"/>
      <c r="I832" s="7"/>
      <c r="J832" s="7"/>
      <c r="K832" s="7"/>
      <c r="L832" s="172"/>
      <c r="M832" s="172"/>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7"/>
      <c r="B833" s="7"/>
      <c r="C833" s="147"/>
      <c r="D833" s="147"/>
      <c r="E833" s="7"/>
      <c r="F833" s="7"/>
      <c r="G833" s="7"/>
      <c r="H833" s="7"/>
      <c r="I833" s="7"/>
      <c r="J833" s="7"/>
      <c r="K833" s="7"/>
      <c r="L833" s="172"/>
      <c r="M833" s="172"/>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7"/>
      <c r="B834" s="7"/>
      <c r="C834" s="147"/>
      <c r="D834" s="147"/>
      <c r="E834" s="7"/>
      <c r="F834" s="7"/>
      <c r="G834" s="7"/>
      <c r="H834" s="7"/>
      <c r="I834" s="7"/>
      <c r="J834" s="7"/>
      <c r="K834" s="7"/>
      <c r="L834" s="172"/>
      <c r="M834" s="172"/>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7"/>
      <c r="B835" s="7"/>
      <c r="C835" s="147"/>
      <c r="D835" s="147"/>
      <c r="E835" s="7"/>
      <c r="F835" s="7"/>
      <c r="G835" s="7"/>
      <c r="H835" s="7"/>
      <c r="I835" s="7"/>
      <c r="J835" s="7"/>
      <c r="K835" s="7"/>
      <c r="L835" s="172"/>
      <c r="M835" s="172"/>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7"/>
      <c r="B836" s="7"/>
      <c r="C836" s="147"/>
      <c r="D836" s="147"/>
      <c r="E836" s="7"/>
      <c r="F836" s="7"/>
      <c r="G836" s="7"/>
      <c r="H836" s="7"/>
      <c r="I836" s="7"/>
      <c r="J836" s="7"/>
      <c r="K836" s="7"/>
      <c r="L836" s="172"/>
      <c r="M836" s="172"/>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7"/>
      <c r="B837" s="7"/>
      <c r="C837" s="147"/>
      <c r="D837" s="147"/>
      <c r="E837" s="7"/>
      <c r="F837" s="7"/>
      <c r="G837" s="7"/>
      <c r="H837" s="7"/>
      <c r="I837" s="7"/>
      <c r="J837" s="7"/>
      <c r="K837" s="7"/>
      <c r="L837" s="172"/>
      <c r="M837" s="172"/>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7"/>
      <c r="B838" s="7"/>
      <c r="C838" s="147"/>
      <c r="D838" s="147"/>
      <c r="E838" s="7"/>
      <c r="F838" s="7"/>
      <c r="G838" s="7"/>
      <c r="H838" s="7"/>
      <c r="I838" s="7"/>
      <c r="J838" s="7"/>
      <c r="K838" s="7"/>
      <c r="L838" s="172"/>
      <c r="M838" s="172"/>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7"/>
      <c r="B839" s="7"/>
      <c r="C839" s="147"/>
      <c r="D839" s="147"/>
      <c r="E839" s="7"/>
      <c r="F839" s="7"/>
      <c r="G839" s="7"/>
      <c r="H839" s="7"/>
      <c r="I839" s="7"/>
      <c r="J839" s="7"/>
      <c r="K839" s="7"/>
      <c r="L839" s="172"/>
      <c r="M839" s="172"/>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7"/>
      <c r="B840" s="7"/>
      <c r="C840" s="147"/>
      <c r="D840" s="147"/>
      <c r="E840" s="7"/>
      <c r="F840" s="7"/>
      <c r="G840" s="7"/>
      <c r="H840" s="7"/>
      <c r="I840" s="7"/>
      <c r="J840" s="7"/>
      <c r="K840" s="7"/>
      <c r="L840" s="172"/>
      <c r="M840" s="172"/>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7"/>
      <c r="B841" s="7"/>
      <c r="C841" s="147"/>
      <c r="D841" s="147"/>
      <c r="E841" s="7"/>
      <c r="F841" s="7"/>
      <c r="G841" s="7"/>
      <c r="H841" s="7"/>
      <c r="I841" s="7"/>
      <c r="J841" s="7"/>
      <c r="K841" s="7"/>
      <c r="L841" s="172"/>
      <c r="M841" s="172"/>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7"/>
      <c r="B842" s="7"/>
      <c r="C842" s="147"/>
      <c r="D842" s="147"/>
      <c r="E842" s="7"/>
      <c r="F842" s="7"/>
      <c r="G842" s="7"/>
      <c r="H842" s="7"/>
      <c r="I842" s="7"/>
      <c r="J842" s="7"/>
      <c r="K842" s="7"/>
      <c r="L842" s="172"/>
      <c r="M842" s="172"/>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7"/>
      <c r="B843" s="7"/>
      <c r="C843" s="147"/>
      <c r="D843" s="147"/>
      <c r="E843" s="7"/>
      <c r="F843" s="7"/>
      <c r="G843" s="7"/>
      <c r="H843" s="7"/>
      <c r="I843" s="7"/>
      <c r="J843" s="7"/>
      <c r="K843" s="7"/>
      <c r="L843" s="172"/>
      <c r="M843" s="172"/>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7"/>
      <c r="B844" s="7"/>
      <c r="C844" s="147"/>
      <c r="D844" s="147"/>
      <c r="E844" s="7"/>
      <c r="F844" s="7"/>
      <c r="G844" s="7"/>
      <c r="H844" s="7"/>
      <c r="I844" s="7"/>
      <c r="J844" s="7"/>
      <c r="K844" s="7"/>
      <c r="L844" s="172"/>
      <c r="M844" s="172"/>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7"/>
      <c r="B845" s="7"/>
      <c r="C845" s="147"/>
      <c r="D845" s="147"/>
      <c r="E845" s="7"/>
      <c r="F845" s="7"/>
      <c r="G845" s="7"/>
      <c r="H845" s="7"/>
      <c r="I845" s="7"/>
      <c r="J845" s="7"/>
      <c r="K845" s="7"/>
      <c r="L845" s="172"/>
      <c r="M845" s="172"/>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7"/>
      <c r="B846" s="7"/>
      <c r="C846" s="147"/>
      <c r="D846" s="147"/>
      <c r="E846" s="7"/>
      <c r="F846" s="7"/>
      <c r="G846" s="7"/>
      <c r="H846" s="7"/>
      <c r="I846" s="7"/>
      <c r="J846" s="7"/>
      <c r="K846" s="7"/>
      <c r="L846" s="172"/>
      <c r="M846" s="172"/>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7"/>
      <c r="B847" s="7"/>
      <c r="C847" s="147"/>
      <c r="D847" s="147"/>
      <c r="E847" s="7"/>
      <c r="F847" s="7"/>
      <c r="G847" s="7"/>
      <c r="H847" s="7"/>
      <c r="I847" s="7"/>
      <c r="J847" s="7"/>
      <c r="K847" s="7"/>
      <c r="L847" s="172"/>
      <c r="M847" s="172"/>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7"/>
      <c r="B848" s="7"/>
      <c r="C848" s="147"/>
      <c r="D848" s="147"/>
      <c r="E848" s="7"/>
      <c r="F848" s="7"/>
      <c r="G848" s="7"/>
      <c r="H848" s="7"/>
      <c r="I848" s="7"/>
      <c r="J848" s="7"/>
      <c r="K848" s="7"/>
      <c r="L848" s="172"/>
      <c r="M848" s="172"/>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7"/>
      <c r="B849" s="7"/>
      <c r="C849" s="147"/>
      <c r="D849" s="147"/>
      <c r="E849" s="7"/>
      <c r="F849" s="7"/>
      <c r="G849" s="7"/>
      <c r="H849" s="7"/>
      <c r="I849" s="7"/>
      <c r="J849" s="7"/>
      <c r="K849" s="7"/>
      <c r="L849" s="172"/>
      <c r="M849" s="172"/>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7"/>
      <c r="B850" s="7"/>
      <c r="C850" s="147"/>
      <c r="D850" s="147"/>
      <c r="E850" s="7"/>
      <c r="F850" s="7"/>
      <c r="G850" s="7"/>
      <c r="H850" s="7"/>
      <c r="I850" s="7"/>
      <c r="J850" s="7"/>
      <c r="K850" s="7"/>
      <c r="L850" s="172"/>
      <c r="M850" s="172"/>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7"/>
      <c r="B851" s="7"/>
      <c r="C851" s="147"/>
      <c r="D851" s="147"/>
      <c r="E851" s="7"/>
      <c r="F851" s="7"/>
      <c r="G851" s="7"/>
      <c r="H851" s="7"/>
      <c r="I851" s="7"/>
      <c r="J851" s="7"/>
      <c r="K851" s="7"/>
      <c r="L851" s="172"/>
      <c r="M851" s="172"/>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7"/>
      <c r="B852" s="7"/>
      <c r="C852" s="147"/>
      <c r="D852" s="147"/>
      <c r="E852" s="7"/>
      <c r="F852" s="7"/>
      <c r="G852" s="7"/>
      <c r="H852" s="7"/>
      <c r="I852" s="7"/>
      <c r="J852" s="7"/>
      <c r="K852" s="7"/>
      <c r="L852" s="172"/>
      <c r="M852" s="172"/>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7"/>
      <c r="B853" s="7"/>
      <c r="C853" s="147"/>
      <c r="D853" s="147"/>
      <c r="E853" s="7"/>
      <c r="F853" s="7"/>
      <c r="G853" s="7"/>
      <c r="H853" s="7"/>
      <c r="I853" s="7"/>
      <c r="J853" s="7"/>
      <c r="K853" s="7"/>
      <c r="L853" s="172"/>
      <c r="M853" s="172"/>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7"/>
      <c r="B854" s="7"/>
      <c r="C854" s="147"/>
      <c r="D854" s="147"/>
      <c r="E854" s="7"/>
      <c r="F854" s="7"/>
      <c r="G854" s="7"/>
      <c r="H854" s="7"/>
      <c r="I854" s="7"/>
      <c r="J854" s="7"/>
      <c r="K854" s="7"/>
      <c r="L854" s="172"/>
      <c r="M854" s="172"/>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7"/>
      <c r="B855" s="7"/>
      <c r="C855" s="147"/>
      <c r="D855" s="147"/>
      <c r="E855" s="7"/>
      <c r="F855" s="7"/>
      <c r="G855" s="7"/>
      <c r="H855" s="7"/>
      <c r="I855" s="7"/>
      <c r="J855" s="7"/>
      <c r="K855" s="7"/>
      <c r="L855" s="172"/>
      <c r="M855" s="172"/>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7"/>
      <c r="B856" s="7"/>
      <c r="C856" s="147"/>
      <c r="D856" s="147"/>
      <c r="E856" s="7"/>
      <c r="F856" s="7"/>
      <c r="G856" s="7"/>
      <c r="H856" s="7"/>
      <c r="I856" s="7"/>
      <c r="J856" s="7"/>
      <c r="K856" s="7"/>
      <c r="L856" s="172"/>
      <c r="M856" s="172"/>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7"/>
      <c r="B857" s="7"/>
      <c r="C857" s="147"/>
      <c r="D857" s="147"/>
      <c r="E857" s="7"/>
      <c r="F857" s="7"/>
      <c r="G857" s="7"/>
      <c r="H857" s="7"/>
      <c r="I857" s="7"/>
      <c r="J857" s="7"/>
      <c r="K857" s="7"/>
      <c r="L857" s="172"/>
      <c r="M857" s="172"/>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7"/>
      <c r="B858" s="7"/>
      <c r="C858" s="147"/>
      <c r="D858" s="147"/>
      <c r="E858" s="7"/>
      <c r="F858" s="7"/>
      <c r="G858" s="7"/>
      <c r="H858" s="7"/>
      <c r="I858" s="7"/>
      <c r="J858" s="7"/>
      <c r="K858" s="7"/>
      <c r="L858" s="172"/>
      <c r="M858" s="172"/>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7"/>
      <c r="B859" s="7"/>
      <c r="C859" s="147"/>
      <c r="D859" s="147"/>
      <c r="E859" s="7"/>
      <c r="F859" s="7"/>
      <c r="G859" s="7"/>
      <c r="H859" s="7"/>
      <c r="I859" s="7"/>
      <c r="J859" s="7"/>
      <c r="K859" s="7"/>
      <c r="L859" s="172"/>
      <c r="M859" s="172"/>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7"/>
      <c r="B860" s="7"/>
      <c r="C860" s="147"/>
      <c r="D860" s="147"/>
      <c r="E860" s="7"/>
      <c r="F860" s="7"/>
      <c r="G860" s="7"/>
      <c r="H860" s="7"/>
      <c r="I860" s="7"/>
      <c r="J860" s="7"/>
      <c r="K860" s="7"/>
      <c r="L860" s="172"/>
      <c r="M860" s="172"/>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7"/>
      <c r="B861" s="7"/>
      <c r="C861" s="147"/>
      <c r="D861" s="147"/>
      <c r="E861" s="7"/>
      <c r="F861" s="7"/>
      <c r="G861" s="7"/>
      <c r="H861" s="7"/>
      <c r="I861" s="7"/>
      <c r="J861" s="7"/>
      <c r="K861" s="7"/>
      <c r="L861" s="172"/>
      <c r="M861" s="172"/>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7"/>
      <c r="B862" s="7"/>
      <c r="C862" s="147"/>
      <c r="D862" s="147"/>
      <c r="E862" s="7"/>
      <c r="F862" s="7"/>
      <c r="G862" s="7"/>
      <c r="H862" s="7"/>
      <c r="I862" s="7"/>
      <c r="J862" s="7"/>
      <c r="K862" s="7"/>
      <c r="L862" s="172"/>
      <c r="M862" s="172"/>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7"/>
      <c r="B863" s="7"/>
      <c r="C863" s="147"/>
      <c r="D863" s="147"/>
      <c r="E863" s="7"/>
      <c r="F863" s="7"/>
      <c r="G863" s="7"/>
      <c r="H863" s="7"/>
      <c r="I863" s="7"/>
      <c r="J863" s="7"/>
      <c r="K863" s="7"/>
      <c r="L863" s="172"/>
      <c r="M863" s="172"/>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7"/>
      <c r="B864" s="7"/>
      <c r="C864" s="147"/>
      <c r="D864" s="147"/>
      <c r="E864" s="7"/>
      <c r="F864" s="7"/>
      <c r="G864" s="7"/>
      <c r="H864" s="7"/>
      <c r="I864" s="7"/>
      <c r="J864" s="7"/>
      <c r="K864" s="7"/>
      <c r="L864" s="172"/>
      <c r="M864" s="172"/>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7"/>
      <c r="B865" s="7"/>
      <c r="C865" s="147"/>
      <c r="D865" s="147"/>
      <c r="E865" s="7"/>
      <c r="F865" s="7"/>
      <c r="G865" s="7"/>
      <c r="H865" s="7"/>
      <c r="I865" s="7"/>
      <c r="J865" s="7"/>
      <c r="K865" s="7"/>
      <c r="L865" s="172"/>
      <c r="M865" s="172"/>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7"/>
      <c r="B866" s="7"/>
      <c r="C866" s="147"/>
      <c r="D866" s="147"/>
      <c r="E866" s="7"/>
      <c r="F866" s="7"/>
      <c r="G866" s="7"/>
      <c r="H866" s="7"/>
      <c r="I866" s="7"/>
      <c r="J866" s="7"/>
      <c r="K866" s="7"/>
      <c r="L866" s="172"/>
      <c r="M866" s="172"/>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7"/>
      <c r="B867" s="7"/>
      <c r="C867" s="147"/>
      <c r="D867" s="147"/>
      <c r="E867" s="7"/>
      <c r="F867" s="7"/>
      <c r="G867" s="7"/>
      <c r="H867" s="7"/>
      <c r="I867" s="7"/>
      <c r="J867" s="7"/>
      <c r="K867" s="7"/>
      <c r="L867" s="172"/>
      <c r="M867" s="172"/>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7"/>
      <c r="B868" s="7"/>
      <c r="C868" s="147"/>
      <c r="D868" s="147"/>
      <c r="E868" s="7"/>
      <c r="F868" s="7"/>
      <c r="G868" s="7"/>
      <c r="H868" s="7"/>
      <c r="I868" s="7"/>
      <c r="J868" s="7"/>
      <c r="K868" s="7"/>
      <c r="L868" s="172"/>
      <c r="M868" s="172"/>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7"/>
      <c r="B869" s="7"/>
      <c r="C869" s="147"/>
      <c r="D869" s="147"/>
      <c r="E869" s="7"/>
      <c r="F869" s="7"/>
      <c r="G869" s="7"/>
      <c r="H869" s="7"/>
      <c r="I869" s="7"/>
      <c r="J869" s="7"/>
      <c r="K869" s="7"/>
      <c r="L869" s="172"/>
      <c r="M869" s="172"/>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7"/>
      <c r="B870" s="7"/>
      <c r="C870" s="147"/>
      <c r="D870" s="147"/>
      <c r="E870" s="7"/>
      <c r="F870" s="7"/>
      <c r="G870" s="7"/>
      <c r="H870" s="7"/>
      <c r="I870" s="7"/>
      <c r="J870" s="7"/>
      <c r="K870" s="7"/>
      <c r="L870" s="172"/>
      <c r="M870" s="172"/>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7"/>
      <c r="B871" s="7"/>
      <c r="C871" s="147"/>
      <c r="D871" s="147"/>
      <c r="E871" s="7"/>
      <c r="F871" s="7"/>
      <c r="G871" s="7"/>
      <c r="H871" s="7"/>
      <c r="I871" s="7"/>
      <c r="J871" s="7"/>
      <c r="K871" s="7"/>
      <c r="L871" s="172"/>
      <c r="M871" s="172"/>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7"/>
      <c r="B872" s="7"/>
      <c r="C872" s="147"/>
      <c r="D872" s="147"/>
      <c r="E872" s="7"/>
      <c r="F872" s="7"/>
      <c r="G872" s="7"/>
      <c r="H872" s="7"/>
      <c r="I872" s="7"/>
      <c r="J872" s="7"/>
      <c r="K872" s="7"/>
      <c r="L872" s="172"/>
      <c r="M872" s="172"/>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7"/>
      <c r="B873" s="7"/>
      <c r="C873" s="147"/>
      <c r="D873" s="147"/>
      <c r="E873" s="7"/>
      <c r="F873" s="7"/>
      <c r="G873" s="7"/>
      <c r="H873" s="7"/>
      <c r="I873" s="7"/>
      <c r="J873" s="7"/>
      <c r="K873" s="7"/>
      <c r="L873" s="172"/>
      <c r="M873" s="172"/>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7"/>
      <c r="B874" s="7"/>
      <c r="C874" s="147"/>
      <c r="D874" s="147"/>
      <c r="E874" s="7"/>
      <c r="F874" s="7"/>
      <c r="G874" s="7"/>
      <c r="H874" s="7"/>
      <c r="I874" s="7"/>
      <c r="J874" s="7"/>
      <c r="K874" s="7"/>
      <c r="L874" s="172"/>
      <c r="M874" s="172"/>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7"/>
      <c r="B875" s="7"/>
      <c r="C875" s="147"/>
      <c r="D875" s="147"/>
      <c r="E875" s="7"/>
      <c r="F875" s="7"/>
      <c r="G875" s="7"/>
      <c r="H875" s="7"/>
      <c r="I875" s="7"/>
      <c r="J875" s="7"/>
      <c r="K875" s="7"/>
      <c r="L875" s="172"/>
      <c r="M875" s="172"/>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7"/>
      <c r="B876" s="7"/>
      <c r="C876" s="147"/>
      <c r="D876" s="147"/>
      <c r="E876" s="7"/>
      <c r="F876" s="7"/>
      <c r="G876" s="7"/>
      <c r="H876" s="7"/>
      <c r="I876" s="7"/>
      <c r="J876" s="7"/>
      <c r="K876" s="7"/>
      <c r="L876" s="172"/>
      <c r="M876" s="172"/>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7"/>
      <c r="B877" s="7"/>
      <c r="C877" s="147"/>
      <c r="D877" s="147"/>
      <c r="E877" s="7"/>
      <c r="F877" s="7"/>
      <c r="G877" s="7"/>
      <c r="H877" s="7"/>
      <c r="I877" s="7"/>
      <c r="J877" s="7"/>
      <c r="K877" s="7"/>
      <c r="L877" s="172"/>
      <c r="M877" s="172"/>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7"/>
      <c r="B878" s="7"/>
      <c r="C878" s="147"/>
      <c r="D878" s="147"/>
      <c r="E878" s="7"/>
      <c r="F878" s="7"/>
      <c r="G878" s="7"/>
      <c r="H878" s="7"/>
      <c r="I878" s="7"/>
      <c r="J878" s="7"/>
      <c r="K878" s="7"/>
      <c r="L878" s="172"/>
      <c r="M878" s="172"/>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7"/>
      <c r="B879" s="7"/>
      <c r="C879" s="147"/>
      <c r="D879" s="147"/>
      <c r="E879" s="7"/>
      <c r="F879" s="7"/>
      <c r="G879" s="7"/>
      <c r="H879" s="7"/>
      <c r="I879" s="7"/>
      <c r="J879" s="7"/>
      <c r="K879" s="7"/>
      <c r="L879" s="172"/>
      <c r="M879" s="172"/>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7"/>
      <c r="B880" s="7"/>
      <c r="C880" s="147"/>
      <c r="D880" s="147"/>
      <c r="E880" s="7"/>
      <c r="F880" s="7"/>
      <c r="G880" s="7"/>
      <c r="H880" s="7"/>
      <c r="I880" s="7"/>
      <c r="J880" s="7"/>
      <c r="K880" s="7"/>
      <c r="L880" s="172"/>
      <c r="M880" s="172"/>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7"/>
      <c r="B881" s="7"/>
      <c r="C881" s="147"/>
      <c r="D881" s="147"/>
      <c r="E881" s="7"/>
      <c r="F881" s="7"/>
      <c r="G881" s="7"/>
      <c r="H881" s="7"/>
      <c r="I881" s="7"/>
      <c r="J881" s="7"/>
      <c r="K881" s="7"/>
      <c r="L881" s="172"/>
      <c r="M881" s="172"/>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7"/>
      <c r="B882" s="7"/>
      <c r="C882" s="147"/>
      <c r="D882" s="147"/>
      <c r="E882" s="7"/>
      <c r="F882" s="7"/>
      <c r="G882" s="7"/>
      <c r="H882" s="7"/>
      <c r="I882" s="7"/>
      <c r="J882" s="7"/>
      <c r="K882" s="7"/>
      <c r="L882" s="172"/>
      <c r="M882" s="172"/>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7"/>
      <c r="B883" s="7"/>
      <c r="C883" s="147"/>
      <c r="D883" s="147"/>
      <c r="E883" s="7"/>
      <c r="F883" s="7"/>
      <c r="G883" s="7"/>
      <c r="H883" s="7"/>
      <c r="I883" s="7"/>
      <c r="J883" s="7"/>
      <c r="K883" s="7"/>
      <c r="L883" s="172"/>
      <c r="M883" s="172"/>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7"/>
      <c r="B884" s="7"/>
      <c r="C884" s="147"/>
      <c r="D884" s="147"/>
      <c r="E884" s="7"/>
      <c r="F884" s="7"/>
      <c r="G884" s="7"/>
      <c r="H884" s="7"/>
      <c r="I884" s="7"/>
      <c r="J884" s="7"/>
      <c r="K884" s="7"/>
      <c r="L884" s="172"/>
      <c r="M884" s="172"/>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7"/>
      <c r="B885" s="7"/>
      <c r="C885" s="147"/>
      <c r="D885" s="147"/>
      <c r="E885" s="7"/>
      <c r="F885" s="7"/>
      <c r="G885" s="7"/>
      <c r="H885" s="7"/>
      <c r="I885" s="7"/>
      <c r="J885" s="7"/>
      <c r="K885" s="7"/>
      <c r="L885" s="172"/>
      <c r="M885" s="172"/>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7"/>
      <c r="B886" s="7"/>
      <c r="C886" s="147"/>
      <c r="D886" s="147"/>
      <c r="E886" s="7"/>
      <c r="F886" s="7"/>
      <c r="G886" s="7"/>
      <c r="H886" s="7"/>
      <c r="I886" s="7"/>
      <c r="J886" s="7"/>
      <c r="K886" s="7"/>
      <c r="L886" s="172"/>
      <c r="M886" s="172"/>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7"/>
      <c r="B887" s="7"/>
      <c r="C887" s="147"/>
      <c r="D887" s="147"/>
      <c r="E887" s="7"/>
      <c r="F887" s="7"/>
      <c r="G887" s="7"/>
      <c r="H887" s="7"/>
      <c r="I887" s="7"/>
      <c r="J887" s="7"/>
      <c r="K887" s="7"/>
      <c r="L887" s="172"/>
      <c r="M887" s="172"/>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7"/>
      <c r="B888" s="7"/>
      <c r="C888" s="147"/>
      <c r="D888" s="147"/>
      <c r="E888" s="7"/>
      <c r="F888" s="7"/>
      <c r="G888" s="7"/>
      <c r="H888" s="7"/>
      <c r="I888" s="7"/>
      <c r="J888" s="7"/>
      <c r="K888" s="7"/>
      <c r="L888" s="172"/>
      <c r="M888" s="172"/>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7"/>
      <c r="B889" s="7"/>
      <c r="C889" s="147"/>
      <c r="D889" s="147"/>
      <c r="E889" s="7"/>
      <c r="F889" s="7"/>
      <c r="G889" s="7"/>
      <c r="H889" s="7"/>
      <c r="I889" s="7"/>
      <c r="J889" s="7"/>
      <c r="K889" s="7"/>
      <c r="L889" s="172"/>
      <c r="M889" s="172"/>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7"/>
      <c r="B890" s="7"/>
      <c r="C890" s="147"/>
      <c r="D890" s="147"/>
      <c r="E890" s="7"/>
      <c r="F890" s="7"/>
      <c r="G890" s="7"/>
      <c r="H890" s="7"/>
      <c r="I890" s="7"/>
      <c r="J890" s="7"/>
      <c r="K890" s="7"/>
      <c r="L890" s="172"/>
      <c r="M890" s="172"/>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7"/>
      <c r="B891" s="7"/>
      <c r="C891" s="147"/>
      <c r="D891" s="147"/>
      <c r="E891" s="7"/>
      <c r="F891" s="7"/>
      <c r="G891" s="7"/>
      <c r="H891" s="7"/>
      <c r="I891" s="7"/>
      <c r="J891" s="7"/>
      <c r="K891" s="7"/>
      <c r="L891" s="172"/>
      <c r="M891" s="172"/>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7"/>
      <c r="B892" s="7"/>
      <c r="C892" s="147"/>
      <c r="D892" s="147"/>
      <c r="E892" s="7"/>
      <c r="F892" s="7"/>
      <c r="G892" s="7"/>
      <c r="H892" s="7"/>
      <c r="I892" s="7"/>
      <c r="J892" s="7"/>
      <c r="K892" s="7"/>
      <c r="L892" s="172"/>
      <c r="M892" s="172"/>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7"/>
      <c r="B893" s="7"/>
      <c r="C893" s="147"/>
      <c r="D893" s="147"/>
      <c r="E893" s="7"/>
      <c r="F893" s="7"/>
      <c r="G893" s="7"/>
      <c r="H893" s="7"/>
      <c r="I893" s="7"/>
      <c r="J893" s="7"/>
      <c r="K893" s="7"/>
      <c r="L893" s="172"/>
      <c r="M893" s="172"/>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7"/>
      <c r="B894" s="7"/>
      <c r="C894" s="147"/>
      <c r="D894" s="147"/>
      <c r="E894" s="7"/>
      <c r="F894" s="7"/>
      <c r="G894" s="7"/>
      <c r="H894" s="7"/>
      <c r="I894" s="7"/>
      <c r="J894" s="7"/>
      <c r="K894" s="7"/>
      <c r="L894" s="172"/>
      <c r="M894" s="172"/>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7"/>
      <c r="B895" s="7"/>
      <c r="C895" s="147"/>
      <c r="D895" s="147"/>
      <c r="E895" s="7"/>
      <c r="F895" s="7"/>
      <c r="G895" s="7"/>
      <c r="H895" s="7"/>
      <c r="I895" s="7"/>
      <c r="J895" s="7"/>
      <c r="K895" s="7"/>
      <c r="L895" s="172"/>
      <c r="M895" s="172"/>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7"/>
      <c r="B896" s="7"/>
      <c r="C896" s="147"/>
      <c r="D896" s="147"/>
      <c r="E896" s="7"/>
      <c r="F896" s="7"/>
      <c r="G896" s="7"/>
      <c r="H896" s="7"/>
      <c r="I896" s="7"/>
      <c r="J896" s="7"/>
      <c r="K896" s="7"/>
      <c r="L896" s="172"/>
      <c r="M896" s="172"/>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7"/>
      <c r="B897" s="7"/>
      <c r="C897" s="147"/>
      <c r="D897" s="147"/>
      <c r="E897" s="7"/>
      <c r="F897" s="7"/>
      <c r="G897" s="7"/>
      <c r="H897" s="7"/>
      <c r="I897" s="7"/>
      <c r="J897" s="7"/>
      <c r="K897" s="7"/>
      <c r="L897" s="172"/>
      <c r="M897" s="172"/>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7"/>
      <c r="B898" s="7"/>
      <c r="C898" s="147"/>
      <c r="D898" s="147"/>
      <c r="E898" s="7"/>
      <c r="F898" s="7"/>
      <c r="G898" s="7"/>
      <c r="H898" s="7"/>
      <c r="I898" s="7"/>
      <c r="J898" s="7"/>
      <c r="K898" s="7"/>
      <c r="L898" s="172"/>
      <c r="M898" s="172"/>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7"/>
      <c r="B899" s="7"/>
      <c r="C899" s="147"/>
      <c r="D899" s="147"/>
      <c r="E899" s="7"/>
      <c r="F899" s="7"/>
      <c r="G899" s="7"/>
      <c r="H899" s="7"/>
      <c r="I899" s="7"/>
      <c r="J899" s="7"/>
      <c r="K899" s="7"/>
      <c r="L899" s="172"/>
      <c r="M899" s="172"/>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7"/>
      <c r="B900" s="7"/>
      <c r="C900" s="147"/>
      <c r="D900" s="147"/>
      <c r="E900" s="7"/>
      <c r="F900" s="7"/>
      <c r="G900" s="7"/>
      <c r="H900" s="7"/>
      <c r="I900" s="7"/>
      <c r="J900" s="7"/>
      <c r="K900" s="7"/>
      <c r="L900" s="172"/>
      <c r="M900" s="172"/>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7"/>
      <c r="B901" s="7"/>
      <c r="C901" s="147"/>
      <c r="D901" s="147"/>
      <c r="E901" s="7"/>
      <c r="F901" s="7"/>
      <c r="G901" s="7"/>
      <c r="H901" s="7"/>
      <c r="I901" s="7"/>
      <c r="J901" s="7"/>
      <c r="K901" s="7"/>
      <c r="L901" s="172"/>
      <c r="M901" s="172"/>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7"/>
      <c r="B902" s="7"/>
      <c r="C902" s="147"/>
      <c r="D902" s="147"/>
      <c r="E902" s="7"/>
      <c r="F902" s="7"/>
      <c r="G902" s="7"/>
      <c r="H902" s="7"/>
      <c r="I902" s="7"/>
      <c r="J902" s="7"/>
      <c r="K902" s="7"/>
      <c r="L902" s="172"/>
      <c r="M902" s="172"/>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7"/>
      <c r="B903" s="7"/>
      <c r="C903" s="147"/>
      <c r="D903" s="147"/>
      <c r="E903" s="7"/>
      <c r="F903" s="7"/>
      <c r="G903" s="7"/>
      <c r="H903" s="7"/>
      <c r="I903" s="7"/>
      <c r="J903" s="7"/>
      <c r="K903" s="7"/>
      <c r="L903" s="172"/>
      <c r="M903" s="172"/>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7"/>
      <c r="B904" s="7"/>
      <c r="C904" s="147"/>
      <c r="D904" s="147"/>
      <c r="E904" s="7"/>
      <c r="F904" s="7"/>
      <c r="G904" s="7"/>
      <c r="H904" s="7"/>
      <c r="I904" s="7"/>
      <c r="J904" s="7"/>
      <c r="K904" s="7"/>
      <c r="L904" s="172"/>
      <c r="M904" s="172"/>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7"/>
      <c r="B905" s="7"/>
      <c r="C905" s="147"/>
      <c r="D905" s="147"/>
      <c r="E905" s="7"/>
      <c r="F905" s="7"/>
      <c r="G905" s="7"/>
      <c r="H905" s="7"/>
      <c r="I905" s="7"/>
      <c r="J905" s="7"/>
      <c r="K905" s="7"/>
      <c r="L905" s="172"/>
      <c r="M905" s="172"/>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7"/>
      <c r="B906" s="7"/>
      <c r="C906" s="147"/>
      <c r="D906" s="147"/>
      <c r="E906" s="7"/>
      <c r="F906" s="7"/>
      <c r="G906" s="7"/>
      <c r="H906" s="7"/>
      <c r="I906" s="7"/>
      <c r="J906" s="7"/>
      <c r="K906" s="7"/>
      <c r="L906" s="172"/>
      <c r="M906" s="172"/>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7"/>
      <c r="B907" s="7"/>
      <c r="C907" s="147"/>
      <c r="D907" s="147"/>
      <c r="E907" s="7"/>
      <c r="F907" s="7"/>
      <c r="G907" s="7"/>
      <c r="H907" s="7"/>
      <c r="I907" s="7"/>
      <c r="J907" s="7"/>
      <c r="K907" s="7"/>
      <c r="L907" s="172"/>
      <c r="M907" s="172"/>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7"/>
      <c r="B908" s="7"/>
      <c r="C908" s="147"/>
      <c r="D908" s="147"/>
      <c r="E908" s="7"/>
      <c r="F908" s="7"/>
      <c r="G908" s="7"/>
      <c r="H908" s="7"/>
      <c r="I908" s="7"/>
      <c r="J908" s="7"/>
      <c r="K908" s="7"/>
      <c r="L908" s="172"/>
      <c r="M908" s="172"/>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7"/>
      <c r="B909" s="7"/>
      <c r="C909" s="147"/>
      <c r="D909" s="147"/>
      <c r="E909" s="7"/>
      <c r="F909" s="7"/>
      <c r="G909" s="7"/>
      <c r="H909" s="7"/>
      <c r="I909" s="7"/>
      <c r="J909" s="7"/>
      <c r="K909" s="7"/>
      <c r="L909" s="172"/>
      <c r="M909" s="172"/>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7"/>
      <c r="B910" s="7"/>
      <c r="C910" s="147"/>
      <c r="D910" s="147"/>
      <c r="E910" s="7"/>
      <c r="F910" s="7"/>
      <c r="G910" s="7"/>
      <c r="H910" s="7"/>
      <c r="I910" s="7"/>
      <c r="J910" s="7"/>
      <c r="K910" s="7"/>
      <c r="L910" s="172"/>
      <c r="M910" s="172"/>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7"/>
      <c r="B911" s="7"/>
      <c r="C911" s="147"/>
      <c r="D911" s="147"/>
      <c r="E911" s="7"/>
      <c r="F911" s="7"/>
      <c r="G911" s="7"/>
      <c r="H911" s="7"/>
      <c r="I911" s="7"/>
      <c r="J911" s="7"/>
      <c r="K911" s="7"/>
      <c r="L911" s="172"/>
      <c r="M911" s="172"/>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7"/>
      <c r="B912" s="7"/>
      <c r="C912" s="147"/>
      <c r="D912" s="147"/>
      <c r="E912" s="7"/>
      <c r="F912" s="7"/>
      <c r="G912" s="7"/>
      <c r="H912" s="7"/>
      <c r="I912" s="7"/>
      <c r="J912" s="7"/>
      <c r="K912" s="7"/>
      <c r="L912" s="172"/>
      <c r="M912" s="172"/>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7"/>
      <c r="B913" s="7"/>
      <c r="C913" s="147"/>
      <c r="D913" s="147"/>
      <c r="E913" s="7"/>
      <c r="F913" s="7"/>
      <c r="G913" s="7"/>
      <c r="H913" s="7"/>
      <c r="I913" s="7"/>
      <c r="J913" s="7"/>
      <c r="K913" s="7"/>
      <c r="L913" s="172"/>
      <c r="M913" s="172"/>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7"/>
      <c r="B914" s="7"/>
      <c r="C914" s="147"/>
      <c r="D914" s="147"/>
      <c r="E914" s="7"/>
      <c r="F914" s="7"/>
      <c r="G914" s="7"/>
      <c r="H914" s="7"/>
      <c r="I914" s="7"/>
      <c r="J914" s="7"/>
      <c r="K914" s="7"/>
      <c r="L914" s="172"/>
      <c r="M914" s="172"/>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7"/>
      <c r="B915" s="7"/>
      <c r="C915" s="147"/>
      <c r="D915" s="147"/>
      <c r="E915" s="7"/>
      <c r="F915" s="7"/>
      <c r="G915" s="7"/>
      <c r="H915" s="7"/>
      <c r="I915" s="7"/>
      <c r="J915" s="7"/>
      <c r="K915" s="7"/>
      <c r="L915" s="172"/>
      <c r="M915" s="172"/>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7"/>
      <c r="B916" s="7"/>
      <c r="C916" s="147"/>
      <c r="D916" s="147"/>
      <c r="E916" s="7"/>
      <c r="F916" s="7"/>
      <c r="G916" s="7"/>
      <c r="H916" s="7"/>
      <c r="I916" s="7"/>
      <c r="J916" s="7"/>
      <c r="K916" s="7"/>
      <c r="L916" s="172"/>
      <c r="M916" s="172"/>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7"/>
      <c r="B917" s="7"/>
      <c r="C917" s="147"/>
      <c r="D917" s="147"/>
      <c r="E917" s="7"/>
      <c r="F917" s="7"/>
      <c r="G917" s="7"/>
      <c r="H917" s="7"/>
      <c r="I917" s="7"/>
      <c r="J917" s="7"/>
      <c r="K917" s="7"/>
      <c r="L917" s="172"/>
      <c r="M917" s="172"/>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7"/>
      <c r="B918" s="7"/>
      <c r="C918" s="147"/>
      <c r="D918" s="147"/>
      <c r="E918" s="7"/>
      <c r="F918" s="7"/>
      <c r="G918" s="7"/>
      <c r="H918" s="7"/>
      <c r="I918" s="7"/>
      <c r="J918" s="7"/>
      <c r="K918" s="7"/>
      <c r="L918" s="172"/>
      <c r="M918" s="172"/>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7"/>
      <c r="B919" s="7"/>
      <c r="C919" s="147"/>
      <c r="D919" s="147"/>
      <c r="E919" s="7"/>
      <c r="F919" s="7"/>
      <c r="G919" s="7"/>
      <c r="H919" s="7"/>
      <c r="I919" s="7"/>
      <c r="J919" s="7"/>
      <c r="K919" s="7"/>
      <c r="L919" s="172"/>
      <c r="M919" s="172"/>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7"/>
      <c r="B920" s="7"/>
      <c r="C920" s="147"/>
      <c r="D920" s="147"/>
      <c r="E920" s="7"/>
      <c r="F920" s="7"/>
      <c r="G920" s="7"/>
      <c r="H920" s="7"/>
      <c r="I920" s="7"/>
      <c r="J920" s="7"/>
      <c r="K920" s="7"/>
      <c r="L920" s="172"/>
      <c r="M920" s="172"/>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7"/>
      <c r="B921" s="7"/>
      <c r="C921" s="147"/>
      <c r="D921" s="147"/>
      <c r="E921" s="7"/>
      <c r="F921" s="7"/>
      <c r="G921" s="7"/>
      <c r="H921" s="7"/>
      <c r="I921" s="7"/>
      <c r="J921" s="7"/>
      <c r="K921" s="7"/>
      <c r="L921" s="172"/>
      <c r="M921" s="172"/>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7"/>
      <c r="B922" s="7"/>
      <c r="C922" s="147"/>
      <c r="D922" s="147"/>
      <c r="E922" s="7"/>
      <c r="F922" s="7"/>
      <c r="G922" s="7"/>
      <c r="H922" s="7"/>
      <c r="I922" s="7"/>
      <c r="J922" s="7"/>
      <c r="K922" s="7"/>
      <c r="L922" s="172"/>
      <c r="M922" s="172"/>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7"/>
      <c r="B923" s="7"/>
      <c r="C923" s="147"/>
      <c r="D923" s="147"/>
      <c r="E923" s="7"/>
      <c r="F923" s="7"/>
      <c r="G923" s="7"/>
      <c r="H923" s="7"/>
      <c r="I923" s="7"/>
      <c r="J923" s="7"/>
      <c r="K923" s="7"/>
      <c r="L923" s="172"/>
      <c r="M923" s="172"/>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7"/>
      <c r="B924" s="7"/>
      <c r="C924" s="147"/>
      <c r="D924" s="147"/>
      <c r="E924" s="7"/>
      <c r="F924" s="7"/>
      <c r="G924" s="7"/>
      <c r="H924" s="7"/>
      <c r="I924" s="7"/>
      <c r="J924" s="7"/>
      <c r="K924" s="7"/>
      <c r="L924" s="172"/>
      <c r="M924" s="172"/>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7"/>
      <c r="B925" s="7"/>
      <c r="C925" s="147"/>
      <c r="D925" s="147"/>
      <c r="E925" s="7"/>
      <c r="F925" s="7"/>
      <c r="G925" s="7"/>
      <c r="H925" s="7"/>
      <c r="I925" s="7"/>
      <c r="J925" s="7"/>
      <c r="K925" s="7"/>
      <c r="L925" s="172"/>
      <c r="M925" s="172"/>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7"/>
      <c r="B926" s="7"/>
      <c r="C926" s="147"/>
      <c r="D926" s="147"/>
      <c r="E926" s="7"/>
      <c r="F926" s="7"/>
      <c r="G926" s="7"/>
      <c r="H926" s="7"/>
      <c r="I926" s="7"/>
      <c r="J926" s="7"/>
      <c r="K926" s="7"/>
      <c r="L926" s="172"/>
      <c r="M926" s="172"/>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7"/>
      <c r="B927" s="7"/>
      <c r="C927" s="147"/>
      <c r="D927" s="147"/>
      <c r="E927" s="7"/>
      <c r="F927" s="7"/>
      <c r="G927" s="7"/>
      <c r="H927" s="7"/>
      <c r="I927" s="7"/>
      <c r="J927" s="7"/>
      <c r="K927" s="7"/>
      <c r="L927" s="172"/>
      <c r="M927" s="172"/>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7"/>
      <c r="B928" s="7"/>
      <c r="C928" s="147"/>
      <c r="D928" s="147"/>
      <c r="E928" s="7"/>
      <c r="F928" s="7"/>
      <c r="G928" s="7"/>
      <c r="H928" s="7"/>
      <c r="I928" s="7"/>
      <c r="J928" s="7"/>
      <c r="K928" s="7"/>
      <c r="L928" s="172"/>
      <c r="M928" s="172"/>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7"/>
      <c r="B929" s="7"/>
      <c r="C929" s="147"/>
      <c r="D929" s="147"/>
      <c r="E929" s="7"/>
      <c r="F929" s="7"/>
      <c r="G929" s="7"/>
      <c r="H929" s="7"/>
      <c r="I929" s="7"/>
      <c r="J929" s="7"/>
      <c r="K929" s="7"/>
      <c r="L929" s="172"/>
      <c r="M929" s="172"/>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7"/>
      <c r="B930" s="7"/>
      <c r="C930" s="147"/>
      <c r="D930" s="147"/>
      <c r="E930" s="7"/>
      <c r="F930" s="7"/>
      <c r="G930" s="7"/>
      <c r="H930" s="7"/>
      <c r="I930" s="7"/>
      <c r="J930" s="7"/>
      <c r="K930" s="7"/>
      <c r="L930" s="172"/>
      <c r="M930" s="172"/>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7"/>
      <c r="B931" s="7"/>
      <c r="C931" s="147"/>
      <c r="D931" s="147"/>
      <c r="E931" s="7"/>
      <c r="F931" s="7"/>
      <c r="G931" s="7"/>
      <c r="H931" s="7"/>
      <c r="I931" s="7"/>
      <c r="J931" s="7"/>
      <c r="K931" s="7"/>
      <c r="L931" s="172"/>
      <c r="M931" s="172"/>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7"/>
      <c r="B932" s="7"/>
      <c r="C932" s="147"/>
      <c r="D932" s="147"/>
      <c r="E932" s="7"/>
      <c r="F932" s="7"/>
      <c r="G932" s="7"/>
      <c r="H932" s="7"/>
      <c r="I932" s="7"/>
      <c r="J932" s="7"/>
      <c r="K932" s="7"/>
      <c r="L932" s="172"/>
      <c r="M932" s="172"/>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7"/>
      <c r="B933" s="7"/>
      <c r="C933" s="147"/>
      <c r="D933" s="147"/>
      <c r="E933" s="7"/>
      <c r="F933" s="7"/>
      <c r="G933" s="7"/>
      <c r="H933" s="7"/>
      <c r="I933" s="7"/>
      <c r="J933" s="7"/>
      <c r="K933" s="7"/>
      <c r="L933" s="172"/>
      <c r="M933" s="172"/>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7"/>
      <c r="B934" s="7"/>
      <c r="C934" s="147"/>
      <c r="D934" s="147"/>
      <c r="E934" s="7"/>
      <c r="F934" s="7"/>
      <c r="G934" s="7"/>
      <c r="H934" s="7"/>
      <c r="I934" s="7"/>
      <c r="J934" s="7"/>
      <c r="K934" s="7"/>
      <c r="L934" s="172"/>
      <c r="M934" s="172"/>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7"/>
      <c r="B935" s="7"/>
      <c r="C935" s="147"/>
      <c r="D935" s="147"/>
      <c r="E935" s="7"/>
      <c r="F935" s="7"/>
      <c r="G935" s="7"/>
      <c r="H935" s="7"/>
      <c r="I935" s="7"/>
      <c r="J935" s="7"/>
      <c r="K935" s="7"/>
      <c r="L935" s="172"/>
      <c r="M935" s="172"/>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7"/>
      <c r="B936" s="7"/>
      <c r="C936" s="147"/>
      <c r="D936" s="147"/>
      <c r="E936" s="7"/>
      <c r="F936" s="7"/>
      <c r="G936" s="7"/>
      <c r="H936" s="7"/>
      <c r="I936" s="7"/>
      <c r="J936" s="7"/>
      <c r="K936" s="7"/>
      <c r="L936" s="172"/>
      <c r="M936" s="172"/>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7"/>
      <c r="B937" s="7"/>
      <c r="C937" s="147"/>
      <c r="D937" s="147"/>
      <c r="E937" s="7"/>
      <c r="F937" s="7"/>
      <c r="G937" s="7"/>
      <c r="H937" s="7"/>
      <c r="I937" s="7"/>
      <c r="J937" s="7"/>
      <c r="K937" s="7"/>
      <c r="L937" s="172"/>
      <c r="M937" s="172"/>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7"/>
      <c r="B938" s="7"/>
      <c r="C938" s="147"/>
      <c r="D938" s="147"/>
      <c r="E938" s="7"/>
      <c r="F938" s="7"/>
      <c r="G938" s="7"/>
      <c r="H938" s="7"/>
      <c r="I938" s="7"/>
      <c r="J938" s="7"/>
      <c r="K938" s="7"/>
      <c r="L938" s="172"/>
      <c r="M938" s="172"/>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7"/>
      <c r="B939" s="7"/>
      <c r="C939" s="147"/>
      <c r="D939" s="147"/>
      <c r="E939" s="7"/>
      <c r="F939" s="7"/>
      <c r="G939" s="7"/>
      <c r="H939" s="7"/>
      <c r="I939" s="7"/>
      <c r="J939" s="7"/>
      <c r="K939" s="7"/>
      <c r="L939" s="172"/>
      <c r="M939" s="172"/>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7"/>
      <c r="B940" s="7"/>
      <c r="C940" s="147"/>
      <c r="D940" s="147"/>
      <c r="E940" s="7"/>
      <c r="F940" s="7"/>
      <c r="G940" s="7"/>
      <c r="H940" s="7"/>
      <c r="I940" s="7"/>
      <c r="J940" s="7"/>
      <c r="K940" s="7"/>
      <c r="L940" s="172"/>
      <c r="M940" s="172"/>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7"/>
      <c r="B941" s="7"/>
      <c r="C941" s="147"/>
      <c r="D941" s="147"/>
      <c r="E941" s="7"/>
      <c r="F941" s="7"/>
      <c r="G941" s="7"/>
      <c r="H941" s="7"/>
      <c r="I941" s="7"/>
      <c r="J941" s="7"/>
      <c r="K941" s="7"/>
      <c r="L941" s="172"/>
      <c r="M941" s="172"/>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7"/>
      <c r="B942" s="7"/>
      <c r="C942" s="147"/>
      <c r="D942" s="147"/>
      <c r="E942" s="7"/>
      <c r="F942" s="7"/>
      <c r="G942" s="7"/>
      <c r="H942" s="7"/>
      <c r="I942" s="7"/>
      <c r="J942" s="7"/>
      <c r="K942" s="7"/>
      <c r="L942" s="172"/>
      <c r="M942" s="172"/>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7"/>
      <c r="B943" s="7"/>
      <c r="C943" s="147"/>
      <c r="D943" s="147"/>
      <c r="E943" s="7"/>
      <c r="F943" s="7"/>
      <c r="G943" s="7"/>
      <c r="H943" s="7"/>
      <c r="I943" s="7"/>
      <c r="J943" s="7"/>
      <c r="K943" s="7"/>
      <c r="L943" s="172"/>
      <c r="M943" s="172"/>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7"/>
      <c r="B944" s="7"/>
      <c r="C944" s="147"/>
      <c r="D944" s="147"/>
      <c r="E944" s="7"/>
      <c r="F944" s="7"/>
      <c r="G944" s="7"/>
      <c r="H944" s="7"/>
      <c r="I944" s="7"/>
      <c r="J944" s="7"/>
      <c r="K944" s="7"/>
      <c r="L944" s="172"/>
      <c r="M944" s="172"/>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7"/>
      <c r="B945" s="7"/>
      <c r="C945" s="147"/>
      <c r="D945" s="147"/>
      <c r="E945" s="7"/>
      <c r="F945" s="7"/>
      <c r="G945" s="7"/>
      <c r="H945" s="7"/>
      <c r="I945" s="7"/>
      <c r="J945" s="7"/>
      <c r="K945" s="7"/>
      <c r="L945" s="172"/>
      <c r="M945" s="172"/>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7"/>
      <c r="B946" s="7"/>
      <c r="C946" s="147"/>
      <c r="D946" s="147"/>
      <c r="E946" s="7"/>
      <c r="F946" s="7"/>
      <c r="G946" s="7"/>
      <c r="H946" s="7"/>
      <c r="I946" s="7"/>
      <c r="J946" s="7"/>
      <c r="K946" s="7"/>
      <c r="L946" s="172"/>
      <c r="M946" s="172"/>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7"/>
      <c r="B947" s="7"/>
      <c r="C947" s="147"/>
      <c r="D947" s="147"/>
      <c r="E947" s="7"/>
      <c r="F947" s="7"/>
      <c r="G947" s="7"/>
      <c r="H947" s="7"/>
      <c r="I947" s="7"/>
      <c r="J947" s="7"/>
      <c r="K947" s="7"/>
      <c r="L947" s="172"/>
      <c r="M947" s="172"/>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7"/>
      <c r="B948" s="7"/>
      <c r="C948" s="147"/>
      <c r="D948" s="147"/>
      <c r="E948" s="7"/>
      <c r="F948" s="7"/>
      <c r="G948" s="7"/>
      <c r="H948" s="7"/>
      <c r="I948" s="7"/>
      <c r="J948" s="7"/>
      <c r="K948" s="7"/>
      <c r="L948" s="172"/>
      <c r="M948" s="172"/>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7"/>
      <c r="B949" s="7"/>
      <c r="C949" s="147"/>
      <c r="D949" s="147"/>
      <c r="E949" s="7"/>
      <c r="F949" s="7"/>
      <c r="G949" s="7"/>
      <c r="H949" s="7"/>
      <c r="I949" s="7"/>
      <c r="J949" s="7"/>
      <c r="K949" s="7"/>
      <c r="L949" s="172"/>
      <c r="M949" s="172"/>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7"/>
      <c r="B950" s="7"/>
      <c r="C950" s="147"/>
      <c r="D950" s="147"/>
      <c r="E950" s="7"/>
      <c r="F950" s="7"/>
      <c r="G950" s="7"/>
      <c r="H950" s="7"/>
      <c r="I950" s="7"/>
      <c r="J950" s="7"/>
      <c r="K950" s="7"/>
      <c r="L950" s="172"/>
      <c r="M950" s="172"/>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7"/>
      <c r="B951" s="7"/>
      <c r="C951" s="147"/>
      <c r="D951" s="147"/>
      <c r="E951" s="7"/>
      <c r="F951" s="7"/>
      <c r="G951" s="7"/>
      <c r="H951" s="7"/>
      <c r="I951" s="7"/>
      <c r="J951" s="7"/>
      <c r="K951" s="7"/>
      <c r="L951" s="172"/>
      <c r="M951" s="172"/>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7"/>
      <c r="B952" s="7"/>
      <c r="C952" s="147"/>
      <c r="D952" s="147"/>
      <c r="E952" s="7"/>
      <c r="F952" s="7"/>
      <c r="G952" s="7"/>
      <c r="H952" s="7"/>
      <c r="I952" s="7"/>
      <c r="J952" s="7"/>
      <c r="K952" s="7"/>
      <c r="L952" s="172"/>
      <c r="M952" s="172"/>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7"/>
      <c r="B953" s="7"/>
      <c r="C953" s="147"/>
      <c r="D953" s="147"/>
      <c r="E953" s="7"/>
      <c r="F953" s="7"/>
      <c r="G953" s="7"/>
      <c r="H953" s="7"/>
      <c r="I953" s="7"/>
      <c r="J953" s="7"/>
      <c r="K953" s="7"/>
      <c r="L953" s="172"/>
      <c r="M953" s="172"/>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7"/>
      <c r="B954" s="7"/>
      <c r="C954" s="147"/>
      <c r="D954" s="147"/>
      <c r="E954" s="7"/>
      <c r="F954" s="7"/>
      <c r="G954" s="7"/>
      <c r="H954" s="7"/>
      <c r="I954" s="7"/>
      <c r="J954" s="7"/>
      <c r="K954" s="7"/>
      <c r="L954" s="172"/>
      <c r="M954" s="172"/>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7"/>
      <c r="B955" s="7"/>
      <c r="C955" s="147"/>
      <c r="D955" s="147"/>
      <c r="E955" s="7"/>
      <c r="F955" s="7"/>
      <c r="G955" s="7"/>
      <c r="H955" s="7"/>
      <c r="I955" s="7"/>
      <c r="J955" s="7"/>
      <c r="K955" s="7"/>
      <c r="L955" s="172"/>
      <c r="M955" s="172"/>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7"/>
      <c r="B956" s="7"/>
      <c r="C956" s="147"/>
      <c r="D956" s="147"/>
      <c r="E956" s="7"/>
      <c r="F956" s="7"/>
      <c r="G956" s="7"/>
      <c r="H956" s="7"/>
      <c r="I956" s="7"/>
      <c r="J956" s="7"/>
      <c r="K956" s="7"/>
      <c r="L956" s="172"/>
      <c r="M956" s="172"/>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7"/>
      <c r="B957" s="7"/>
      <c r="C957" s="147"/>
      <c r="D957" s="147"/>
      <c r="E957" s="7"/>
      <c r="F957" s="7"/>
      <c r="G957" s="7"/>
      <c r="H957" s="7"/>
      <c r="I957" s="7"/>
      <c r="J957" s="7"/>
      <c r="K957" s="7"/>
      <c r="L957" s="172"/>
      <c r="M957" s="172"/>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7"/>
      <c r="B958" s="7"/>
      <c r="C958" s="147"/>
      <c r="D958" s="147"/>
      <c r="E958" s="7"/>
      <c r="F958" s="7"/>
      <c r="G958" s="7"/>
      <c r="H958" s="7"/>
      <c r="I958" s="7"/>
      <c r="J958" s="7"/>
      <c r="K958" s="7"/>
      <c r="L958" s="172"/>
      <c r="M958" s="172"/>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7"/>
      <c r="B959" s="7"/>
      <c r="C959" s="147"/>
      <c r="D959" s="147"/>
      <c r="E959" s="7"/>
      <c r="F959" s="7"/>
      <c r="G959" s="7"/>
      <c r="H959" s="7"/>
      <c r="I959" s="7"/>
      <c r="J959" s="7"/>
      <c r="K959" s="7"/>
      <c r="L959" s="172"/>
      <c r="M959" s="172"/>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7"/>
      <c r="B960" s="7"/>
      <c r="C960" s="147"/>
      <c r="D960" s="147"/>
      <c r="E960" s="7"/>
      <c r="F960" s="7"/>
      <c r="G960" s="7"/>
      <c r="H960" s="7"/>
      <c r="I960" s="7"/>
      <c r="J960" s="7"/>
      <c r="K960" s="7"/>
      <c r="L960" s="172"/>
      <c r="M960" s="172"/>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7"/>
      <c r="B961" s="7"/>
      <c r="C961" s="147"/>
      <c r="D961" s="147"/>
      <c r="E961" s="7"/>
      <c r="F961" s="7"/>
      <c r="G961" s="7"/>
      <c r="H961" s="7"/>
      <c r="I961" s="7"/>
      <c r="J961" s="7"/>
      <c r="K961" s="7"/>
      <c r="L961" s="172"/>
      <c r="M961" s="172"/>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7"/>
      <c r="B962" s="7"/>
      <c r="C962" s="147"/>
      <c r="D962" s="147"/>
      <c r="E962" s="7"/>
      <c r="F962" s="7"/>
      <c r="G962" s="7"/>
      <c r="H962" s="7"/>
      <c r="I962" s="7"/>
      <c r="J962" s="7"/>
      <c r="K962" s="7"/>
      <c r="L962" s="172"/>
      <c r="M962" s="172"/>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7"/>
      <c r="B963" s="7"/>
      <c r="C963" s="7"/>
      <c r="D963" s="147"/>
      <c r="E963" s="7"/>
      <c r="F963" s="7"/>
      <c r="G963" s="7"/>
      <c r="H963" s="7"/>
      <c r="I963" s="7"/>
      <c r="J963" s="7"/>
      <c r="K963" s="7"/>
      <c r="L963" s="172"/>
      <c r="M963" s="172"/>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7"/>
      <c r="B964" s="7"/>
      <c r="C964" s="7"/>
      <c r="D964" s="147"/>
      <c r="E964" s="7"/>
      <c r="F964" s="7"/>
      <c r="G964" s="7"/>
      <c r="H964" s="7"/>
      <c r="I964" s="7"/>
      <c r="J964" s="7"/>
      <c r="K964" s="7"/>
      <c r="L964" s="172"/>
      <c r="M964" s="172"/>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7"/>
      <c r="B965" s="7"/>
      <c r="C965" s="7"/>
      <c r="D965" s="147"/>
      <c r="E965" s="7"/>
      <c r="F965" s="7"/>
      <c r="G965" s="7"/>
      <c r="H965" s="7"/>
      <c r="I965" s="7"/>
      <c r="J965" s="7"/>
      <c r="K965" s="7"/>
      <c r="L965" s="172"/>
      <c r="M965" s="172"/>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7"/>
      <c r="B966" s="7"/>
      <c r="C966" s="7"/>
      <c r="D966" s="147"/>
      <c r="E966" s="7"/>
      <c r="F966" s="7"/>
      <c r="G966" s="7"/>
      <c r="H966" s="7"/>
      <c r="I966" s="7"/>
      <c r="J966" s="7"/>
      <c r="K966" s="7"/>
      <c r="L966" s="172"/>
      <c r="M966" s="172"/>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7"/>
      <c r="B967" s="7"/>
      <c r="C967" s="7"/>
      <c r="D967" s="147"/>
      <c r="E967" s="7"/>
      <c r="F967" s="7"/>
      <c r="G967" s="7"/>
      <c r="H967" s="7"/>
      <c r="I967" s="7"/>
      <c r="J967" s="7"/>
      <c r="K967" s="7"/>
      <c r="L967" s="172"/>
      <c r="M967" s="172"/>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7"/>
      <c r="B968" s="7"/>
      <c r="C968" s="7"/>
      <c r="D968" s="147"/>
      <c r="E968" s="7"/>
      <c r="F968" s="7"/>
      <c r="G968" s="7"/>
      <c r="H968" s="7"/>
      <c r="I968" s="7"/>
      <c r="J968" s="7"/>
      <c r="K968" s="7"/>
      <c r="L968" s="172"/>
      <c r="M968" s="172"/>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sheetData>
  <autoFilter ref="$A$1:$AA$127">
    <sortState ref="A1:AA127">
      <sortCondition ref="O1:O127"/>
    </sortState>
  </autoFilter>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location="diff-001300610d140a39327cd1e4ed3e6560c73500ed7cab81037bc768339f40c13dR107" ref="O62"/>
    <hyperlink r:id="rId63" ref="I63"/>
    <hyperlink r:id="rId64" ref="I64"/>
    <hyperlink r:id="rId65" ref="I65"/>
    <hyperlink r:id="rId66" ref="I66"/>
    <hyperlink r:id="rId67" ref="I67"/>
    <hyperlink r:id="rId68" ref="I68"/>
    <hyperlink r:id="rId69" ref="I69"/>
    <hyperlink r:id="rId70" ref="I70"/>
    <hyperlink r:id="rId71" ref="I71"/>
    <hyperlink r:id="rId72" ref="I72"/>
    <hyperlink r:id="rId73" ref="I73"/>
    <hyperlink r:id="rId74" ref="I74"/>
    <hyperlink r:id="rId75" ref="I75"/>
    <hyperlink r:id="rId76" ref="I76"/>
    <hyperlink r:id="rId77" ref="I77"/>
    <hyperlink r:id="rId78" ref="I78"/>
    <hyperlink r:id="rId79" ref="I79"/>
    <hyperlink r:id="rId80" ref="I80"/>
    <hyperlink r:id="rId81" ref="I81"/>
    <hyperlink r:id="rId82" ref="I82"/>
    <hyperlink r:id="rId83" ref="I83"/>
    <hyperlink r:id="rId84" ref="I84"/>
    <hyperlink r:id="rId85" ref="I85"/>
    <hyperlink r:id="rId86" ref="I86"/>
    <hyperlink r:id="rId87" ref="AA86"/>
    <hyperlink r:id="rId88" ref="I87"/>
    <hyperlink r:id="rId89" ref="I88"/>
    <hyperlink r:id="rId90" ref="I89"/>
    <hyperlink r:id="rId91" ref="I90"/>
    <hyperlink r:id="rId92" ref="I91"/>
    <hyperlink r:id="rId93" ref="I92"/>
    <hyperlink r:id="rId94" ref="I93"/>
    <hyperlink r:id="rId95" ref="I94"/>
    <hyperlink r:id="rId96" ref="I95"/>
    <hyperlink r:id="rId97" ref="I96"/>
    <hyperlink r:id="rId98" ref="I97"/>
    <hyperlink r:id="rId99" ref="I98"/>
    <hyperlink r:id="rId100" ref="I99"/>
    <hyperlink r:id="rId101" ref="I100"/>
    <hyperlink r:id="rId102" ref="I101"/>
    <hyperlink r:id="rId103" ref="I102"/>
    <hyperlink r:id="rId104" ref="I103"/>
    <hyperlink r:id="rId105" ref="I104"/>
    <hyperlink r:id="rId106" ref="I105"/>
    <hyperlink r:id="rId107" ref="I106"/>
    <hyperlink r:id="rId108" ref="I107"/>
    <hyperlink r:id="rId109" ref="I108"/>
    <hyperlink r:id="rId110" ref="I109"/>
    <hyperlink r:id="rId111" ref="I110"/>
    <hyperlink r:id="rId112" ref="I111"/>
    <hyperlink r:id="rId113" ref="I112"/>
    <hyperlink r:id="rId114" ref="I113"/>
    <hyperlink r:id="rId115" ref="I114"/>
    <hyperlink r:id="rId116" ref="I115"/>
    <hyperlink r:id="rId117" ref="I116"/>
    <hyperlink r:id="rId118" ref="I117"/>
    <hyperlink r:id="rId119" ref="I118"/>
    <hyperlink r:id="rId120" ref="I119"/>
    <hyperlink r:id="rId121" ref="I120"/>
    <hyperlink r:id="rId122" ref="I121"/>
    <hyperlink r:id="rId123" ref="I122"/>
    <hyperlink r:id="rId124" ref="I123"/>
    <hyperlink r:id="rId125" ref="I124"/>
    <hyperlink r:id="rId126" ref="I125"/>
    <hyperlink r:id="rId127" ref="I126"/>
    <hyperlink r:id="rId128" ref="I127"/>
  </hyperlinks>
  <drawing r:id="rId12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43.25"/>
    <col customWidth="1" min="8" max="8" width="53.25"/>
  </cols>
  <sheetData>
    <row r="1">
      <c r="A1" s="33" t="s">
        <v>111</v>
      </c>
      <c r="B1" s="33" t="s">
        <v>788</v>
      </c>
      <c r="C1" s="33" t="s">
        <v>21</v>
      </c>
      <c r="F1" s="33" t="s">
        <v>707</v>
      </c>
      <c r="G1" s="33" t="s">
        <v>177</v>
      </c>
      <c r="H1" s="33" t="s">
        <v>792</v>
      </c>
      <c r="I1" s="33" t="s">
        <v>178</v>
      </c>
      <c r="J1" s="33" t="s">
        <v>107</v>
      </c>
      <c r="K1" s="33" t="s">
        <v>789</v>
      </c>
      <c r="L1" s="33" t="s">
        <v>386</v>
      </c>
      <c r="M1" s="33" t="s">
        <v>791</v>
      </c>
      <c r="P1" s="33" t="s">
        <v>793</v>
      </c>
      <c r="Q1" s="33" t="s">
        <v>96</v>
      </c>
      <c r="R1" s="33" t="s">
        <v>794</v>
      </c>
      <c r="S1" s="33" t="s">
        <v>795</v>
      </c>
      <c r="T1" s="33" t="s">
        <v>179</v>
      </c>
      <c r="U1" s="33" t="s">
        <v>33</v>
      </c>
      <c r="V1" s="33" t="s">
        <v>796</v>
      </c>
      <c r="W1" s="33" t="s">
        <v>797</v>
      </c>
    </row>
    <row r="2">
      <c r="A2" s="33" t="s">
        <v>111</v>
      </c>
      <c r="B2" s="33" t="s">
        <v>583</v>
      </c>
      <c r="C2" s="33" t="s">
        <v>21</v>
      </c>
      <c r="F2" s="33" t="s">
        <v>677</v>
      </c>
      <c r="G2" s="33" t="s">
        <v>57</v>
      </c>
      <c r="H2" s="33" t="s">
        <v>805</v>
      </c>
      <c r="I2" s="33" t="s">
        <v>58</v>
      </c>
      <c r="J2" s="33" t="s">
        <v>59</v>
      </c>
      <c r="K2" s="33" t="s">
        <v>789</v>
      </c>
      <c r="L2" s="33" t="s">
        <v>386</v>
      </c>
      <c r="M2" s="33" t="s">
        <v>804</v>
      </c>
      <c r="P2" s="33" t="s">
        <v>793</v>
      </c>
      <c r="Q2" s="33" t="s">
        <v>24</v>
      </c>
      <c r="R2" s="33" t="s">
        <v>806</v>
      </c>
      <c r="S2" s="33" t="s">
        <v>807</v>
      </c>
      <c r="T2" s="33" t="s">
        <v>60</v>
      </c>
      <c r="U2" s="33" t="s">
        <v>33</v>
      </c>
      <c r="V2" s="33" t="s">
        <v>808</v>
      </c>
      <c r="W2" s="33" t="s">
        <v>797</v>
      </c>
      <c r="X2" s="33" t="s">
        <v>809</v>
      </c>
    </row>
    <row r="3">
      <c r="D3" s="33" t="s">
        <v>1</v>
      </c>
      <c r="E3" s="33" t="s">
        <v>583</v>
      </c>
      <c r="F3" s="33" t="s">
        <v>369</v>
      </c>
      <c r="G3" s="3" t="s">
        <v>815</v>
      </c>
      <c r="H3" s="33" t="s">
        <v>805</v>
      </c>
      <c r="I3" s="33" t="s">
        <v>816</v>
      </c>
      <c r="J3" s="33" t="s">
        <v>817</v>
      </c>
      <c r="K3" s="33" t="s">
        <v>803</v>
      </c>
      <c r="L3" s="33" t="s">
        <v>386</v>
      </c>
      <c r="M3" s="33" t="s">
        <v>804</v>
      </c>
      <c r="V3" s="33" t="s">
        <v>818</v>
      </c>
    </row>
    <row r="4">
      <c r="D4" s="33" t="s">
        <v>799</v>
      </c>
      <c r="E4" s="33" t="s">
        <v>301</v>
      </c>
      <c r="F4" s="33" t="s">
        <v>369</v>
      </c>
      <c r="G4" s="3" t="s">
        <v>418</v>
      </c>
      <c r="H4" s="33" t="s">
        <v>805</v>
      </c>
      <c r="I4" s="33" t="s">
        <v>419</v>
      </c>
      <c r="J4" s="33" t="s">
        <v>420</v>
      </c>
      <c r="K4" s="33" t="s">
        <v>803</v>
      </c>
      <c r="L4" s="33" t="s">
        <v>386</v>
      </c>
      <c r="M4" s="33" t="s">
        <v>804</v>
      </c>
      <c r="P4" s="33" t="s">
        <v>793</v>
      </c>
      <c r="R4" s="33" t="s">
        <v>819</v>
      </c>
      <c r="S4" s="33" t="s">
        <v>820</v>
      </c>
      <c r="T4" s="33" t="s">
        <v>421</v>
      </c>
      <c r="V4" s="33" t="s">
        <v>818</v>
      </c>
      <c r="W4" s="33" t="s">
        <v>797</v>
      </c>
    </row>
    <row r="5">
      <c r="D5" s="33" t="s">
        <v>799</v>
      </c>
      <c r="E5" s="33" t="s">
        <v>301</v>
      </c>
      <c r="F5" s="33" t="s">
        <v>481</v>
      </c>
      <c r="G5" s="33" t="s">
        <v>551</v>
      </c>
      <c r="H5" s="33" t="s">
        <v>805</v>
      </c>
      <c r="I5" s="33" t="s">
        <v>552</v>
      </c>
      <c r="J5" s="33" t="s">
        <v>553</v>
      </c>
      <c r="K5" s="33" t="s">
        <v>823</v>
      </c>
      <c r="L5" s="33" t="s">
        <v>386</v>
      </c>
      <c r="M5" s="33" t="s">
        <v>812</v>
      </c>
      <c r="P5" s="33" t="s">
        <v>793</v>
      </c>
      <c r="R5" s="33" t="s">
        <v>794</v>
      </c>
      <c r="S5" s="33" t="s">
        <v>820</v>
      </c>
      <c r="T5" s="33" t="s">
        <v>554</v>
      </c>
      <c r="V5" s="33" t="s">
        <v>814</v>
      </c>
      <c r="W5" s="33" t="s">
        <v>797</v>
      </c>
    </row>
    <row r="6">
      <c r="D6" s="33" t="s">
        <v>799</v>
      </c>
      <c r="E6" s="33" t="s">
        <v>301</v>
      </c>
      <c r="F6" s="33" t="s">
        <v>481</v>
      </c>
      <c r="G6" s="33" t="s">
        <v>568</v>
      </c>
      <c r="H6" s="33" t="s">
        <v>805</v>
      </c>
      <c r="I6" s="33" t="s">
        <v>569</v>
      </c>
      <c r="J6" s="33" t="s">
        <v>570</v>
      </c>
      <c r="K6" s="33" t="s">
        <v>827</v>
      </c>
      <c r="L6" s="33" t="s">
        <v>386</v>
      </c>
      <c r="M6" s="33" t="s">
        <v>804</v>
      </c>
      <c r="P6" s="33" t="s">
        <v>793</v>
      </c>
      <c r="R6" s="33" t="s">
        <v>794</v>
      </c>
      <c r="S6" s="33" t="s">
        <v>820</v>
      </c>
      <c r="T6" s="33" t="s">
        <v>571</v>
      </c>
      <c r="V6" s="33" t="s">
        <v>824</v>
      </c>
      <c r="W6" s="33" t="s">
        <v>797</v>
      </c>
    </row>
    <row r="7">
      <c r="D7" s="33" t="s">
        <v>799</v>
      </c>
      <c r="E7" s="33" t="s">
        <v>301</v>
      </c>
      <c r="F7" s="33" t="s">
        <v>481</v>
      </c>
      <c r="G7" s="33" t="s">
        <v>821</v>
      </c>
      <c r="H7" s="33" t="s">
        <v>805</v>
      </c>
      <c r="I7" s="33" t="s">
        <v>822</v>
      </c>
      <c r="J7" s="33" t="s">
        <v>540</v>
      </c>
      <c r="K7" s="33" t="s">
        <v>823</v>
      </c>
      <c r="L7" s="33" t="s">
        <v>386</v>
      </c>
      <c r="M7" s="33" t="s">
        <v>804</v>
      </c>
      <c r="P7" s="33" t="s">
        <v>793</v>
      </c>
      <c r="R7" s="33" t="s">
        <v>794</v>
      </c>
      <c r="S7" s="33" t="s">
        <v>813</v>
      </c>
      <c r="T7" s="33" t="s">
        <v>541</v>
      </c>
      <c r="V7" s="33" t="s">
        <v>824</v>
      </c>
      <c r="W7" s="33" t="s">
        <v>797</v>
      </c>
      <c r="X7" s="33" t="s">
        <v>825</v>
      </c>
    </row>
    <row r="8">
      <c r="D8" s="33" t="s">
        <v>799</v>
      </c>
      <c r="E8" s="33" t="s">
        <v>301</v>
      </c>
      <c r="F8" s="33" t="s">
        <v>481</v>
      </c>
      <c r="G8" s="33" t="s">
        <v>547</v>
      </c>
      <c r="H8" s="33" t="s">
        <v>805</v>
      </c>
      <c r="I8" s="33" t="s">
        <v>548</v>
      </c>
      <c r="J8" s="33" t="s">
        <v>549</v>
      </c>
      <c r="K8" s="33" t="s">
        <v>823</v>
      </c>
      <c r="L8" s="33" t="s">
        <v>386</v>
      </c>
      <c r="M8" s="33" t="s">
        <v>804</v>
      </c>
      <c r="P8" s="33" t="s">
        <v>793</v>
      </c>
      <c r="R8" s="33" t="s">
        <v>794</v>
      </c>
      <c r="S8" s="33" t="s">
        <v>820</v>
      </c>
      <c r="T8" s="33" t="s">
        <v>550</v>
      </c>
      <c r="V8" s="33" t="s">
        <v>824</v>
      </c>
      <c r="W8" s="33" t="s">
        <v>797</v>
      </c>
    </row>
    <row r="9">
      <c r="D9" s="33" t="s">
        <v>799</v>
      </c>
      <c r="E9" s="33" t="s">
        <v>301</v>
      </c>
      <c r="F9" s="33" t="s">
        <v>481</v>
      </c>
      <c r="G9" s="33" t="s">
        <v>534</v>
      </c>
      <c r="H9" s="33" t="s">
        <v>805</v>
      </c>
      <c r="I9" s="33" t="s">
        <v>535</v>
      </c>
      <c r="J9" s="33" t="s">
        <v>536</v>
      </c>
      <c r="K9" s="33" t="s">
        <v>823</v>
      </c>
      <c r="L9" s="33" t="s">
        <v>386</v>
      </c>
      <c r="M9" s="33" t="s">
        <v>812</v>
      </c>
      <c r="P9" s="33" t="s">
        <v>793</v>
      </c>
      <c r="R9" s="33" t="s">
        <v>794</v>
      </c>
      <c r="S9" s="33" t="s">
        <v>813</v>
      </c>
      <c r="T9" s="33" t="s">
        <v>537</v>
      </c>
      <c r="V9" s="33" t="s">
        <v>828</v>
      </c>
      <c r="W9" s="33" t="s">
        <v>797</v>
      </c>
    </row>
    <row r="10">
      <c r="D10" s="33" t="s">
        <v>799</v>
      </c>
      <c r="E10" s="33" t="s">
        <v>301</v>
      </c>
      <c r="F10" s="33" t="s">
        <v>481</v>
      </c>
      <c r="G10" s="33" t="s">
        <v>518</v>
      </c>
      <c r="H10" s="33" t="s">
        <v>805</v>
      </c>
      <c r="I10" s="33" t="s">
        <v>519</v>
      </c>
      <c r="J10" s="33" t="s">
        <v>520</v>
      </c>
      <c r="K10" s="33" t="s">
        <v>823</v>
      </c>
      <c r="L10" s="33" t="s">
        <v>386</v>
      </c>
      <c r="M10" s="33" t="s">
        <v>804</v>
      </c>
      <c r="P10" s="33" t="s">
        <v>793</v>
      </c>
      <c r="R10" s="33" t="s">
        <v>826</v>
      </c>
      <c r="S10" s="33" t="s">
        <v>813</v>
      </c>
      <c r="T10" s="33" t="s">
        <v>521</v>
      </c>
      <c r="V10" s="33" t="s">
        <v>796</v>
      </c>
      <c r="W10" s="33" t="s">
        <v>797</v>
      </c>
    </row>
    <row r="11">
      <c r="D11" s="33" t="s">
        <v>799</v>
      </c>
      <c r="E11" s="33" t="s">
        <v>301</v>
      </c>
      <c r="F11" s="33" t="s">
        <v>481</v>
      </c>
      <c r="G11" s="33" t="s">
        <v>510</v>
      </c>
      <c r="H11" s="33" t="s">
        <v>805</v>
      </c>
      <c r="I11" s="33" t="s">
        <v>511</v>
      </c>
      <c r="J11" s="33" t="s">
        <v>512</v>
      </c>
      <c r="K11" s="33" t="s">
        <v>823</v>
      </c>
      <c r="L11" s="33" t="s">
        <v>386</v>
      </c>
      <c r="M11" s="33" t="s">
        <v>791</v>
      </c>
      <c r="P11" s="33" t="s">
        <v>793</v>
      </c>
      <c r="R11" s="33" t="s">
        <v>837</v>
      </c>
      <c r="S11" s="33" t="s">
        <v>813</v>
      </c>
      <c r="T11" s="33" t="s">
        <v>513</v>
      </c>
      <c r="V11" s="33" t="s">
        <v>1037</v>
      </c>
      <c r="W11" s="33" t="s">
        <v>797</v>
      </c>
    </row>
    <row r="12">
      <c r="D12" s="33" t="s">
        <v>799</v>
      </c>
      <c r="E12" s="33" t="s">
        <v>301</v>
      </c>
      <c r="F12" s="33" t="s">
        <v>481</v>
      </c>
      <c r="G12" s="33" t="s">
        <v>498</v>
      </c>
      <c r="H12" s="33" t="s">
        <v>805</v>
      </c>
      <c r="I12" s="33" t="s">
        <v>499</v>
      </c>
      <c r="J12" s="33" t="s">
        <v>500</v>
      </c>
      <c r="K12" s="33" t="s">
        <v>823</v>
      </c>
      <c r="L12" s="33" t="s">
        <v>386</v>
      </c>
      <c r="M12" s="33" t="s">
        <v>804</v>
      </c>
      <c r="P12" s="33" t="s">
        <v>793</v>
      </c>
      <c r="R12" s="33" t="s">
        <v>794</v>
      </c>
      <c r="S12" s="33" t="s">
        <v>813</v>
      </c>
      <c r="T12" s="33" t="s">
        <v>501</v>
      </c>
      <c r="V12" s="33" t="s">
        <v>818</v>
      </c>
      <c r="W12" s="33" t="s">
        <v>797</v>
      </c>
    </row>
    <row r="13">
      <c r="A13" s="33" t="s">
        <v>810</v>
      </c>
      <c r="B13" s="33" t="s">
        <v>788</v>
      </c>
      <c r="C13" s="33" t="s">
        <v>138</v>
      </c>
      <c r="F13" s="33" t="s">
        <v>691</v>
      </c>
      <c r="G13" s="33" t="s">
        <v>126</v>
      </c>
      <c r="H13" s="33" t="s">
        <v>805</v>
      </c>
      <c r="I13" s="33" t="s">
        <v>127</v>
      </c>
      <c r="J13" s="33" t="s">
        <v>129</v>
      </c>
      <c r="K13" s="33" t="s">
        <v>811</v>
      </c>
      <c r="L13" s="33" t="s">
        <v>386</v>
      </c>
      <c r="M13" s="33" t="s">
        <v>804</v>
      </c>
      <c r="P13" s="33" t="s">
        <v>793</v>
      </c>
      <c r="Q13" s="33" t="s">
        <v>132</v>
      </c>
      <c r="R13" s="33" t="s">
        <v>806</v>
      </c>
      <c r="S13" s="33" t="s">
        <v>813</v>
      </c>
      <c r="T13" s="33" t="s">
        <v>130</v>
      </c>
      <c r="U13" s="33" t="s">
        <v>131</v>
      </c>
      <c r="V13" s="33" t="s">
        <v>1012</v>
      </c>
      <c r="W13" s="33" t="s">
        <v>797</v>
      </c>
      <c r="X13" s="33" t="s">
        <v>1013</v>
      </c>
    </row>
    <row r="14">
      <c r="A14" s="33" t="s">
        <v>810</v>
      </c>
      <c r="B14" s="33" t="s">
        <v>788</v>
      </c>
      <c r="C14" s="33" t="s">
        <v>21</v>
      </c>
      <c r="F14" s="33" t="s">
        <v>707</v>
      </c>
      <c r="G14" s="33" t="s">
        <v>183</v>
      </c>
      <c r="H14" s="33" t="s">
        <v>805</v>
      </c>
      <c r="I14" s="33" t="s">
        <v>184</v>
      </c>
      <c r="J14" s="33" t="s">
        <v>186</v>
      </c>
      <c r="K14" s="33" t="s">
        <v>811</v>
      </c>
      <c r="L14" s="33" t="s">
        <v>386</v>
      </c>
      <c r="M14" s="33" t="s">
        <v>812</v>
      </c>
      <c r="P14" s="33" t="s">
        <v>793</v>
      </c>
      <c r="Q14" s="33" t="s">
        <v>24</v>
      </c>
      <c r="R14" s="33" t="s">
        <v>794</v>
      </c>
      <c r="S14" s="33" t="s">
        <v>813</v>
      </c>
      <c r="T14" s="33" t="s">
        <v>94</v>
      </c>
      <c r="U14" s="33" t="s">
        <v>46</v>
      </c>
      <c r="V14" s="33" t="s">
        <v>814</v>
      </c>
      <c r="W14" s="33" t="s">
        <v>797</v>
      </c>
    </row>
    <row r="15">
      <c r="A15" s="33" t="s">
        <v>810</v>
      </c>
      <c r="B15" s="33" t="s">
        <v>788</v>
      </c>
      <c r="C15" s="33" t="s">
        <v>834</v>
      </c>
      <c r="F15" s="33" t="s">
        <v>683</v>
      </c>
      <c r="G15" s="33" t="s">
        <v>61</v>
      </c>
      <c r="H15" s="33" t="s">
        <v>829</v>
      </c>
      <c r="I15" s="33" t="s">
        <v>62</v>
      </c>
      <c r="J15" s="33" t="s">
        <v>65</v>
      </c>
      <c r="K15" s="33" t="s">
        <v>811</v>
      </c>
      <c r="L15" s="33" t="s">
        <v>386</v>
      </c>
      <c r="M15" s="33" t="s">
        <v>804</v>
      </c>
      <c r="P15" s="33" t="s">
        <v>793</v>
      </c>
      <c r="R15" s="33" t="s">
        <v>806</v>
      </c>
      <c r="S15" s="33" t="s">
        <v>813</v>
      </c>
      <c r="T15" s="33" t="s">
        <v>66</v>
      </c>
      <c r="U15" s="33" t="s">
        <v>33</v>
      </c>
      <c r="V15" s="33" t="s">
        <v>796</v>
      </c>
      <c r="W15" s="33" t="s">
        <v>797</v>
      </c>
      <c r="X15" s="33" t="s">
        <v>835</v>
      </c>
    </row>
    <row r="16">
      <c r="A16" s="33" t="s">
        <v>810</v>
      </c>
      <c r="B16" s="33" t="s">
        <v>583</v>
      </c>
      <c r="C16" s="33" t="s">
        <v>21</v>
      </c>
      <c r="F16" s="33" t="s">
        <v>687</v>
      </c>
      <c r="G16" s="33" t="s">
        <v>101</v>
      </c>
      <c r="H16" s="33" t="s">
        <v>829</v>
      </c>
      <c r="I16" s="33" t="s">
        <v>102</v>
      </c>
      <c r="J16" s="33" t="s">
        <v>103</v>
      </c>
      <c r="K16" s="33" t="s">
        <v>811</v>
      </c>
      <c r="L16" s="33" t="s">
        <v>386</v>
      </c>
      <c r="M16" s="33" t="s">
        <v>812</v>
      </c>
      <c r="P16" s="33" t="s">
        <v>793</v>
      </c>
      <c r="Q16" s="33" t="s">
        <v>24</v>
      </c>
      <c r="R16" s="33" t="s">
        <v>794</v>
      </c>
      <c r="S16" s="33" t="s">
        <v>813</v>
      </c>
      <c r="T16" s="33" t="s">
        <v>104</v>
      </c>
      <c r="U16" s="33" t="s">
        <v>46</v>
      </c>
      <c r="V16" s="33" t="s">
        <v>796</v>
      </c>
      <c r="W16" s="33" t="s">
        <v>797</v>
      </c>
      <c r="X16" s="33" t="s">
        <v>830</v>
      </c>
    </row>
    <row r="17">
      <c r="D17" s="33" t="s">
        <v>1</v>
      </c>
      <c r="E17" s="33" t="s">
        <v>583</v>
      </c>
      <c r="F17" s="33" t="s">
        <v>369</v>
      </c>
      <c r="G17" s="3" t="s">
        <v>473</v>
      </c>
      <c r="H17" s="33" t="s">
        <v>829</v>
      </c>
      <c r="I17" s="33" t="s">
        <v>474</v>
      </c>
      <c r="J17" s="33" t="s">
        <v>475</v>
      </c>
      <c r="K17" s="33" t="s">
        <v>803</v>
      </c>
      <c r="L17" s="33" t="s">
        <v>386</v>
      </c>
      <c r="M17" s="33" t="s">
        <v>812</v>
      </c>
      <c r="P17" s="33" t="s">
        <v>793</v>
      </c>
      <c r="R17" s="33" t="s">
        <v>838</v>
      </c>
      <c r="S17" s="33" t="s">
        <v>813</v>
      </c>
      <c r="T17" s="33" t="s">
        <v>476</v>
      </c>
      <c r="V17" s="33" t="s">
        <v>796</v>
      </c>
      <c r="W17" s="33" t="s">
        <v>797</v>
      </c>
      <c r="X17" s="33" t="s">
        <v>839</v>
      </c>
    </row>
    <row r="18">
      <c r="D18" s="33" t="s">
        <v>1</v>
      </c>
      <c r="E18" s="33" t="s">
        <v>583</v>
      </c>
      <c r="F18" s="33" t="s">
        <v>369</v>
      </c>
      <c r="G18" s="3" t="s">
        <v>445</v>
      </c>
      <c r="H18" s="33" t="s">
        <v>829</v>
      </c>
      <c r="I18" s="33" t="s">
        <v>446</v>
      </c>
      <c r="J18" s="33" t="s">
        <v>447</v>
      </c>
      <c r="K18" s="33" t="s">
        <v>823</v>
      </c>
      <c r="L18" s="33" t="s">
        <v>386</v>
      </c>
      <c r="M18" s="33" t="s">
        <v>804</v>
      </c>
      <c r="P18" s="33" t="s">
        <v>793</v>
      </c>
      <c r="R18" s="33" t="s">
        <v>819</v>
      </c>
      <c r="S18" s="33" t="s">
        <v>813</v>
      </c>
      <c r="T18" s="33" t="s">
        <v>448</v>
      </c>
      <c r="V18" s="33" t="s">
        <v>796</v>
      </c>
      <c r="W18" s="33" t="s">
        <v>797</v>
      </c>
    </row>
    <row r="19">
      <c r="D19" s="33" t="s">
        <v>799</v>
      </c>
      <c r="E19" s="33" t="s">
        <v>301</v>
      </c>
      <c r="F19" s="33" t="s">
        <v>369</v>
      </c>
      <c r="G19" s="3" t="s">
        <v>441</v>
      </c>
      <c r="H19" s="33" t="s">
        <v>829</v>
      </c>
      <c r="I19" s="33" t="s">
        <v>442</v>
      </c>
      <c r="J19" s="33" t="s">
        <v>443</v>
      </c>
      <c r="K19" s="33" t="s">
        <v>803</v>
      </c>
      <c r="L19" s="33" t="s">
        <v>386</v>
      </c>
      <c r="M19" s="33" t="s">
        <v>804</v>
      </c>
      <c r="P19" s="33" t="s">
        <v>793</v>
      </c>
      <c r="R19" s="33" t="s">
        <v>819</v>
      </c>
      <c r="S19" s="33" t="s">
        <v>836</v>
      </c>
      <c r="T19" s="33" t="s">
        <v>444</v>
      </c>
      <c r="V19" s="33" t="s">
        <v>796</v>
      </c>
      <c r="W19" s="33" t="s">
        <v>797</v>
      </c>
    </row>
    <row r="20">
      <c r="D20" s="33" t="s">
        <v>799</v>
      </c>
      <c r="E20" s="33" t="s">
        <v>301</v>
      </c>
      <c r="F20" s="33" t="s">
        <v>481</v>
      </c>
      <c r="G20" s="33" t="s">
        <v>572</v>
      </c>
      <c r="H20" s="33" t="s">
        <v>829</v>
      </c>
      <c r="I20" s="33" t="s">
        <v>573</v>
      </c>
      <c r="J20" s="33" t="s">
        <v>574</v>
      </c>
      <c r="K20" s="33" t="s">
        <v>823</v>
      </c>
      <c r="L20" s="33" t="s">
        <v>386</v>
      </c>
      <c r="M20" s="33" t="s">
        <v>804</v>
      </c>
      <c r="P20" s="33" t="s">
        <v>793</v>
      </c>
      <c r="R20" s="33" t="s">
        <v>794</v>
      </c>
      <c r="S20" s="33" t="s">
        <v>820</v>
      </c>
      <c r="T20" s="33" t="s">
        <v>575</v>
      </c>
      <c r="V20" s="33" t="s">
        <v>796</v>
      </c>
      <c r="W20" s="33" t="s">
        <v>797</v>
      </c>
    </row>
    <row r="21">
      <c r="D21" s="33" t="s">
        <v>799</v>
      </c>
      <c r="E21" s="33" t="s">
        <v>301</v>
      </c>
      <c r="F21" s="33" t="s">
        <v>481</v>
      </c>
      <c r="G21" s="33" t="s">
        <v>506</v>
      </c>
      <c r="H21" s="33" t="s">
        <v>829</v>
      </c>
      <c r="I21" s="33" t="s">
        <v>507</v>
      </c>
      <c r="J21" s="33" t="s">
        <v>508</v>
      </c>
      <c r="K21" s="33" t="s">
        <v>823</v>
      </c>
      <c r="L21" s="33" t="s">
        <v>386</v>
      </c>
      <c r="M21" s="33" t="s">
        <v>804</v>
      </c>
      <c r="P21" s="33" t="s">
        <v>793</v>
      </c>
      <c r="R21" s="33" t="s">
        <v>837</v>
      </c>
      <c r="S21" s="33" t="s">
        <v>813</v>
      </c>
      <c r="T21" s="33" t="s">
        <v>509</v>
      </c>
      <c r="V21" s="33" t="s">
        <v>796</v>
      </c>
      <c r="W21" s="33" t="s">
        <v>797</v>
      </c>
    </row>
    <row r="22">
      <c r="D22" s="33" t="s">
        <v>1</v>
      </c>
      <c r="E22" s="33" t="s">
        <v>583</v>
      </c>
      <c r="F22" s="33" t="s">
        <v>369</v>
      </c>
      <c r="G22" s="33" t="s">
        <v>461</v>
      </c>
      <c r="H22" s="33" t="s">
        <v>845</v>
      </c>
      <c r="I22" s="33" t="s">
        <v>462</v>
      </c>
      <c r="J22" s="33" t="s">
        <v>463</v>
      </c>
      <c r="K22" s="33" t="s">
        <v>823</v>
      </c>
      <c r="L22" s="33" t="s">
        <v>386</v>
      </c>
      <c r="M22" s="33" t="s">
        <v>812</v>
      </c>
      <c r="P22" s="33" t="s">
        <v>852</v>
      </c>
      <c r="R22" s="33" t="s">
        <v>819</v>
      </c>
      <c r="S22" s="33" t="s">
        <v>846</v>
      </c>
      <c r="T22" s="33" t="s">
        <v>464</v>
      </c>
      <c r="V22" s="33" t="s">
        <v>814</v>
      </c>
      <c r="W22" s="33" t="s">
        <v>797</v>
      </c>
    </row>
    <row r="23">
      <c r="D23" s="33" t="s">
        <v>799</v>
      </c>
      <c r="E23" s="33" t="s">
        <v>301</v>
      </c>
      <c r="F23" s="33" t="s">
        <v>716</v>
      </c>
      <c r="G23" s="3" t="s">
        <v>847</v>
      </c>
      <c r="H23" s="33" t="s">
        <v>845</v>
      </c>
      <c r="I23" s="33" t="s">
        <v>848</v>
      </c>
      <c r="J23" s="33" t="s">
        <v>849</v>
      </c>
      <c r="K23" s="33" t="s">
        <v>803</v>
      </c>
      <c r="L23" s="33" t="s">
        <v>386</v>
      </c>
      <c r="M23" s="33" t="s">
        <v>804</v>
      </c>
      <c r="P23" s="33" t="s">
        <v>850</v>
      </c>
      <c r="R23" s="33" t="s">
        <v>794</v>
      </c>
      <c r="S23" s="33" t="s">
        <v>795</v>
      </c>
      <c r="V23" s="33" t="s">
        <v>851</v>
      </c>
      <c r="W23" s="33" t="s">
        <v>797</v>
      </c>
    </row>
    <row r="24">
      <c r="D24" s="33" t="s">
        <v>799</v>
      </c>
      <c r="E24" s="33" t="s">
        <v>301</v>
      </c>
      <c r="F24" s="33" t="s">
        <v>373</v>
      </c>
      <c r="G24" s="3" t="s">
        <v>392</v>
      </c>
      <c r="H24" s="33" t="s">
        <v>845</v>
      </c>
      <c r="I24" s="33" t="s">
        <v>393</v>
      </c>
      <c r="J24" s="33" t="s">
        <v>394</v>
      </c>
      <c r="K24" s="33" t="s">
        <v>803</v>
      </c>
      <c r="L24" s="33" t="s">
        <v>386</v>
      </c>
      <c r="M24" s="33" t="s">
        <v>812</v>
      </c>
      <c r="P24" s="33" t="s">
        <v>852</v>
      </c>
      <c r="R24" s="33" t="s">
        <v>838</v>
      </c>
      <c r="S24" s="33" t="s">
        <v>846</v>
      </c>
      <c r="T24" s="33" t="s">
        <v>395</v>
      </c>
      <c r="V24" s="33" t="s">
        <v>814</v>
      </c>
      <c r="W24" s="33" t="s">
        <v>797</v>
      </c>
    </row>
    <row r="25">
      <c r="A25" s="33" t="s">
        <v>810</v>
      </c>
      <c r="B25" s="33" t="s">
        <v>788</v>
      </c>
      <c r="C25" s="33" t="s">
        <v>21</v>
      </c>
      <c r="F25" s="33" t="s">
        <v>707</v>
      </c>
      <c r="G25" s="33" t="s">
        <v>205</v>
      </c>
      <c r="H25" s="33" t="s">
        <v>845</v>
      </c>
      <c r="I25" s="33" t="s">
        <v>206</v>
      </c>
      <c r="J25" s="33" t="s">
        <v>171</v>
      </c>
      <c r="K25" s="33" t="s">
        <v>811</v>
      </c>
      <c r="L25" s="33" t="s">
        <v>386</v>
      </c>
      <c r="M25" s="33" t="s">
        <v>812</v>
      </c>
      <c r="P25" s="33" t="s">
        <v>844</v>
      </c>
      <c r="Q25" s="33" t="s">
        <v>24</v>
      </c>
      <c r="R25" s="33" t="s">
        <v>819</v>
      </c>
      <c r="S25" s="33" t="s">
        <v>846</v>
      </c>
      <c r="T25" s="33" t="s">
        <v>207</v>
      </c>
      <c r="V25" s="33" t="s">
        <v>814</v>
      </c>
      <c r="W25" s="33" t="s">
        <v>797</v>
      </c>
    </row>
    <row r="26">
      <c r="D26" s="33" t="s">
        <v>1</v>
      </c>
      <c r="E26" s="33" t="s">
        <v>583</v>
      </c>
      <c r="F26" s="33" t="s">
        <v>716</v>
      </c>
      <c r="G26" s="33" t="s">
        <v>310</v>
      </c>
      <c r="H26" s="33" t="s">
        <v>855</v>
      </c>
      <c r="I26" s="33" t="s">
        <v>874</v>
      </c>
      <c r="J26" s="33" t="s">
        <v>875</v>
      </c>
      <c r="K26" s="33" t="s">
        <v>876</v>
      </c>
      <c r="L26" s="33" t="s">
        <v>386</v>
      </c>
      <c r="M26" s="33" t="s">
        <v>877</v>
      </c>
      <c r="P26" s="33" t="s">
        <v>850</v>
      </c>
      <c r="R26" s="33" t="s">
        <v>794</v>
      </c>
      <c r="S26" s="33" t="s">
        <v>878</v>
      </c>
      <c r="V26" s="33" t="s">
        <v>796</v>
      </c>
      <c r="W26" s="33" t="s">
        <v>797</v>
      </c>
      <c r="X26" s="33" t="s">
        <v>879</v>
      </c>
    </row>
    <row r="27">
      <c r="D27" s="33" t="s">
        <v>799</v>
      </c>
      <c r="E27" s="33" t="s">
        <v>301</v>
      </c>
      <c r="F27" s="33" t="s">
        <v>716</v>
      </c>
      <c r="G27" s="3" t="s">
        <v>865</v>
      </c>
      <c r="H27" s="33" t="s">
        <v>855</v>
      </c>
      <c r="I27" s="33" t="s">
        <v>866</v>
      </c>
      <c r="J27" s="33" t="s">
        <v>867</v>
      </c>
      <c r="K27" s="33" t="s">
        <v>803</v>
      </c>
      <c r="L27" s="33" t="s">
        <v>386</v>
      </c>
      <c r="M27" s="33" t="s">
        <v>791</v>
      </c>
      <c r="P27" s="33" t="s">
        <v>850</v>
      </c>
      <c r="R27" s="33" t="s">
        <v>806</v>
      </c>
      <c r="S27" s="33" t="s">
        <v>795</v>
      </c>
      <c r="T27" s="33" t="s">
        <v>868</v>
      </c>
      <c r="V27" s="33" t="s">
        <v>796</v>
      </c>
      <c r="W27" s="33" t="s">
        <v>797</v>
      </c>
    </row>
    <row r="28">
      <c r="D28" s="33" t="s">
        <v>1</v>
      </c>
      <c r="E28" s="33" t="s">
        <v>583</v>
      </c>
      <c r="F28" s="33" t="s">
        <v>373</v>
      </c>
      <c r="G28" s="3" t="s">
        <v>871</v>
      </c>
      <c r="H28" s="33" t="s">
        <v>855</v>
      </c>
      <c r="I28" s="33" t="s">
        <v>872</v>
      </c>
      <c r="J28" s="33" t="s">
        <v>873</v>
      </c>
      <c r="K28" s="33" t="s">
        <v>823</v>
      </c>
      <c r="L28" s="33" t="s">
        <v>386</v>
      </c>
      <c r="M28" s="33" t="s">
        <v>812</v>
      </c>
      <c r="P28" s="33" t="s">
        <v>793</v>
      </c>
      <c r="V28" s="33" t="s">
        <v>796</v>
      </c>
    </row>
    <row r="29">
      <c r="D29" s="33" t="s">
        <v>799</v>
      </c>
      <c r="E29" s="33" t="s">
        <v>301</v>
      </c>
      <c r="F29" s="33" t="s">
        <v>716</v>
      </c>
      <c r="G29" s="3" t="s">
        <v>882</v>
      </c>
      <c r="H29" s="174" t="s">
        <v>885</v>
      </c>
      <c r="I29" s="33" t="s">
        <v>883</v>
      </c>
      <c r="J29" s="33" t="s">
        <v>884</v>
      </c>
      <c r="K29" s="33" t="s">
        <v>803</v>
      </c>
      <c r="L29" s="33" t="s">
        <v>386</v>
      </c>
      <c r="M29" s="33" t="s">
        <v>791</v>
      </c>
      <c r="N29" s="33" t="s">
        <v>886</v>
      </c>
      <c r="O29" s="33" t="s">
        <v>887</v>
      </c>
      <c r="P29" s="33" t="s">
        <v>850</v>
      </c>
      <c r="R29" s="33" t="s">
        <v>806</v>
      </c>
      <c r="S29" s="33" t="s">
        <v>795</v>
      </c>
      <c r="V29" s="33" t="s">
        <v>886</v>
      </c>
      <c r="W29" s="33" t="s">
        <v>797</v>
      </c>
    </row>
    <row r="30">
      <c r="D30" s="33" t="s">
        <v>799</v>
      </c>
      <c r="E30" s="33" t="s">
        <v>301</v>
      </c>
      <c r="F30" s="33" t="s">
        <v>373</v>
      </c>
      <c r="G30" s="3" t="s">
        <v>387</v>
      </c>
      <c r="H30" s="174" t="s">
        <v>888</v>
      </c>
      <c r="I30" s="33" t="s">
        <v>388</v>
      </c>
      <c r="J30" s="33" t="s">
        <v>389</v>
      </c>
      <c r="K30" s="33" t="s">
        <v>803</v>
      </c>
      <c r="L30" s="33" t="s">
        <v>386</v>
      </c>
      <c r="M30" s="33" t="s">
        <v>791</v>
      </c>
      <c r="N30" s="33" t="s">
        <v>889</v>
      </c>
      <c r="P30" s="33" t="s">
        <v>852</v>
      </c>
      <c r="R30" s="33" t="s">
        <v>838</v>
      </c>
      <c r="S30" s="33" t="s">
        <v>890</v>
      </c>
      <c r="T30" s="33" t="s">
        <v>390</v>
      </c>
      <c r="V30" s="33" t="s">
        <v>889</v>
      </c>
      <c r="W30" s="33" t="s">
        <v>797</v>
      </c>
    </row>
    <row r="31">
      <c r="A31" s="33" t="s">
        <v>111</v>
      </c>
      <c r="B31" s="33" t="s">
        <v>788</v>
      </c>
      <c r="C31" s="33" t="s">
        <v>21</v>
      </c>
      <c r="F31" s="33" t="s">
        <v>707</v>
      </c>
      <c r="G31" s="33" t="s">
        <v>169</v>
      </c>
      <c r="H31" s="174" t="s">
        <v>900</v>
      </c>
      <c r="I31" s="33" t="s">
        <v>170</v>
      </c>
      <c r="J31" s="33" t="s">
        <v>171</v>
      </c>
      <c r="K31" s="33" t="s">
        <v>789</v>
      </c>
      <c r="L31" s="33" t="s">
        <v>386</v>
      </c>
      <c r="M31" s="33" t="s">
        <v>791</v>
      </c>
      <c r="P31" s="33" t="s">
        <v>793</v>
      </c>
      <c r="Q31" s="33" t="s">
        <v>96</v>
      </c>
      <c r="R31" s="33" t="s">
        <v>819</v>
      </c>
      <c r="S31" s="33" t="s">
        <v>795</v>
      </c>
      <c r="T31" s="33" t="s">
        <v>172</v>
      </c>
      <c r="U31" s="33" t="s">
        <v>46</v>
      </c>
      <c r="V31" s="33" t="s">
        <v>851</v>
      </c>
      <c r="W31" s="33" t="s">
        <v>797</v>
      </c>
    </row>
    <row r="32">
      <c r="D32" s="33" t="s">
        <v>799</v>
      </c>
      <c r="E32" s="33" t="s">
        <v>301</v>
      </c>
      <c r="F32" s="33" t="s">
        <v>716</v>
      </c>
      <c r="G32" s="3" t="s">
        <v>901</v>
      </c>
      <c r="H32" s="174" t="s">
        <v>904</v>
      </c>
      <c r="I32" s="33" t="s">
        <v>902</v>
      </c>
      <c r="J32" s="33" t="s">
        <v>903</v>
      </c>
      <c r="K32" s="33" t="s">
        <v>803</v>
      </c>
      <c r="L32" s="33" t="s">
        <v>386</v>
      </c>
      <c r="M32" s="33" t="s">
        <v>791</v>
      </c>
      <c r="N32" s="33" t="s">
        <v>889</v>
      </c>
      <c r="P32" s="33" t="s">
        <v>905</v>
      </c>
      <c r="R32" s="33" t="s">
        <v>806</v>
      </c>
      <c r="S32" s="33" t="s">
        <v>795</v>
      </c>
      <c r="V32" s="33" t="s">
        <v>889</v>
      </c>
      <c r="W32" s="33" t="s">
        <v>797</v>
      </c>
    </row>
    <row r="33">
      <c r="A33" s="33" t="s">
        <v>111</v>
      </c>
      <c r="B33" s="33" t="s">
        <v>788</v>
      </c>
      <c r="C33" s="33" t="s">
        <v>21</v>
      </c>
      <c r="F33" s="33" t="s">
        <v>703</v>
      </c>
      <c r="G33" s="33" t="s">
        <v>145</v>
      </c>
      <c r="H33" s="175" t="s">
        <v>1098</v>
      </c>
      <c r="I33" s="33" t="s">
        <v>146</v>
      </c>
      <c r="J33" s="33" t="s">
        <v>147</v>
      </c>
      <c r="K33" s="33" t="s">
        <v>789</v>
      </c>
      <c r="L33" s="33" t="s">
        <v>386</v>
      </c>
      <c r="M33" s="33" t="s">
        <v>791</v>
      </c>
      <c r="P33" s="33" t="s">
        <v>844</v>
      </c>
      <c r="Q33" s="33" t="s">
        <v>96</v>
      </c>
      <c r="R33" s="33" t="s">
        <v>911</v>
      </c>
      <c r="S33" s="33" t="s">
        <v>912</v>
      </c>
      <c r="T33" s="33" t="s">
        <v>148</v>
      </c>
      <c r="V33" s="33" t="s">
        <v>913</v>
      </c>
      <c r="W33" s="33" t="s">
        <v>797</v>
      </c>
    </row>
    <row r="34">
      <c r="D34" s="33" t="s">
        <v>799</v>
      </c>
      <c r="E34" s="33" t="s">
        <v>301</v>
      </c>
      <c r="F34" s="33" t="s">
        <v>481</v>
      </c>
      <c r="G34" s="33" t="s">
        <v>577</v>
      </c>
      <c r="H34" s="175" t="s">
        <v>1099</v>
      </c>
      <c r="I34" s="33" t="s">
        <v>578</v>
      </c>
      <c r="J34" s="33" t="s">
        <v>579</v>
      </c>
      <c r="K34" s="33" t="s">
        <v>823</v>
      </c>
      <c r="L34" s="33" t="s">
        <v>386</v>
      </c>
      <c r="M34" s="33" t="s">
        <v>877</v>
      </c>
      <c r="O34" s="33" t="s">
        <v>922</v>
      </c>
      <c r="P34" s="33" t="s">
        <v>793</v>
      </c>
      <c r="R34" s="33" t="s">
        <v>911</v>
      </c>
      <c r="S34" s="33" t="s">
        <v>795</v>
      </c>
      <c r="T34" s="33" t="s">
        <v>580</v>
      </c>
      <c r="V34" s="33" t="s">
        <v>913</v>
      </c>
      <c r="W34" s="33" t="s">
        <v>797</v>
      </c>
      <c r="X34" s="33" t="s">
        <v>923</v>
      </c>
    </row>
    <row r="35">
      <c r="A35" s="33" t="s">
        <v>111</v>
      </c>
      <c r="B35" s="33" t="s">
        <v>788</v>
      </c>
      <c r="C35" s="33" t="s">
        <v>21</v>
      </c>
      <c r="F35" s="33" t="s">
        <v>691</v>
      </c>
      <c r="G35" s="33" t="s">
        <v>228</v>
      </c>
      <c r="H35" s="176" t="s">
        <v>943</v>
      </c>
      <c r="I35" s="33" t="s">
        <v>229</v>
      </c>
      <c r="J35" s="177" t="s">
        <v>942</v>
      </c>
      <c r="K35" s="33" t="s">
        <v>789</v>
      </c>
      <c r="L35" s="33" t="s">
        <v>386</v>
      </c>
      <c r="M35" s="33" t="s">
        <v>791</v>
      </c>
      <c r="N35" s="33" t="s">
        <v>886</v>
      </c>
      <c r="O35" s="33" t="s">
        <v>944</v>
      </c>
      <c r="P35" s="33" t="s">
        <v>844</v>
      </c>
      <c r="R35" s="33" t="s">
        <v>945</v>
      </c>
      <c r="S35" s="33" t="s">
        <v>795</v>
      </c>
      <c r="T35" s="33" t="s">
        <v>230</v>
      </c>
      <c r="V35" s="33" t="s">
        <v>886</v>
      </c>
      <c r="W35" s="33" t="s">
        <v>797</v>
      </c>
    </row>
    <row r="36">
      <c r="A36" s="33" t="s">
        <v>111</v>
      </c>
      <c r="B36" s="33" t="s">
        <v>788</v>
      </c>
      <c r="C36" s="33" t="s">
        <v>21</v>
      </c>
      <c r="F36" s="33" t="s">
        <v>677</v>
      </c>
      <c r="G36" s="33" t="s">
        <v>97</v>
      </c>
      <c r="H36" s="176" t="s">
        <v>946</v>
      </c>
      <c r="I36" s="33" t="s">
        <v>98</v>
      </c>
      <c r="J36" s="33" t="s">
        <v>99</v>
      </c>
      <c r="K36" s="33" t="s">
        <v>789</v>
      </c>
      <c r="L36" s="33" t="s">
        <v>386</v>
      </c>
      <c r="M36" s="33" t="s">
        <v>791</v>
      </c>
      <c r="O36" s="33" t="s">
        <v>947</v>
      </c>
      <c r="P36" s="33" t="s">
        <v>844</v>
      </c>
      <c r="Q36" s="33" t="s">
        <v>18</v>
      </c>
      <c r="R36" s="33" t="s">
        <v>806</v>
      </c>
      <c r="S36" s="33" t="s">
        <v>948</v>
      </c>
      <c r="T36" s="33" t="s">
        <v>100</v>
      </c>
      <c r="U36" s="33" t="s">
        <v>33</v>
      </c>
      <c r="V36" s="33" t="s">
        <v>929</v>
      </c>
      <c r="W36" s="33" t="s">
        <v>797</v>
      </c>
      <c r="X36" s="33" t="s">
        <v>949</v>
      </c>
    </row>
    <row r="37">
      <c r="A37" s="33" t="s">
        <v>111</v>
      </c>
      <c r="B37" s="33" t="s">
        <v>788</v>
      </c>
      <c r="C37" s="33" t="s">
        <v>21</v>
      </c>
      <c r="F37" s="33" t="s">
        <v>687</v>
      </c>
      <c r="G37" s="33" t="s">
        <v>115</v>
      </c>
      <c r="H37" s="175" t="s">
        <v>1100</v>
      </c>
      <c r="I37" s="33" t="s">
        <v>116</v>
      </c>
      <c r="J37" s="33" t="s">
        <v>22</v>
      </c>
      <c r="K37" s="33" t="s">
        <v>789</v>
      </c>
      <c r="L37" s="33" t="s">
        <v>386</v>
      </c>
      <c r="M37" s="33" t="s">
        <v>804</v>
      </c>
      <c r="P37" s="33" t="s">
        <v>793</v>
      </c>
      <c r="Q37" s="33" t="s">
        <v>96</v>
      </c>
      <c r="R37" s="33" t="s">
        <v>806</v>
      </c>
      <c r="S37" s="33" t="s">
        <v>795</v>
      </c>
      <c r="T37" s="33" t="s">
        <v>117</v>
      </c>
      <c r="U37" s="33" t="s">
        <v>118</v>
      </c>
      <c r="V37" s="33" t="s">
        <v>913</v>
      </c>
      <c r="W37" s="33" t="s">
        <v>797</v>
      </c>
      <c r="X37" s="33" t="s">
        <v>917</v>
      </c>
    </row>
    <row r="38">
      <c r="A38" s="33" t="s">
        <v>111</v>
      </c>
      <c r="B38" s="33" t="s">
        <v>788</v>
      </c>
      <c r="C38" s="33" t="s">
        <v>21</v>
      </c>
      <c r="F38" s="33" t="s">
        <v>683</v>
      </c>
      <c r="G38" s="33" t="s">
        <v>83</v>
      </c>
      <c r="H38" s="4" t="s">
        <v>1101</v>
      </c>
      <c r="I38" s="33" t="s">
        <v>84</v>
      </c>
      <c r="J38" s="33" t="s">
        <v>85</v>
      </c>
      <c r="K38" s="33" t="s">
        <v>789</v>
      </c>
      <c r="L38" s="33" t="s">
        <v>386</v>
      </c>
      <c r="M38" s="33" t="s">
        <v>791</v>
      </c>
      <c r="O38" s="33" t="s">
        <v>1020</v>
      </c>
      <c r="P38" s="33" t="s">
        <v>793</v>
      </c>
      <c r="Q38" s="33" t="s">
        <v>18</v>
      </c>
      <c r="R38" s="33" t="s">
        <v>794</v>
      </c>
      <c r="S38" s="33" t="s">
        <v>795</v>
      </c>
      <c r="T38" s="33" t="s">
        <v>86</v>
      </c>
      <c r="U38" s="33" t="s">
        <v>87</v>
      </c>
      <c r="V38" s="33" t="s">
        <v>952</v>
      </c>
      <c r="W38" s="33" t="s">
        <v>797</v>
      </c>
    </row>
    <row r="39">
      <c r="D39" s="33" t="s">
        <v>799</v>
      </c>
      <c r="E39" s="33" t="s">
        <v>301</v>
      </c>
      <c r="F39" s="33" t="s">
        <v>716</v>
      </c>
      <c r="G39" s="3" t="s">
        <v>953</v>
      </c>
      <c r="H39" s="33" t="s">
        <v>950</v>
      </c>
      <c r="I39" s="33" t="s">
        <v>954</v>
      </c>
      <c r="J39" s="33" t="s">
        <v>955</v>
      </c>
      <c r="K39" s="33" t="s">
        <v>803</v>
      </c>
      <c r="L39" s="33" t="s">
        <v>386</v>
      </c>
      <c r="M39" s="33" t="s">
        <v>791</v>
      </c>
      <c r="N39" s="33" t="s">
        <v>886</v>
      </c>
      <c r="P39" s="33" t="s">
        <v>850</v>
      </c>
      <c r="R39" s="33" t="s">
        <v>806</v>
      </c>
      <c r="S39" s="33" t="s">
        <v>795</v>
      </c>
      <c r="T39" s="33" t="s">
        <v>957</v>
      </c>
      <c r="V39" s="33" t="s">
        <v>886</v>
      </c>
      <c r="W39" s="33" t="s">
        <v>797</v>
      </c>
    </row>
    <row r="40">
      <c r="D40" s="33" t="s">
        <v>799</v>
      </c>
      <c r="E40" s="33" t="s">
        <v>301</v>
      </c>
      <c r="F40" s="33" t="s">
        <v>481</v>
      </c>
      <c r="G40" s="33" t="s">
        <v>958</v>
      </c>
      <c r="H40" s="33" t="s">
        <v>950</v>
      </c>
      <c r="I40" s="33" t="s">
        <v>959</v>
      </c>
      <c r="J40" s="33" t="s">
        <v>960</v>
      </c>
      <c r="K40" s="33" t="s">
        <v>823</v>
      </c>
      <c r="L40" s="33" t="s">
        <v>386</v>
      </c>
      <c r="M40" s="33" t="s">
        <v>791</v>
      </c>
      <c r="V40" s="33" t="s">
        <v>913</v>
      </c>
    </row>
    <row r="41">
      <c r="A41" s="33" t="s">
        <v>810</v>
      </c>
      <c r="B41" s="33" t="s">
        <v>788</v>
      </c>
      <c r="C41" s="33" t="s">
        <v>138</v>
      </c>
      <c r="F41" s="33" t="s">
        <v>703</v>
      </c>
      <c r="G41" s="33" t="s">
        <v>136</v>
      </c>
      <c r="H41" s="33" t="s">
        <v>950</v>
      </c>
      <c r="I41" s="33" t="s">
        <v>137</v>
      </c>
      <c r="J41" s="33" t="s">
        <v>139</v>
      </c>
      <c r="K41" s="33" t="s">
        <v>811</v>
      </c>
      <c r="L41" s="33" t="s">
        <v>386</v>
      </c>
      <c r="M41" s="33" t="s">
        <v>804</v>
      </c>
      <c r="P41" s="33" t="s">
        <v>793</v>
      </c>
      <c r="Q41" s="33" t="s">
        <v>24</v>
      </c>
      <c r="R41" s="33" t="s">
        <v>806</v>
      </c>
      <c r="S41" s="33" t="s">
        <v>951</v>
      </c>
      <c r="T41" s="33" t="s">
        <v>140</v>
      </c>
      <c r="U41" s="33" t="s">
        <v>87</v>
      </c>
      <c r="V41" s="33" t="s">
        <v>952</v>
      </c>
      <c r="W41" s="33" t="s">
        <v>797</v>
      </c>
    </row>
    <row r="42">
      <c r="D42" s="33" t="s">
        <v>799</v>
      </c>
      <c r="E42" s="33" t="s">
        <v>301</v>
      </c>
      <c r="F42" s="33" t="s">
        <v>373</v>
      </c>
      <c r="G42" s="178" t="s">
        <v>409</v>
      </c>
      <c r="H42" s="33" t="s">
        <v>961</v>
      </c>
      <c r="I42" s="33" t="s">
        <v>410</v>
      </c>
      <c r="J42" s="33" t="s">
        <v>411</v>
      </c>
      <c r="K42" s="33" t="s">
        <v>803</v>
      </c>
      <c r="L42" s="33" t="s">
        <v>386</v>
      </c>
      <c r="M42" s="33" t="s">
        <v>804</v>
      </c>
      <c r="O42" s="33" t="s">
        <v>962</v>
      </c>
      <c r="P42" s="33" t="s">
        <v>793</v>
      </c>
      <c r="R42" s="33" t="s">
        <v>806</v>
      </c>
      <c r="S42" s="33" t="s">
        <v>963</v>
      </c>
      <c r="T42" s="33" t="s">
        <v>412</v>
      </c>
      <c r="V42" s="33" t="s">
        <v>964</v>
      </c>
      <c r="W42" s="33" t="s">
        <v>797</v>
      </c>
    </row>
    <row r="43">
      <c r="D43" s="33" t="s">
        <v>799</v>
      </c>
      <c r="E43" s="33" t="s">
        <v>301</v>
      </c>
      <c r="F43" s="33" t="s">
        <v>481</v>
      </c>
      <c r="G43" s="33" t="s">
        <v>560</v>
      </c>
      <c r="H43" s="33" t="s">
        <v>967</v>
      </c>
      <c r="I43" s="33" t="s">
        <v>561</v>
      </c>
      <c r="J43" s="33" t="s">
        <v>562</v>
      </c>
      <c r="K43" s="33" t="s">
        <v>823</v>
      </c>
      <c r="L43" s="33" t="s">
        <v>386</v>
      </c>
      <c r="M43" s="33" t="s">
        <v>804</v>
      </c>
      <c r="N43" s="33" t="s">
        <v>886</v>
      </c>
      <c r="P43" s="33" t="s">
        <v>793</v>
      </c>
      <c r="R43" s="33" t="s">
        <v>794</v>
      </c>
      <c r="S43" s="33" t="s">
        <v>820</v>
      </c>
      <c r="T43" s="33" t="s">
        <v>563</v>
      </c>
      <c r="V43" s="33" t="s">
        <v>886</v>
      </c>
      <c r="W43" s="33" t="s">
        <v>797</v>
      </c>
      <c r="X43" s="33" t="s">
        <v>968</v>
      </c>
    </row>
    <row r="44">
      <c r="D44" s="33" t="s">
        <v>799</v>
      </c>
      <c r="E44" s="33" t="s">
        <v>301</v>
      </c>
      <c r="F44" s="33" t="s">
        <v>481</v>
      </c>
      <c r="G44" s="33" t="s">
        <v>543</v>
      </c>
      <c r="H44" s="33" t="s">
        <v>967</v>
      </c>
      <c r="I44" s="33" t="s">
        <v>544</v>
      </c>
      <c r="J44" s="33" t="s">
        <v>545</v>
      </c>
      <c r="K44" s="33" t="s">
        <v>823</v>
      </c>
      <c r="L44" s="33" t="s">
        <v>386</v>
      </c>
      <c r="M44" s="33" t="s">
        <v>804</v>
      </c>
      <c r="P44" s="33" t="s">
        <v>793</v>
      </c>
      <c r="R44" s="33" t="s">
        <v>794</v>
      </c>
      <c r="S44" s="33" t="s">
        <v>969</v>
      </c>
      <c r="T44" s="33" t="s">
        <v>546</v>
      </c>
      <c r="V44" s="33" t="s">
        <v>913</v>
      </c>
      <c r="W44" s="33" t="s">
        <v>797</v>
      </c>
      <c r="X44" s="33" t="s">
        <v>970</v>
      </c>
    </row>
    <row r="45">
      <c r="A45" s="33" t="s">
        <v>111</v>
      </c>
      <c r="B45" s="33" t="s">
        <v>583</v>
      </c>
      <c r="C45" s="33" t="s">
        <v>21</v>
      </c>
      <c r="F45" s="33" t="s">
        <v>683</v>
      </c>
      <c r="G45" s="33" t="s">
        <v>88</v>
      </c>
      <c r="H45" s="33" t="s">
        <v>971</v>
      </c>
      <c r="I45" s="33" t="s">
        <v>89</v>
      </c>
      <c r="J45" s="33" t="s">
        <v>90</v>
      </c>
      <c r="K45" s="33" t="s">
        <v>789</v>
      </c>
      <c r="L45" s="33" t="s">
        <v>386</v>
      </c>
      <c r="M45" s="33" t="s">
        <v>791</v>
      </c>
      <c r="P45" s="33" t="s">
        <v>793</v>
      </c>
      <c r="Q45" s="33" t="s">
        <v>18</v>
      </c>
      <c r="R45" s="33" t="s">
        <v>794</v>
      </c>
      <c r="S45" s="33" t="s">
        <v>795</v>
      </c>
      <c r="T45" s="33" t="s">
        <v>91</v>
      </c>
      <c r="U45" s="33" t="s">
        <v>46</v>
      </c>
      <c r="V45" s="33" t="s">
        <v>913</v>
      </c>
      <c r="W45" s="33" t="s">
        <v>797</v>
      </c>
      <c r="X45" s="33" t="s">
        <v>972</v>
      </c>
    </row>
    <row r="46">
      <c r="D46" s="33" t="s">
        <v>799</v>
      </c>
      <c r="E46" s="33" t="s">
        <v>301</v>
      </c>
      <c r="F46" s="33" t="s">
        <v>715</v>
      </c>
      <c r="G46" s="3" t="s">
        <v>973</v>
      </c>
      <c r="H46" s="33" t="s">
        <v>971</v>
      </c>
      <c r="I46" s="33" t="s">
        <v>974</v>
      </c>
      <c r="J46" s="33" t="s">
        <v>975</v>
      </c>
      <c r="K46" s="33" t="s">
        <v>803</v>
      </c>
      <c r="L46" s="33" t="s">
        <v>386</v>
      </c>
      <c r="M46" s="33" t="s">
        <v>791</v>
      </c>
      <c r="P46" s="33" t="s">
        <v>905</v>
      </c>
      <c r="R46" s="33" t="s">
        <v>806</v>
      </c>
      <c r="S46" s="33" t="s">
        <v>795</v>
      </c>
      <c r="T46" s="33" t="s">
        <v>976</v>
      </c>
      <c r="V46" s="33" t="s">
        <v>913</v>
      </c>
      <c r="W46" s="33" t="s">
        <v>797</v>
      </c>
    </row>
    <row r="47">
      <c r="D47" s="33" t="s">
        <v>799</v>
      </c>
      <c r="E47" s="33" t="s">
        <v>301</v>
      </c>
      <c r="F47" s="33" t="s">
        <v>481</v>
      </c>
      <c r="G47" s="33" t="s">
        <v>531</v>
      </c>
      <c r="H47" s="33" t="s">
        <v>971</v>
      </c>
      <c r="I47" s="33" t="s">
        <v>532</v>
      </c>
      <c r="J47" s="33" t="s">
        <v>533</v>
      </c>
      <c r="K47" s="33" t="s">
        <v>823</v>
      </c>
      <c r="L47" s="33" t="s">
        <v>386</v>
      </c>
      <c r="M47" s="33" t="s">
        <v>804</v>
      </c>
      <c r="P47" s="33" t="s">
        <v>793</v>
      </c>
      <c r="R47" s="33" t="s">
        <v>794</v>
      </c>
      <c r="S47" s="33" t="s">
        <v>813</v>
      </c>
      <c r="T47" s="33" t="s">
        <v>521</v>
      </c>
      <c r="V47" s="33" t="s">
        <v>796</v>
      </c>
      <c r="W47" s="33" t="s">
        <v>797</v>
      </c>
      <c r="X47" s="33" t="s">
        <v>980</v>
      </c>
    </row>
    <row r="48">
      <c r="A48" s="33" t="s">
        <v>111</v>
      </c>
      <c r="B48" s="33" t="s">
        <v>788</v>
      </c>
      <c r="C48" s="33" t="s">
        <v>69</v>
      </c>
      <c r="F48" s="33" t="s">
        <v>707</v>
      </c>
      <c r="G48" s="33" t="s">
        <v>234</v>
      </c>
      <c r="H48" s="4" t="s">
        <v>1102</v>
      </c>
      <c r="I48" s="33" t="s">
        <v>235</v>
      </c>
      <c r="J48" s="33" t="s">
        <v>919</v>
      </c>
      <c r="K48" s="33" t="s">
        <v>789</v>
      </c>
      <c r="L48" s="33" t="s">
        <v>386</v>
      </c>
      <c r="M48" s="33" t="s">
        <v>791</v>
      </c>
      <c r="O48" s="33" t="s">
        <v>920</v>
      </c>
      <c r="P48" s="33" t="s">
        <v>844</v>
      </c>
      <c r="R48" s="33" t="s">
        <v>838</v>
      </c>
      <c r="S48" s="33" t="s">
        <v>890</v>
      </c>
      <c r="V48" s="33" t="s">
        <v>913</v>
      </c>
      <c r="W48" s="33" t="s">
        <v>797</v>
      </c>
    </row>
    <row r="49">
      <c r="D49" s="33" t="s">
        <v>799</v>
      </c>
      <c r="E49" s="33" t="s">
        <v>301</v>
      </c>
      <c r="F49" s="33" t="s">
        <v>481</v>
      </c>
      <c r="G49" s="3" t="s">
        <v>906</v>
      </c>
      <c r="H49" s="175" t="s">
        <v>1103</v>
      </c>
      <c r="I49" s="33" t="s">
        <v>907</v>
      </c>
      <c r="J49" s="33" t="s">
        <v>908</v>
      </c>
      <c r="K49" s="33" t="s">
        <v>803</v>
      </c>
      <c r="L49" s="33" t="s">
        <v>386</v>
      </c>
      <c r="M49" s="33" t="s">
        <v>791</v>
      </c>
      <c r="N49" s="33" t="s">
        <v>889</v>
      </c>
      <c r="P49" s="33" t="s">
        <v>844</v>
      </c>
      <c r="V49" s="33" t="s">
        <v>889</v>
      </c>
    </row>
    <row r="50">
      <c r="A50" s="33" t="s">
        <v>111</v>
      </c>
      <c r="B50" s="33" t="s">
        <v>788</v>
      </c>
      <c r="C50" s="33" t="s">
        <v>21</v>
      </c>
      <c r="F50" s="33" t="s">
        <v>687</v>
      </c>
      <c r="G50" s="33" t="s">
        <v>215</v>
      </c>
      <c r="H50" s="176" t="s">
        <v>984</v>
      </c>
      <c r="I50" s="33" t="s">
        <v>216</v>
      </c>
      <c r="J50" s="33" t="s">
        <v>990</v>
      </c>
      <c r="K50" s="33" t="s">
        <v>789</v>
      </c>
      <c r="L50" s="33" t="s">
        <v>386</v>
      </c>
      <c r="M50" s="33" t="s">
        <v>791</v>
      </c>
      <c r="P50" s="33" t="s">
        <v>844</v>
      </c>
      <c r="R50" s="33" t="s">
        <v>838</v>
      </c>
      <c r="S50" s="33" t="s">
        <v>795</v>
      </c>
      <c r="V50" s="33" t="s">
        <v>913</v>
      </c>
      <c r="W50" s="33" t="s">
        <v>797</v>
      </c>
      <c r="X50" s="33" t="s">
        <v>991</v>
      </c>
    </row>
    <row r="51">
      <c r="A51" s="33" t="s">
        <v>111</v>
      </c>
      <c r="B51" s="33" t="s">
        <v>788</v>
      </c>
      <c r="C51" s="33" t="s">
        <v>21</v>
      </c>
      <c r="F51" s="33" t="s">
        <v>687</v>
      </c>
      <c r="G51" s="33" t="s">
        <v>221</v>
      </c>
      <c r="H51" s="176" t="s">
        <v>984</v>
      </c>
      <c r="I51" s="33" t="s">
        <v>222</v>
      </c>
      <c r="J51" s="33" t="s">
        <v>989</v>
      </c>
      <c r="K51" s="33" t="s">
        <v>789</v>
      </c>
      <c r="L51" s="33" t="s">
        <v>386</v>
      </c>
      <c r="M51" s="33" t="s">
        <v>791</v>
      </c>
      <c r="P51" s="33" t="s">
        <v>844</v>
      </c>
      <c r="R51" s="33" t="s">
        <v>838</v>
      </c>
      <c r="S51" s="33" t="s">
        <v>813</v>
      </c>
      <c r="V51" s="33" t="s">
        <v>913</v>
      </c>
      <c r="W51" s="33" t="s">
        <v>797</v>
      </c>
    </row>
    <row r="52">
      <c r="A52" s="33" t="s">
        <v>111</v>
      </c>
      <c r="B52" s="33" t="s">
        <v>788</v>
      </c>
      <c r="C52" s="33" t="s">
        <v>21</v>
      </c>
      <c r="F52" s="33" t="s">
        <v>687</v>
      </c>
      <c r="G52" s="33" t="s">
        <v>201</v>
      </c>
      <c r="H52" s="176" t="s">
        <v>984</v>
      </c>
      <c r="I52" s="33" t="s">
        <v>202</v>
      </c>
      <c r="J52" s="33" t="s">
        <v>107</v>
      </c>
      <c r="K52" s="33" t="s">
        <v>789</v>
      </c>
      <c r="L52" s="33" t="s">
        <v>386</v>
      </c>
      <c r="M52" s="33" t="s">
        <v>791</v>
      </c>
      <c r="N52" s="33" t="s">
        <v>886</v>
      </c>
      <c r="P52" s="33" t="s">
        <v>844</v>
      </c>
      <c r="Q52" s="33" t="s">
        <v>204</v>
      </c>
      <c r="R52" s="33" t="s">
        <v>838</v>
      </c>
      <c r="S52" s="33" t="s">
        <v>987</v>
      </c>
      <c r="T52" s="33" t="s">
        <v>203</v>
      </c>
      <c r="V52" s="33" t="s">
        <v>886</v>
      </c>
      <c r="W52" s="33" t="s">
        <v>797</v>
      </c>
      <c r="X52" s="33" t="s">
        <v>988</v>
      </c>
    </row>
    <row r="53">
      <c r="D53" s="33" t="s">
        <v>799</v>
      </c>
      <c r="E53" s="33" t="s">
        <v>301</v>
      </c>
      <c r="F53" s="33" t="s">
        <v>481</v>
      </c>
      <c r="G53" s="33" t="s">
        <v>522</v>
      </c>
      <c r="H53" s="176" t="s">
        <v>984</v>
      </c>
      <c r="I53" s="33" t="s">
        <v>523</v>
      </c>
      <c r="J53" s="33" t="s">
        <v>524</v>
      </c>
      <c r="K53" s="33" t="s">
        <v>823</v>
      </c>
      <c r="L53" s="33" t="s">
        <v>386</v>
      </c>
      <c r="M53" s="33" t="s">
        <v>804</v>
      </c>
      <c r="P53" s="33" t="s">
        <v>793</v>
      </c>
      <c r="R53" s="33" t="s">
        <v>794</v>
      </c>
      <c r="S53" s="33" t="s">
        <v>813</v>
      </c>
      <c r="T53" s="33" t="s">
        <v>525</v>
      </c>
      <c r="V53" s="33" t="s">
        <v>913</v>
      </c>
      <c r="W53" s="33" t="s">
        <v>797</v>
      </c>
      <c r="X53" s="33" t="s">
        <v>968</v>
      </c>
    </row>
    <row r="54">
      <c r="A54" s="33" t="s">
        <v>810</v>
      </c>
      <c r="B54" s="33" t="s">
        <v>788</v>
      </c>
      <c r="C54" s="33" t="s">
        <v>21</v>
      </c>
      <c r="F54" s="33" t="s">
        <v>673</v>
      </c>
      <c r="G54" s="33" t="s">
        <v>42</v>
      </c>
      <c r="H54" s="176" t="s">
        <v>992</v>
      </c>
      <c r="I54" s="33" t="s">
        <v>43</v>
      </c>
      <c r="J54" s="33" t="s">
        <v>44</v>
      </c>
      <c r="K54" s="33" t="s">
        <v>811</v>
      </c>
      <c r="L54" s="33" t="s">
        <v>386</v>
      </c>
      <c r="M54" s="33" t="s">
        <v>804</v>
      </c>
      <c r="N54" s="33" t="s">
        <v>886</v>
      </c>
      <c r="P54" s="33" t="s">
        <v>844</v>
      </c>
      <c r="Q54" s="33" t="s">
        <v>18</v>
      </c>
      <c r="R54" s="33" t="s">
        <v>794</v>
      </c>
      <c r="S54" s="33" t="s">
        <v>795</v>
      </c>
      <c r="T54" s="33" t="s">
        <v>45</v>
      </c>
      <c r="U54" s="33" t="s">
        <v>46</v>
      </c>
      <c r="V54" s="33" t="s">
        <v>886</v>
      </c>
      <c r="W54" s="33" t="s">
        <v>797</v>
      </c>
      <c r="X54" s="33" t="s">
        <v>993</v>
      </c>
    </row>
    <row r="55">
      <c r="A55" s="33" t="s">
        <v>111</v>
      </c>
      <c r="B55" s="33" t="s">
        <v>788</v>
      </c>
      <c r="C55" s="33" t="s">
        <v>21</v>
      </c>
      <c r="F55" s="33" t="s">
        <v>707</v>
      </c>
      <c r="G55" s="33" t="s">
        <v>180</v>
      </c>
      <c r="H55" s="176" t="s">
        <v>992</v>
      </c>
      <c r="I55" s="33" t="s">
        <v>181</v>
      </c>
      <c r="J55" s="33" t="s">
        <v>171</v>
      </c>
      <c r="K55" s="33" t="s">
        <v>789</v>
      </c>
      <c r="L55" s="33" t="s">
        <v>386</v>
      </c>
      <c r="M55" s="33" t="s">
        <v>791</v>
      </c>
      <c r="N55" s="33" t="s">
        <v>886</v>
      </c>
      <c r="P55" s="33" t="s">
        <v>844</v>
      </c>
      <c r="Q55" s="33" t="s">
        <v>24</v>
      </c>
      <c r="R55" s="33" t="s">
        <v>794</v>
      </c>
      <c r="S55" s="33" t="s">
        <v>795</v>
      </c>
      <c r="T55" s="33" t="s">
        <v>182</v>
      </c>
      <c r="U55" s="33" t="s">
        <v>17</v>
      </c>
      <c r="V55" s="33" t="s">
        <v>886</v>
      </c>
      <c r="W55" s="33" t="s">
        <v>797</v>
      </c>
    </row>
    <row r="56">
      <c r="D56" s="33" t="s">
        <v>1</v>
      </c>
      <c r="E56" s="33" t="s">
        <v>583</v>
      </c>
      <c r="F56" s="33" t="s">
        <v>481</v>
      </c>
      <c r="G56" s="3" t="s">
        <v>502</v>
      </c>
      <c r="H56" s="176" t="s">
        <v>997</v>
      </c>
      <c r="I56" s="33" t="s">
        <v>503</v>
      </c>
      <c r="J56" s="33" t="s">
        <v>504</v>
      </c>
      <c r="K56" s="33" t="s">
        <v>823</v>
      </c>
      <c r="L56" s="33" t="s">
        <v>386</v>
      </c>
      <c r="M56" s="33" t="s">
        <v>791</v>
      </c>
      <c r="P56" s="33" t="s">
        <v>852</v>
      </c>
      <c r="R56" s="33" t="s">
        <v>838</v>
      </c>
      <c r="S56" s="33" t="s">
        <v>890</v>
      </c>
      <c r="T56" s="33" t="s">
        <v>505</v>
      </c>
      <c r="V56" s="33" t="s">
        <v>913</v>
      </c>
      <c r="W56" s="33" t="s">
        <v>797</v>
      </c>
      <c r="X56" s="33" t="s">
        <v>999</v>
      </c>
    </row>
    <row r="57">
      <c r="D57" s="33" t="s">
        <v>799</v>
      </c>
      <c r="E57" s="33" t="s">
        <v>301</v>
      </c>
      <c r="F57" s="33" t="s">
        <v>481</v>
      </c>
      <c r="G57" s="33" t="s">
        <v>514</v>
      </c>
      <c r="H57" s="176" t="s">
        <v>997</v>
      </c>
      <c r="I57" s="33" t="s">
        <v>515</v>
      </c>
      <c r="J57" s="33" t="s">
        <v>516</v>
      </c>
      <c r="K57" s="33" t="s">
        <v>823</v>
      </c>
      <c r="L57" s="33" t="s">
        <v>386</v>
      </c>
      <c r="M57" s="33" t="s">
        <v>791</v>
      </c>
      <c r="N57" s="33" t="s">
        <v>889</v>
      </c>
      <c r="P57" s="33" t="s">
        <v>998</v>
      </c>
      <c r="R57" s="33" t="s">
        <v>794</v>
      </c>
      <c r="S57" s="33" t="s">
        <v>813</v>
      </c>
      <c r="T57" s="33" t="s">
        <v>517</v>
      </c>
      <c r="V57" s="33" t="s">
        <v>889</v>
      </c>
      <c r="W57" s="33" t="s">
        <v>797</v>
      </c>
    </row>
    <row r="58">
      <c r="D58" s="33" t="s">
        <v>799</v>
      </c>
      <c r="E58" s="33" t="s">
        <v>301</v>
      </c>
      <c r="F58" s="33" t="s">
        <v>716</v>
      </c>
      <c r="G58" s="3" t="s">
        <v>1002</v>
      </c>
      <c r="H58" s="174" t="s">
        <v>1005</v>
      </c>
      <c r="I58" s="33" t="s">
        <v>1003</v>
      </c>
      <c r="J58" s="33" t="s">
        <v>1004</v>
      </c>
      <c r="K58" s="33" t="s">
        <v>803</v>
      </c>
      <c r="L58" s="33" t="s">
        <v>386</v>
      </c>
      <c r="M58" s="33" t="s">
        <v>791</v>
      </c>
      <c r="O58" s="33" t="s">
        <v>1006</v>
      </c>
      <c r="P58" s="33" t="s">
        <v>905</v>
      </c>
      <c r="R58" s="33" t="s">
        <v>806</v>
      </c>
      <c r="S58" s="33" t="s">
        <v>795</v>
      </c>
      <c r="V58" s="33" t="s">
        <v>964</v>
      </c>
      <c r="W58" s="33" t="s">
        <v>797</v>
      </c>
    </row>
    <row r="59">
      <c r="A59" s="33" t="s">
        <v>111</v>
      </c>
      <c r="B59" s="33" t="s">
        <v>788</v>
      </c>
      <c r="C59" s="33" t="s">
        <v>21</v>
      </c>
      <c r="F59" s="33" t="s">
        <v>673</v>
      </c>
      <c r="G59" s="33" t="s">
        <v>19</v>
      </c>
      <c r="H59" s="4" t="s">
        <v>1104</v>
      </c>
      <c r="I59" s="33" t="s">
        <v>20</v>
      </c>
      <c r="J59" s="33" t="s">
        <v>22</v>
      </c>
      <c r="K59" s="33" t="s">
        <v>789</v>
      </c>
      <c r="L59" s="33" t="s">
        <v>386</v>
      </c>
      <c r="M59" s="33" t="s">
        <v>791</v>
      </c>
      <c r="P59" s="33" t="s">
        <v>844</v>
      </c>
      <c r="Q59" s="33" t="s">
        <v>24</v>
      </c>
      <c r="R59" s="33" t="s">
        <v>945</v>
      </c>
      <c r="S59" s="33" t="s">
        <v>807</v>
      </c>
      <c r="T59" s="33" t="s">
        <v>23</v>
      </c>
      <c r="V59" s="33" t="s">
        <v>929</v>
      </c>
      <c r="W59" s="33" t="s">
        <v>797</v>
      </c>
    </row>
    <row r="60">
      <c r="D60" s="33" t="s">
        <v>1</v>
      </c>
      <c r="E60" s="33" t="s">
        <v>583</v>
      </c>
      <c r="F60" s="33" t="s">
        <v>716</v>
      </c>
      <c r="G60" s="33" t="s">
        <v>1025</v>
      </c>
      <c r="H60" s="1" t="s">
        <v>1105</v>
      </c>
      <c r="I60" s="33" t="s">
        <v>1026</v>
      </c>
      <c r="J60" s="33" t="s">
        <v>1027</v>
      </c>
      <c r="K60" s="33" t="s">
        <v>876</v>
      </c>
      <c r="L60" s="33" t="s">
        <v>386</v>
      </c>
      <c r="M60" s="33" t="s">
        <v>791</v>
      </c>
      <c r="V60" s="33" t="s">
        <v>1029</v>
      </c>
      <c r="X60" s="33" t="s">
        <v>1030</v>
      </c>
    </row>
    <row r="61">
      <c r="A61" s="33" t="s">
        <v>111</v>
      </c>
      <c r="B61" s="33" t="s">
        <v>788</v>
      </c>
      <c r="C61" s="33" t="s">
        <v>21</v>
      </c>
      <c r="F61" s="33" t="s">
        <v>677</v>
      </c>
      <c r="G61" s="33" t="s">
        <v>218</v>
      </c>
      <c r="H61" s="4" t="s">
        <v>1106</v>
      </c>
      <c r="I61" s="33" t="s">
        <v>219</v>
      </c>
      <c r="J61" s="33" t="s">
        <v>1021</v>
      </c>
      <c r="K61" s="33" t="s">
        <v>789</v>
      </c>
      <c r="L61" s="33" t="s">
        <v>386</v>
      </c>
      <c r="M61" s="33" t="s">
        <v>804</v>
      </c>
      <c r="O61" s="33" t="s">
        <v>1023</v>
      </c>
      <c r="P61" s="33" t="s">
        <v>793</v>
      </c>
      <c r="R61" s="33" t="s">
        <v>837</v>
      </c>
      <c r="S61" s="33" t="s">
        <v>795</v>
      </c>
      <c r="V61" s="33" t="s">
        <v>929</v>
      </c>
      <c r="W61" s="33" t="s">
        <v>797</v>
      </c>
    </row>
    <row r="62">
      <c r="D62" s="33" t="s">
        <v>799</v>
      </c>
      <c r="E62" s="33" t="s">
        <v>301</v>
      </c>
      <c r="F62" s="33" t="s">
        <v>481</v>
      </c>
      <c r="G62" s="33" t="s">
        <v>1014</v>
      </c>
      <c r="H62" s="4" t="s">
        <v>1107</v>
      </c>
      <c r="I62" s="33" t="s">
        <v>1015</v>
      </c>
      <c r="J62" s="33" t="s">
        <v>1016</v>
      </c>
      <c r="K62" s="33" t="s">
        <v>823</v>
      </c>
      <c r="L62" s="33" t="s">
        <v>386</v>
      </c>
      <c r="M62" s="33" t="s">
        <v>791</v>
      </c>
      <c r="N62" s="33" t="s">
        <v>1018</v>
      </c>
      <c r="V62" s="33" t="s">
        <v>1018</v>
      </c>
    </row>
  </sheetData>
  <hyperlinks>
    <hyperlink r:id="rId1" ref="G3"/>
    <hyperlink r:id="rId2" ref="G4"/>
    <hyperlink r:id="rId3" ref="G17"/>
    <hyperlink r:id="rId4" ref="G18"/>
    <hyperlink r:id="rId5" ref="G19"/>
    <hyperlink r:id="rId6" ref="G23"/>
    <hyperlink r:id="rId7" ref="G24"/>
    <hyperlink r:id="rId8" ref="G27"/>
    <hyperlink r:id="rId9" ref="G28"/>
    <hyperlink r:id="rId10" ref="G29"/>
    <hyperlink r:id="rId11" ref="G30"/>
    <hyperlink r:id="rId12" ref="G32"/>
    <hyperlink r:id="rId13" ref="G39"/>
    <hyperlink r:id="rId14" ref="G46"/>
    <hyperlink r:id="rId15" ref="G49"/>
    <hyperlink r:id="rId16" ref="G56"/>
    <hyperlink r:id="rId17" ref="G58"/>
    <hyperlink r:id="rId18" location="discussion_r395191832" ref="H60"/>
  </hyperlinks>
  <drawing r:id="rId19"/>
</worksheet>
</file>