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ovember" sheetId="1" r:id="rId4"/>
    <sheet state="hidden" name="December" sheetId="2" r:id="rId5"/>
    <sheet state="hidden" name="January" sheetId="3" r:id="rId6"/>
    <sheet state="visible" name="February" sheetId="4" r:id="rId7"/>
  </sheets>
  <definedNames/>
  <calcPr/>
</workbook>
</file>

<file path=xl/sharedStrings.xml><?xml version="1.0" encoding="utf-8"?>
<sst xmlns="http://schemas.openxmlformats.org/spreadsheetml/2006/main" count="222" uniqueCount="58">
  <si>
    <r>
      <rPr>
        <rFont val="Roboto"/>
        <b/>
        <color theme="1"/>
        <sz val="11.0"/>
      </rPr>
      <t xml:space="preserve">Income statement of Gupta Mobiles
</t>
    </r>
    <r>
      <rPr>
        <rFont val="Roboto"/>
        <b val="0"/>
        <color theme="1"/>
        <sz val="8.0"/>
      </rPr>
      <t>For the month of November</t>
    </r>
  </si>
  <si>
    <t>November</t>
  </si>
  <si>
    <t>Particulars</t>
  </si>
  <si>
    <t>Amount in Rs.</t>
  </si>
  <si>
    <t>Revenue</t>
  </si>
  <si>
    <t>Total Income</t>
  </si>
  <si>
    <t>Expense</t>
  </si>
  <si>
    <t>COGS</t>
  </si>
  <si>
    <t>Rent</t>
  </si>
  <si>
    <t>Salary</t>
  </si>
  <si>
    <t>Advertisment</t>
  </si>
  <si>
    <t>Other Expense</t>
  </si>
  <si>
    <t>Electricity Bill</t>
  </si>
  <si>
    <t>Total Expenses</t>
  </si>
  <si>
    <t>Profit</t>
  </si>
  <si>
    <t>Working Note</t>
  </si>
  <si>
    <t>10000*4</t>
  </si>
  <si>
    <t>Total Salary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</si>
  <si>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 xml:space="preserve">For the month of November        </t>
    </r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</si>
  <si>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December</t>
    </r>
  </si>
  <si>
    <r>
      <rPr>
        <rFont val="Roboto"/>
        <b/>
        <color theme="1"/>
        <sz val="8.0"/>
      </rPr>
      <t xml:space="preserve">Horizontal Analysis of Income statement of Gupta Mobile
</t>
    </r>
    <r>
      <rPr>
        <rFont val="Roboto"/>
        <b val="0"/>
        <color theme="1"/>
        <sz val="8.0"/>
      </rPr>
      <t>For the month of November &amp; December</t>
    </r>
  </si>
  <si>
    <t xml:space="preserve">% Change in December </t>
  </si>
  <si>
    <t>Nov</t>
  </si>
  <si>
    <t>Dec</t>
  </si>
  <si>
    <t>Analysis</t>
  </si>
  <si>
    <t>Electricity Bills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</si>
  <si>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January</t>
    </r>
  </si>
  <si>
    <r>
      <rPr>
        <rFont val="Roboto"/>
        <b/>
        <color theme="1"/>
        <sz val="8.0"/>
      </rPr>
      <t xml:space="preserve">Horizontal Analysis of Income statement of Gupta Mobiles
</t>
    </r>
    <r>
      <rPr>
        <rFont val="Roboto"/>
        <b val="0"/>
        <color theme="1"/>
        <sz val="8.0"/>
      </rPr>
      <t xml:space="preserve">From November to January </t>
    </r>
  </si>
  <si>
    <t>% Change in January</t>
  </si>
  <si>
    <t>December</t>
  </si>
  <si>
    <t>January</t>
  </si>
  <si>
    <t>Advertisement</t>
  </si>
  <si>
    <t xml:space="preserve">Working Notes </t>
  </si>
  <si>
    <t>Salary of 4 salespeople</t>
  </si>
  <si>
    <t>Salary of shop manager</t>
  </si>
  <si>
    <t>Total salary paid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</si>
  <si>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February</t>
    </r>
  </si>
  <si>
    <r>
      <rPr>
        <rFont val="Roboto"/>
        <b/>
        <color rgb="FF000000"/>
        <sz val="8.0"/>
      </rPr>
      <t xml:space="preserve"> Income statement of Gupta Mobiles
</t>
    </r>
    <r>
      <rPr>
        <rFont val="Roboto"/>
        <b val="0"/>
        <color rgb="FF000000"/>
        <sz val="8.0"/>
      </rPr>
      <t>From November to February</t>
    </r>
  </si>
  <si>
    <r>
      <rPr>
        <rFont val="Roboto"/>
        <b/>
        <color rgb="FF000000"/>
        <sz val="8.0"/>
      </rPr>
      <t xml:space="preserve"> Vertical Analysis of Income statement of Gupta Mobiles
</t>
    </r>
    <r>
      <rPr>
        <rFont val="Roboto"/>
        <b val="0"/>
        <color rgb="FF000000"/>
        <sz val="8.0"/>
      </rPr>
      <t>From November to February</t>
    </r>
  </si>
  <si>
    <r>
      <rPr>
        <rFont val="Roboto"/>
        <b/>
        <color rgb="FF000000"/>
        <sz val="8.0"/>
      </rPr>
      <t xml:space="preserve">Horizontal Analysis of Income statement of Gupta Mobiles
</t>
    </r>
    <r>
      <rPr>
        <rFont val="Roboto"/>
        <b val="0"/>
        <color rgb="FF000000"/>
        <sz val="8.0"/>
      </rPr>
      <t>From November to February</t>
    </r>
  </si>
  <si>
    <r>
      <rPr>
        <rFont val="Roboto"/>
        <b/>
        <color rgb="FF000000"/>
        <sz val="8.0"/>
      </rPr>
      <t xml:space="preserve">Forecasting of Income statement of Gupta Mobiles
</t>
    </r>
    <r>
      <rPr>
        <rFont val="Roboto"/>
        <b val="0"/>
        <color rgb="FF000000"/>
        <sz val="8.0"/>
      </rPr>
      <t>From November to February</t>
    </r>
  </si>
  <si>
    <t>February</t>
  </si>
  <si>
    <t>% change in December</t>
  </si>
  <si>
    <t>% change in January</t>
  </si>
  <si>
    <t>% change in February</t>
  </si>
  <si>
    <t>March</t>
  </si>
  <si>
    <t>April</t>
  </si>
  <si>
    <t>May</t>
  </si>
  <si>
    <t>Fuel</t>
  </si>
  <si>
    <t xml:space="preserve">Working Note </t>
  </si>
  <si>
    <t>Forecasting Model Assumptions and Growth rate</t>
  </si>
  <si>
    <t>Avg. growth rate of revenue (Jan to Feb)</t>
  </si>
  <si>
    <t>Delivery boy</t>
  </si>
  <si>
    <t>COGS as % of total revenue</t>
  </si>
  <si>
    <t>Other Expenses Growth Rate</t>
  </si>
  <si>
    <t>Advertising Growth</t>
  </si>
  <si>
    <t>Avg. growth rate of electricity bill</t>
  </si>
  <si>
    <t>Increase in Fuel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</si>
</sst>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Roboto"/>
    </font>
    <font/>
    <font>
      <sz val="8.0"/>
      <color theme="1"/>
      <name val="Roboto"/>
    </font>
    <font>
      <color theme="1"/>
      <name val="Roboto"/>
    </font>
    <font>
      <b/>
      <sz val="8.0"/>
      <color theme="1"/>
      <name val="Roboto"/>
    </font>
    <font>
      <sz val="8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sz val="8.0"/>
      <color rgb="FF695D46"/>
      <name val="Arial"/>
    </font>
    <font>
      <sz val="8.0"/>
      <color rgb="FF000000"/>
      <name val="Roboto"/>
    </font>
    <font>
      <sz val="8.0"/>
      <color rgb="FFD9D9D9"/>
      <name val="Roboto"/>
    </font>
    <font>
      <b/>
      <sz val="8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3" numFmtId="1" xfId="0" applyAlignment="1" applyBorder="1" applyFont="1" applyNumberFormat="1">
      <alignment horizontal="right" readingOrder="0"/>
    </xf>
    <xf borderId="3" fillId="2" fontId="3" numFmtId="0" xfId="0" applyAlignment="1" applyBorder="1" applyFill="1" applyFont="1">
      <alignment readingOrder="0"/>
    </xf>
    <xf borderId="3" fillId="2" fontId="3" numFmtId="1" xfId="0" applyAlignment="1" applyBorder="1" applyFont="1" applyNumberFormat="1">
      <alignment horizontal="right"/>
    </xf>
    <xf borderId="3" fillId="0" fontId="3" numFmtId="1" xfId="0" applyAlignment="1" applyBorder="1" applyFont="1" applyNumberFormat="1">
      <alignment horizontal="right"/>
    </xf>
    <xf borderId="3" fillId="3" fontId="3" numFmtId="0" xfId="0" applyAlignment="1" applyBorder="1" applyFill="1" applyFont="1">
      <alignment readingOrder="0"/>
    </xf>
    <xf borderId="3" fillId="3" fontId="3" numFmtId="1" xfId="0" applyAlignment="1" applyBorder="1" applyFont="1" applyNumberFormat="1">
      <alignment horizontal="right" readingOrder="0"/>
    </xf>
    <xf borderId="3" fillId="0" fontId="3" numFmtId="1" xfId="0" applyAlignment="1" applyBorder="1" applyFont="1" applyNumberFormat="1">
      <alignment readingOrder="0"/>
    </xf>
    <xf borderId="3" fillId="2" fontId="3" numFmtId="1" xfId="0" applyAlignment="1" applyBorder="1" applyFont="1" applyNumberFormat="1">
      <alignment horizontal="right" readingOrder="0"/>
    </xf>
    <xf borderId="0" fillId="0" fontId="4" numFmtId="0" xfId="0" applyFont="1"/>
    <xf borderId="3" fillId="0" fontId="4" numFmtId="0" xfId="0" applyAlignment="1" applyBorder="1" applyFont="1">
      <alignment readingOrder="0"/>
    </xf>
    <xf borderId="3" fillId="0" fontId="4" numFmtId="0" xfId="0" applyBorder="1" applyFont="1"/>
    <xf borderId="3" fillId="0" fontId="4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center" readingOrder="0"/>
    </xf>
    <xf borderId="0" fillId="0" fontId="6" numFmtId="0" xfId="0" applyFont="1"/>
    <xf borderId="4" fillId="0" fontId="2" numFmtId="0" xfId="0" applyBorder="1" applyFont="1"/>
    <xf borderId="3" fillId="0" fontId="3" numFmtId="0" xfId="0" applyAlignment="1" applyBorder="1" applyFont="1">
      <alignment horizontal="right" vertical="bottom"/>
    </xf>
    <xf borderId="3" fillId="0" fontId="6" numFmtId="0" xfId="0" applyAlignment="1" applyBorder="1" applyFont="1">
      <alignment horizontal="right" readingOrder="0"/>
    </xf>
    <xf borderId="3" fillId="0" fontId="6" numFmtId="0" xfId="0" applyBorder="1" applyFont="1"/>
    <xf borderId="3" fillId="0" fontId="6" numFmtId="0" xfId="0" applyAlignment="1" applyBorder="1" applyFont="1">
      <alignment readingOrder="0"/>
    </xf>
    <xf borderId="5" fillId="0" fontId="7" numFmtId="0" xfId="0" applyAlignment="1" applyBorder="1" applyFont="1">
      <alignment vertical="bottom"/>
    </xf>
    <xf borderId="6" fillId="0" fontId="8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right" readingOrder="0"/>
    </xf>
    <xf borderId="5" fillId="0" fontId="7" numFmtId="0" xfId="0" applyAlignment="1" applyBorder="1" applyFont="1">
      <alignment vertical="bottom"/>
    </xf>
    <xf borderId="6" fillId="0" fontId="9" numFmtId="0" xfId="0" applyAlignment="1" applyBorder="1" applyFont="1">
      <alignment readingOrder="0"/>
    </xf>
    <xf borderId="3" fillId="0" fontId="6" numFmtId="0" xfId="0" applyAlignment="1" applyBorder="1" applyFont="1">
      <alignment horizontal="right"/>
    </xf>
    <xf borderId="3" fillId="0" fontId="10" numFmtId="0" xfId="0" applyAlignment="1" applyBorder="1" applyFont="1">
      <alignment vertical="bottom"/>
    </xf>
    <xf borderId="3" fillId="0" fontId="11" numFmtId="0" xfId="0" applyAlignment="1" applyBorder="1" applyFont="1">
      <alignment readingOrder="0"/>
    </xf>
    <xf borderId="3" fillId="0" fontId="6" numFmtId="1" xfId="0" applyAlignment="1" applyBorder="1" applyFont="1" applyNumberFormat="1">
      <alignment horizontal="right" readingOrder="0"/>
    </xf>
    <xf borderId="5" fillId="0" fontId="10" numFmtId="0" xfId="0" applyAlignment="1" applyBorder="1" applyFont="1">
      <alignment vertical="bottom"/>
    </xf>
    <xf borderId="3" fillId="0" fontId="6" numFmtId="1" xfId="0" applyAlignment="1" applyBorder="1" applyFont="1" applyNumberFormat="1">
      <alignment horizontal="right"/>
    </xf>
    <xf borderId="0" fillId="0" fontId="10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3" numFmtId="0" xfId="0" applyFont="1"/>
    <xf borderId="3" fillId="0" fontId="13" numFmtId="0" xfId="0" applyAlignment="1" applyBorder="1" applyFont="1">
      <alignment readingOrder="0"/>
    </xf>
    <xf borderId="3" fillId="0" fontId="13" numFmtId="1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3" fillId="0" fontId="13" numFmtId="0" xfId="0" applyBorder="1" applyFont="1"/>
    <xf borderId="3" fillId="0" fontId="13" numFmtId="0" xfId="0" applyAlignment="1" applyBorder="1" applyFont="1">
      <alignment horizontal="center" readingOrder="0"/>
    </xf>
    <xf borderId="5" fillId="0" fontId="2" numFmtId="0" xfId="0" applyBorder="1" applyFont="1"/>
    <xf borderId="9" fillId="0" fontId="2" numFmtId="0" xfId="0" applyBorder="1" applyFont="1"/>
    <xf borderId="3" fillId="0" fontId="13" numFmtId="1" xfId="0" applyAlignment="1" applyBorder="1" applyFont="1" applyNumberFormat="1">
      <alignment horizontal="right" readingOrder="0"/>
    </xf>
    <xf borderId="3" fillId="0" fontId="13" numFmtId="0" xfId="0" applyAlignment="1" applyBorder="1" applyFont="1">
      <alignment horizontal="right" readingOrder="0"/>
    </xf>
    <xf borderId="9" fillId="0" fontId="7" numFmtId="0" xfId="0" applyAlignment="1" applyBorder="1" applyFont="1">
      <alignment vertical="bottom"/>
    </xf>
    <xf borderId="3" fillId="2" fontId="13" numFmtId="0" xfId="0" applyAlignment="1" applyBorder="1" applyFont="1">
      <alignment readingOrder="0"/>
    </xf>
    <xf borderId="3" fillId="2" fontId="13" numFmtId="1" xfId="0" applyAlignment="1" applyBorder="1" applyFont="1" applyNumberFormat="1">
      <alignment horizontal="right"/>
    </xf>
    <xf borderId="3" fillId="0" fontId="3" numFmtId="0" xfId="0" applyAlignment="1" applyBorder="1" applyFont="1">
      <alignment horizontal="right"/>
    </xf>
    <xf borderId="3" fillId="3" fontId="13" numFmtId="0" xfId="0" applyAlignment="1" applyBorder="1" applyFont="1">
      <alignment horizontal="right"/>
    </xf>
    <xf borderId="3" fillId="3" fontId="13" numFmtId="0" xfId="0" applyAlignment="1" applyBorder="1" applyFont="1">
      <alignment readingOrder="0"/>
    </xf>
    <xf borderId="3" fillId="0" fontId="3" numFmtId="3" xfId="0" applyAlignment="1" applyBorder="1" applyFont="1" applyNumberFormat="1">
      <alignment horizontal="right" readingOrder="0"/>
    </xf>
    <xf borderId="3" fillId="0" fontId="13" numFmtId="3" xfId="0" applyAlignment="1" applyBorder="1" applyFont="1" applyNumberFormat="1">
      <alignment horizontal="right"/>
    </xf>
    <xf borderId="0" fillId="0" fontId="6" numFmtId="1" xfId="0" applyFont="1" applyNumberFormat="1"/>
    <xf borderId="3" fillId="0" fontId="3" numFmtId="0" xfId="0" applyBorder="1" applyFont="1"/>
    <xf borderId="3" fillId="2" fontId="14" numFmtId="0" xfId="0" applyBorder="1" applyFont="1"/>
    <xf borderId="3" fillId="3" fontId="13" numFmtId="0" xfId="0" applyAlignment="1" applyBorder="1" applyFont="1">
      <alignment horizontal="left" readingOrder="0"/>
    </xf>
    <xf borderId="3" fillId="3" fontId="13" numFmtId="3" xfId="0" applyAlignment="1" applyBorder="1" applyFont="1" applyNumberFormat="1">
      <alignment horizontal="right" readingOrder="0"/>
    </xf>
    <xf borderId="3" fillId="2" fontId="3" numFmtId="0" xfId="0" applyBorder="1" applyFont="1"/>
    <xf borderId="3" fillId="2" fontId="3" numFmtId="3" xfId="0" applyAlignment="1" applyBorder="1" applyFont="1" applyNumberFormat="1">
      <alignment horizontal="right"/>
    </xf>
    <xf borderId="1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3" numFmtId="1" xfId="0" applyAlignment="1" applyFont="1" applyNumberFormat="1">
      <alignment horizontal="center" readingOrder="0"/>
    </xf>
    <xf borderId="0" fillId="0" fontId="3" numFmtId="10" xfId="0" applyFont="1" applyNumberFormat="1"/>
    <xf borderId="3" fillId="0" fontId="13" numFmtId="10" xfId="0" applyAlignment="1" applyBorder="1" applyFont="1" applyNumberFormat="1">
      <alignment horizontal="right" readingOrder="0"/>
    </xf>
    <xf borderId="3" fillId="0" fontId="13" numFmtId="10" xfId="0" applyAlignment="1" applyBorder="1" applyFont="1" applyNumberFormat="1">
      <alignment horizontal="center" readingOrder="0"/>
    </xf>
    <xf borderId="0" fillId="0" fontId="13" numFmtId="10" xfId="0" applyAlignment="1" applyFont="1" applyNumberFormat="1">
      <alignment horizontal="right" readingOrder="0"/>
    </xf>
    <xf borderId="3" fillId="0" fontId="13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3" fillId="0" fontId="13" numFmtId="0" xfId="0" applyAlignment="1" applyBorder="1" applyFont="1">
      <alignment horizontal="center"/>
    </xf>
    <xf borderId="0" fillId="0" fontId="13" numFmtId="0" xfId="0" applyFont="1"/>
    <xf borderId="0" fillId="0" fontId="3" numFmtId="1" xfId="0" applyFont="1" applyNumberFormat="1"/>
    <xf borderId="3" fillId="0" fontId="13" numFmtId="1" xfId="0" applyBorder="1" applyFont="1" applyNumberFormat="1"/>
    <xf borderId="3" fillId="0" fontId="13" numFmtId="10" xfId="0" applyAlignment="1" applyBorder="1" applyFont="1" applyNumberFormat="1">
      <alignment readingOrder="0"/>
    </xf>
    <xf borderId="3" fillId="0" fontId="13" numFmtId="3" xfId="0" applyAlignment="1" applyBorder="1" applyFont="1" applyNumberFormat="1">
      <alignment horizontal="right" readingOrder="0"/>
    </xf>
    <xf borderId="3" fillId="0" fontId="13" numFmtId="9" xfId="0" applyAlignment="1" applyBorder="1" applyFont="1" applyNumberFormat="1">
      <alignment horizontal="center" readingOrder="0"/>
    </xf>
    <xf borderId="0" fillId="0" fontId="13" numFmtId="9" xfId="0" applyAlignment="1" applyFont="1" applyNumberFormat="1">
      <alignment horizontal="right" readingOrder="0"/>
    </xf>
    <xf borderId="3" fillId="0" fontId="13" numFmtId="1" xfId="0" applyAlignment="1" applyBorder="1" applyFont="1" applyNumberFormat="1">
      <alignment horizontal="right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9" fillId="0" fontId="5" numFmtId="0" xfId="0" applyAlignment="1" applyBorder="1" applyFont="1">
      <alignment horizontal="center" vertical="bottom"/>
    </xf>
    <xf borderId="3" fillId="0" fontId="3" numFmtId="0" xfId="0" applyAlignment="1" applyBorder="1" applyFont="1">
      <alignment readingOrder="0" shrinkToFit="0" vertical="bottom" wrapText="1"/>
    </xf>
    <xf borderId="3" fillId="0" fontId="3" numFmtId="10" xfId="0" applyAlignment="1" applyBorder="1" applyFont="1" applyNumberFormat="1">
      <alignment horizontal="right" vertical="bottom"/>
    </xf>
    <xf borderId="3" fillId="2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shrinkToFit="0" vertical="bottom" wrapText="1"/>
    </xf>
    <xf borderId="3" fillId="0" fontId="3" numFmtId="9" xfId="0" applyAlignment="1" applyBorder="1" applyFont="1" applyNumberFormat="1">
      <alignment horizontal="right" readingOrder="0" vertical="bottom"/>
    </xf>
    <xf borderId="3" fillId="0" fontId="3" numFmtId="10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readingOrder="0" shrinkToFit="0" wrapText="1"/>
    </xf>
    <xf borderId="3" fillId="0" fontId="3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88"/>
  </cols>
  <sheetData>
    <row r="1" ht="33.75" customHeight="1">
      <c r="A1" s="1" t="s">
        <v>0</v>
      </c>
      <c r="B1" s="2"/>
    </row>
    <row r="2">
      <c r="A2" s="3"/>
      <c r="B2" s="4" t="s">
        <v>1</v>
      </c>
    </row>
    <row r="3">
      <c r="A3" s="5" t="s">
        <v>2</v>
      </c>
      <c r="B3" s="6" t="s">
        <v>3</v>
      </c>
    </row>
    <row r="4">
      <c r="A4" s="5" t="s">
        <v>4</v>
      </c>
      <c r="B4" s="6">
        <v>9000000.0</v>
      </c>
    </row>
    <row r="5">
      <c r="A5" s="7" t="s">
        <v>5</v>
      </c>
      <c r="B5" s="8">
        <f>B4</f>
        <v>9000000</v>
      </c>
    </row>
    <row r="6">
      <c r="A6" s="5" t="s">
        <v>6</v>
      </c>
      <c r="B6" s="9"/>
    </row>
    <row r="7">
      <c r="A7" s="5" t="s">
        <v>7</v>
      </c>
      <c r="B7" s="6">
        <v>1.0E7</v>
      </c>
    </row>
    <row r="8">
      <c r="A8" s="10" t="s">
        <v>8</v>
      </c>
      <c r="B8" s="11">
        <v>100000.0</v>
      </c>
    </row>
    <row r="9">
      <c r="A9" s="10" t="s">
        <v>9</v>
      </c>
      <c r="B9" s="11">
        <f>B20</f>
        <v>40000</v>
      </c>
    </row>
    <row r="10">
      <c r="A10" s="10" t="s">
        <v>10</v>
      </c>
      <c r="B10" s="11">
        <v>45000.0</v>
      </c>
    </row>
    <row r="11">
      <c r="A11" s="10" t="s">
        <v>11</v>
      </c>
      <c r="B11" s="12">
        <v>17000.0</v>
      </c>
    </row>
    <row r="12">
      <c r="A12" s="7" t="s">
        <v>12</v>
      </c>
      <c r="B12" s="13">
        <v>10000.0</v>
      </c>
    </row>
    <row r="13">
      <c r="A13" s="7" t="s">
        <v>13</v>
      </c>
      <c r="B13" s="8">
        <f>SUM(B7:B12)</f>
        <v>10212000</v>
      </c>
    </row>
    <row r="14">
      <c r="A14" s="5" t="s">
        <v>14</v>
      </c>
      <c r="B14" s="9">
        <f>B5-B13</f>
        <v>-1212000</v>
      </c>
    </row>
    <row r="17">
      <c r="A17" s="14"/>
      <c r="B17" s="14"/>
    </row>
    <row r="18">
      <c r="A18" s="15" t="s">
        <v>15</v>
      </c>
      <c r="B18" s="16"/>
    </row>
    <row r="19">
      <c r="A19" s="15" t="s">
        <v>9</v>
      </c>
      <c r="B19" s="17" t="s">
        <v>16</v>
      </c>
    </row>
    <row r="20">
      <c r="A20" s="15" t="s">
        <v>17</v>
      </c>
      <c r="B20" s="17">
        <f>10000*4</f>
        <v>40000</v>
      </c>
    </row>
  </sheetData>
  <mergeCells count="7">
    <mergeCell ref="A1:B1"/>
    <mergeCell ref="D3:G3"/>
    <mergeCell ref="D4:G4"/>
    <mergeCell ref="D5:G5"/>
    <mergeCell ref="D6:G6"/>
    <mergeCell ref="D7:G7"/>
    <mergeCell ref="D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9.38"/>
    <col customWidth="1" min="4" max="4" width="17.5"/>
    <col customWidth="1" min="5" max="5" width="17.38"/>
    <col customWidth="1" min="7" max="7" width="24.88"/>
    <col customWidth="1" min="10" max="10" width="14.88"/>
    <col customWidth="1" min="12" max="12" width="3.88"/>
  </cols>
  <sheetData>
    <row r="1" ht="36.0" customHeight="1">
      <c r="A1" s="18" t="s">
        <v>18</v>
      </c>
      <c r="B1" s="2"/>
      <c r="C1" s="19"/>
      <c r="D1" s="18" t="s">
        <v>19</v>
      </c>
      <c r="E1" s="2"/>
      <c r="F1" s="19"/>
      <c r="G1" s="18" t="s">
        <v>20</v>
      </c>
      <c r="H1" s="20"/>
      <c r="I1" s="20"/>
      <c r="J1" s="2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A2" s="5" t="s">
        <v>2</v>
      </c>
      <c r="B2" s="6" t="s">
        <v>3</v>
      </c>
      <c r="C2" s="19"/>
      <c r="D2" s="5" t="s">
        <v>2</v>
      </c>
      <c r="E2" s="6" t="s">
        <v>3</v>
      </c>
      <c r="F2" s="19"/>
      <c r="G2" s="5" t="s">
        <v>2</v>
      </c>
      <c r="H2" s="6" t="s">
        <v>3</v>
      </c>
      <c r="I2" s="6" t="s">
        <v>3</v>
      </c>
      <c r="J2" s="21" t="s">
        <v>21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>
      <c r="A3" s="5" t="s">
        <v>4</v>
      </c>
      <c r="B3" s="6">
        <f>November!B4</f>
        <v>9000000</v>
      </c>
      <c r="C3" s="19"/>
      <c r="D3" s="5" t="s">
        <v>4</v>
      </c>
      <c r="E3" s="22">
        <v>1.25E7</v>
      </c>
      <c r="F3" s="19"/>
      <c r="G3" s="23"/>
      <c r="H3" s="24" t="s">
        <v>22</v>
      </c>
      <c r="I3" s="24" t="s">
        <v>23</v>
      </c>
      <c r="J3" s="25"/>
      <c r="K3" s="19"/>
      <c r="L3" s="26" t="s">
        <v>24</v>
      </c>
      <c r="O3" s="19"/>
      <c r="P3" s="19"/>
      <c r="Q3" s="19"/>
      <c r="R3" s="19"/>
      <c r="S3" s="19"/>
      <c r="T3" s="19"/>
      <c r="U3" s="19"/>
      <c r="V3" s="19"/>
      <c r="W3" s="19"/>
    </row>
    <row r="4">
      <c r="A4" s="7" t="s">
        <v>5</v>
      </c>
      <c r="B4" s="6">
        <f>November!B5</f>
        <v>9000000</v>
      </c>
      <c r="C4" s="19"/>
      <c r="D4" s="7" t="s">
        <v>5</v>
      </c>
      <c r="E4" s="8">
        <f>E3</f>
        <v>12500000</v>
      </c>
      <c r="F4" s="19"/>
      <c r="G4" s="5" t="s">
        <v>4</v>
      </c>
      <c r="H4" s="6">
        <f t="shared" ref="H4:H8" si="1">B3</f>
        <v>9000000</v>
      </c>
      <c r="I4" s="27">
        <f t="shared" ref="I4:I8" si="2">E3</f>
        <v>12500000</v>
      </c>
      <c r="J4" s="28"/>
      <c r="K4" s="19"/>
      <c r="L4" s="29">
        <v>1.0</v>
      </c>
      <c r="O4" s="19"/>
      <c r="P4" s="19"/>
      <c r="Q4" s="19"/>
      <c r="R4" s="19"/>
      <c r="S4" s="19"/>
      <c r="T4" s="19"/>
      <c r="U4" s="19"/>
      <c r="V4" s="19"/>
      <c r="W4" s="19"/>
    </row>
    <row r="5">
      <c r="A5" s="5" t="s">
        <v>6</v>
      </c>
      <c r="B5" s="6" t="str">
        <f>November!B6</f>
        <v/>
      </c>
      <c r="C5" s="19"/>
      <c r="D5" s="5" t="s">
        <v>6</v>
      </c>
      <c r="E5" s="30"/>
      <c r="F5" s="19"/>
      <c r="G5" s="7" t="s">
        <v>5</v>
      </c>
      <c r="H5" s="6">
        <f t="shared" si="1"/>
        <v>9000000</v>
      </c>
      <c r="I5" s="6">
        <f t="shared" si="2"/>
        <v>12500000</v>
      </c>
      <c r="J5" s="31"/>
      <c r="K5" s="19"/>
      <c r="L5" s="29">
        <v>2.0</v>
      </c>
      <c r="O5" s="19"/>
      <c r="P5" s="19"/>
      <c r="Q5" s="19"/>
      <c r="R5" s="19"/>
      <c r="S5" s="19"/>
      <c r="T5" s="19"/>
      <c r="U5" s="19"/>
      <c r="V5" s="19"/>
      <c r="W5" s="19"/>
    </row>
    <row r="6">
      <c r="A6" s="5" t="s">
        <v>7</v>
      </c>
      <c r="B6" s="6">
        <f>November!B7</f>
        <v>10000000</v>
      </c>
      <c r="C6" s="19"/>
      <c r="D6" s="5" t="s">
        <v>7</v>
      </c>
      <c r="E6" s="32">
        <v>1.2E7</v>
      </c>
      <c r="F6" s="19"/>
      <c r="G6" s="5" t="s">
        <v>6</v>
      </c>
      <c r="H6" s="6" t="str">
        <f t="shared" si="1"/>
        <v/>
      </c>
      <c r="I6" s="27" t="str">
        <f t="shared" si="2"/>
        <v/>
      </c>
      <c r="J6" s="31"/>
      <c r="K6" s="19"/>
      <c r="L6" s="29">
        <v>3.0</v>
      </c>
      <c r="O6" s="19"/>
      <c r="P6" s="19"/>
      <c r="Q6" s="19"/>
      <c r="R6" s="19"/>
      <c r="S6" s="19"/>
      <c r="T6" s="19"/>
      <c r="U6" s="19"/>
      <c r="V6" s="19"/>
      <c r="W6" s="19"/>
    </row>
    <row r="7">
      <c r="A7" s="10" t="s">
        <v>8</v>
      </c>
      <c r="B7" s="6">
        <f>November!B8</f>
        <v>100000</v>
      </c>
      <c r="C7" s="19"/>
      <c r="D7" s="10" t="s">
        <v>8</v>
      </c>
      <c r="E7" s="33">
        <f t="shared" ref="E7:E8" si="3">B7</f>
        <v>100000</v>
      </c>
      <c r="F7" s="19"/>
      <c r="G7" s="5" t="s">
        <v>7</v>
      </c>
      <c r="H7" s="6">
        <f t="shared" si="1"/>
        <v>10000000</v>
      </c>
      <c r="I7" s="27">
        <f t="shared" si="2"/>
        <v>12000000</v>
      </c>
      <c r="J7" s="31"/>
      <c r="K7" s="19"/>
      <c r="L7" s="29">
        <v>4.0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>
      <c r="A8" s="10" t="s">
        <v>9</v>
      </c>
      <c r="B8" s="6">
        <f>November!B9</f>
        <v>40000</v>
      </c>
      <c r="C8" s="19"/>
      <c r="D8" s="10" t="s">
        <v>9</v>
      </c>
      <c r="E8" s="33">
        <f t="shared" si="3"/>
        <v>40000</v>
      </c>
      <c r="F8" s="19"/>
      <c r="G8" s="10" t="s">
        <v>8</v>
      </c>
      <c r="H8" s="6">
        <f t="shared" si="1"/>
        <v>100000</v>
      </c>
      <c r="I8" s="6">
        <f t="shared" si="2"/>
        <v>100000</v>
      </c>
      <c r="J8" s="34"/>
      <c r="K8" s="19"/>
      <c r="L8" s="29">
        <v>5.0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>
      <c r="A9" s="10" t="s">
        <v>10</v>
      </c>
      <c r="B9" s="6">
        <f>November!B10</f>
        <v>45000</v>
      </c>
      <c r="C9" s="19"/>
      <c r="D9" s="10" t="s">
        <v>10</v>
      </c>
      <c r="E9" s="22"/>
      <c r="F9" s="19"/>
      <c r="G9" s="10" t="s">
        <v>10</v>
      </c>
      <c r="H9" s="6">
        <f>B9</f>
        <v>45000</v>
      </c>
      <c r="I9" s="27"/>
      <c r="J9" s="34"/>
      <c r="K9" s="19"/>
      <c r="L9" s="29">
        <v>6.0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>
      <c r="A10" s="10" t="s">
        <v>25</v>
      </c>
      <c r="B10" s="6">
        <f>November!B12</f>
        <v>10000</v>
      </c>
      <c r="C10" s="19"/>
      <c r="D10" s="10" t="s">
        <v>25</v>
      </c>
      <c r="E10" s="22">
        <v>11000.0</v>
      </c>
      <c r="F10" s="19"/>
      <c r="G10" s="10" t="s">
        <v>9</v>
      </c>
      <c r="H10" s="6">
        <f>B8</f>
        <v>40000</v>
      </c>
      <c r="I10" s="6">
        <f>E8</f>
        <v>40000</v>
      </c>
      <c r="J10" s="34"/>
      <c r="K10" s="19"/>
      <c r="L10" s="29">
        <v>7.0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>
      <c r="A11" s="10" t="s">
        <v>11</v>
      </c>
      <c r="B11" s="6">
        <f>November!B11</f>
        <v>17000</v>
      </c>
      <c r="C11" s="19"/>
      <c r="D11" s="10" t="s">
        <v>11</v>
      </c>
      <c r="E11" s="22">
        <v>25000.0</v>
      </c>
      <c r="F11" s="19"/>
      <c r="G11" s="10" t="s">
        <v>25</v>
      </c>
      <c r="H11" s="6">
        <f t="shared" ref="H11:H12" si="4">B10</f>
        <v>10000</v>
      </c>
      <c r="I11" s="27">
        <f t="shared" ref="I11:I12" si="5">E10</f>
        <v>11000</v>
      </c>
      <c r="J11" s="34"/>
      <c r="K11" s="19"/>
      <c r="L11" s="29">
        <v>8.0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>
      <c r="A12" s="7" t="s">
        <v>13</v>
      </c>
      <c r="B12" s="6">
        <f>SUM(B6:B11)</f>
        <v>10212000</v>
      </c>
      <c r="C12" s="19"/>
      <c r="D12" s="7" t="s">
        <v>13</v>
      </c>
      <c r="E12" s="8">
        <f>SUM(E6:E11)</f>
        <v>12176000</v>
      </c>
      <c r="F12" s="19"/>
      <c r="G12" s="10" t="s">
        <v>11</v>
      </c>
      <c r="H12" s="6">
        <f t="shared" si="4"/>
        <v>17000</v>
      </c>
      <c r="I12" s="27">
        <f t="shared" si="5"/>
        <v>25000</v>
      </c>
      <c r="J12" s="31"/>
      <c r="K12" s="19"/>
      <c r="L12" s="29">
        <v>9.0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>
      <c r="A13" s="5" t="s">
        <v>14</v>
      </c>
      <c r="B13" s="6">
        <f>B4-B12</f>
        <v>-1212000</v>
      </c>
      <c r="C13" s="19"/>
      <c r="D13" s="5" t="s">
        <v>14</v>
      </c>
      <c r="E13" s="35">
        <f>E4-E12</f>
        <v>324000</v>
      </c>
      <c r="F13" s="19"/>
      <c r="G13" s="7" t="s">
        <v>13</v>
      </c>
      <c r="H13" s="6">
        <f t="shared" ref="H13:I13" si="6">SUM(H7:H12)</f>
        <v>10212000</v>
      </c>
      <c r="I13" s="6">
        <f t="shared" si="6"/>
        <v>12176000</v>
      </c>
      <c r="J13" s="31"/>
      <c r="K13" s="19"/>
      <c r="L13" s="29">
        <v>10.0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>
      <c r="A14" s="19"/>
      <c r="B14" s="19"/>
      <c r="C14" s="19"/>
      <c r="D14" s="19"/>
      <c r="E14" s="19"/>
      <c r="F14" s="19"/>
      <c r="G14" s="5" t="s">
        <v>14</v>
      </c>
      <c r="H14" s="6">
        <f t="shared" ref="H14:I14" si="7">H5-H13</f>
        <v>-1212000</v>
      </c>
      <c r="I14" s="6">
        <f t="shared" si="7"/>
        <v>324000</v>
      </c>
      <c r="J14" s="3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36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36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>
      <c r="A19" s="19"/>
      <c r="B19" s="19"/>
      <c r="C19" s="19"/>
      <c r="D19" s="3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</row>
  </sheetData>
  <mergeCells count="4">
    <mergeCell ref="A1:B1"/>
    <mergeCell ref="D1:E1"/>
    <mergeCell ref="G1:J1"/>
    <mergeCell ref="L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8.38"/>
    <col customWidth="1" min="4" max="4" width="17.13"/>
    <col customWidth="1" min="5" max="5" width="13.63"/>
    <col customWidth="1" min="8" max="8" width="15.13"/>
    <col customWidth="1" min="9" max="9" width="13.63"/>
    <col customWidth="1" min="12" max="12" width="3.13"/>
  </cols>
  <sheetData>
    <row r="1">
      <c r="A1" s="18" t="s">
        <v>26</v>
      </c>
      <c r="B1" s="2"/>
      <c r="C1" s="38"/>
      <c r="D1" s="18" t="s">
        <v>27</v>
      </c>
      <c r="E1" s="20"/>
      <c r="F1" s="20"/>
      <c r="G1" s="20"/>
      <c r="H1" s="20"/>
      <c r="I1" s="2"/>
      <c r="J1" s="38"/>
      <c r="K1" s="38"/>
      <c r="L1" s="26" t="s">
        <v>24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5"/>
      <c r="B2" s="6"/>
      <c r="C2" s="38"/>
      <c r="D2" s="39" t="s">
        <v>2</v>
      </c>
      <c r="E2" s="40" t="s">
        <v>3</v>
      </c>
      <c r="F2" s="40" t="s">
        <v>3</v>
      </c>
      <c r="G2" s="40" t="s">
        <v>3</v>
      </c>
      <c r="H2" s="41" t="s">
        <v>21</v>
      </c>
      <c r="I2" s="42" t="s">
        <v>28</v>
      </c>
      <c r="J2" s="38"/>
      <c r="K2" s="38"/>
      <c r="L2" s="29">
        <v>1.0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5" t="s">
        <v>2</v>
      </c>
      <c r="B3" s="6" t="s">
        <v>3</v>
      </c>
      <c r="C3" s="38"/>
      <c r="D3" s="43"/>
      <c r="E3" s="44" t="s">
        <v>1</v>
      </c>
      <c r="F3" s="44" t="s">
        <v>29</v>
      </c>
      <c r="G3" s="44" t="s">
        <v>30</v>
      </c>
      <c r="H3" s="45"/>
      <c r="I3" s="46"/>
      <c r="J3" s="38"/>
      <c r="K3" s="38"/>
      <c r="L3" s="29">
        <v>2.0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5" t="s">
        <v>4</v>
      </c>
      <c r="B4" s="27">
        <v>1.44E7</v>
      </c>
      <c r="C4" s="38"/>
      <c r="D4" s="39" t="s">
        <v>4</v>
      </c>
      <c r="E4" s="47">
        <f>December!H4</f>
        <v>9000000</v>
      </c>
      <c r="F4" s="48">
        <f>December!I4</f>
        <v>12500000</v>
      </c>
      <c r="G4" s="48">
        <f>B4</f>
        <v>14400000</v>
      </c>
      <c r="H4" s="28"/>
      <c r="I4" s="49"/>
      <c r="J4" s="38"/>
      <c r="K4" s="38"/>
      <c r="L4" s="29">
        <v>3.0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7" t="s">
        <v>5</v>
      </c>
      <c r="B5" s="8">
        <f>B4</f>
        <v>14400000</v>
      </c>
      <c r="C5" s="38"/>
      <c r="D5" s="50" t="s">
        <v>5</v>
      </c>
      <c r="E5" s="47">
        <f>December!H5</f>
        <v>9000000</v>
      </c>
      <c r="F5" s="47">
        <f>December!I5</f>
        <v>12500000</v>
      </c>
      <c r="G5" s="51">
        <f>G4</f>
        <v>14400000</v>
      </c>
      <c r="H5" s="31"/>
      <c r="I5" s="31"/>
      <c r="J5" s="38"/>
      <c r="K5" s="38"/>
      <c r="L5" s="29">
        <v>4.0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5" t="s">
        <v>6</v>
      </c>
      <c r="B6" s="52"/>
      <c r="C6" s="38"/>
      <c r="D6" s="39" t="s">
        <v>6</v>
      </c>
      <c r="E6" s="47" t="str">
        <f>December!H6</f>
        <v/>
      </c>
      <c r="F6" s="48" t="str">
        <f>December!I6</f>
        <v/>
      </c>
      <c r="G6" s="53"/>
      <c r="H6" s="31"/>
      <c r="I6" s="31"/>
      <c r="J6" s="38"/>
      <c r="K6" s="38"/>
      <c r="L6" s="29">
        <v>5.0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5" t="s">
        <v>7</v>
      </c>
      <c r="B7" s="39">
        <v>1.3E7</v>
      </c>
      <c r="C7" s="38"/>
      <c r="D7" s="39" t="s">
        <v>7</v>
      </c>
      <c r="E7" s="47">
        <f>December!H7</f>
        <v>10000000</v>
      </c>
      <c r="F7" s="48">
        <f>December!I7</f>
        <v>12000000</v>
      </c>
      <c r="G7" s="48">
        <f t="shared" ref="G7:G12" si="1">B7</f>
        <v>13000000</v>
      </c>
      <c r="H7" s="31"/>
      <c r="I7" s="31"/>
      <c r="J7" s="38"/>
      <c r="K7" s="38"/>
      <c r="L7" s="29">
        <v>6.0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10" t="s">
        <v>8</v>
      </c>
      <c r="B8" s="27">
        <v>100000.0</v>
      </c>
      <c r="C8" s="38"/>
      <c r="D8" s="54" t="s">
        <v>8</v>
      </c>
      <c r="E8" s="47">
        <f>December!H8</f>
        <v>100000</v>
      </c>
      <c r="F8" s="47">
        <f>December!I8</f>
        <v>100000</v>
      </c>
      <c r="G8" s="48">
        <f t="shared" si="1"/>
        <v>100000</v>
      </c>
      <c r="H8" s="34"/>
      <c r="I8" s="31"/>
      <c r="J8" s="38"/>
      <c r="K8" s="38"/>
      <c r="L8" s="29">
        <v>7.0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10" t="s">
        <v>9</v>
      </c>
      <c r="B9" s="55">
        <f>C20</f>
        <v>115000</v>
      </c>
      <c r="C9" s="38"/>
      <c r="D9" s="54" t="s">
        <v>9</v>
      </c>
      <c r="E9" s="47">
        <f>December!H10</f>
        <v>40000</v>
      </c>
      <c r="F9" s="47">
        <f>December!I10</f>
        <v>40000</v>
      </c>
      <c r="G9" s="56">
        <f t="shared" si="1"/>
        <v>115000</v>
      </c>
      <c r="H9" s="34"/>
      <c r="I9" s="31"/>
      <c r="J9" s="38"/>
      <c r="K9" s="38"/>
      <c r="L9" s="29">
        <v>8.0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10" t="s">
        <v>25</v>
      </c>
      <c r="B10" s="27">
        <v>12500.0</v>
      </c>
      <c r="C10" s="38"/>
      <c r="D10" s="54" t="s">
        <v>25</v>
      </c>
      <c r="E10" s="47">
        <f>December!H11</f>
        <v>10000</v>
      </c>
      <c r="F10" s="48">
        <f>December!I11</f>
        <v>11000</v>
      </c>
      <c r="G10" s="48">
        <f t="shared" si="1"/>
        <v>12500</v>
      </c>
      <c r="H10" s="34"/>
      <c r="I10" s="31"/>
      <c r="J10" s="38"/>
      <c r="K10" s="38"/>
      <c r="L10" s="29">
        <v>9.0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10" t="s">
        <v>11</v>
      </c>
      <c r="B11" s="27">
        <v>55000.0</v>
      </c>
      <c r="C11" s="38"/>
      <c r="D11" s="54" t="s">
        <v>11</v>
      </c>
      <c r="E11" s="47">
        <f>December!H12</f>
        <v>17000</v>
      </c>
      <c r="F11" s="48">
        <f>December!I12</f>
        <v>25000</v>
      </c>
      <c r="G11" s="48">
        <f t="shared" si="1"/>
        <v>55000</v>
      </c>
      <c r="H11" s="31"/>
      <c r="I11" s="31"/>
      <c r="J11" s="38"/>
      <c r="K11" s="38"/>
      <c r="L11" s="29">
        <v>10.0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10" t="s">
        <v>31</v>
      </c>
      <c r="B12" s="5">
        <v>350000.0</v>
      </c>
      <c r="C12" s="38"/>
      <c r="D12" s="54" t="s">
        <v>31</v>
      </c>
      <c r="E12" s="57">
        <f>December!B9</f>
        <v>45000</v>
      </c>
      <c r="F12" s="19"/>
      <c r="G12" s="48">
        <f t="shared" si="1"/>
        <v>350000</v>
      </c>
      <c r="H12" s="31"/>
      <c r="I12" s="31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7" t="s">
        <v>13</v>
      </c>
      <c r="B13" s="8">
        <f>SUM(B7:B12)</f>
        <v>13632500</v>
      </c>
      <c r="C13" s="38"/>
      <c r="D13" s="50" t="s">
        <v>13</v>
      </c>
      <c r="E13" s="47">
        <f t="shared" ref="E13:G13" si="2">SUM(E7:E12)</f>
        <v>10212000</v>
      </c>
      <c r="F13" s="47">
        <f t="shared" si="2"/>
        <v>12176000</v>
      </c>
      <c r="G13" s="47">
        <f t="shared" si="2"/>
        <v>13632500</v>
      </c>
      <c r="H13" s="31"/>
      <c r="I13" s="31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5" t="s">
        <v>14</v>
      </c>
      <c r="B14" s="9">
        <f>B5-B13</f>
        <v>767500</v>
      </c>
      <c r="C14" s="38"/>
      <c r="D14" s="39" t="s">
        <v>14</v>
      </c>
      <c r="E14" s="47">
        <f t="shared" ref="E14:G14" si="3">E5-E13</f>
        <v>-1212000</v>
      </c>
      <c r="F14" s="47">
        <f t="shared" si="3"/>
        <v>324000</v>
      </c>
      <c r="G14" s="47">
        <f t="shared" si="3"/>
        <v>767500</v>
      </c>
      <c r="H14" s="58"/>
      <c r="I14" s="5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50" t="s">
        <v>32</v>
      </c>
      <c r="B17" s="59"/>
      <c r="C17" s="5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5" t="s">
        <v>33</v>
      </c>
      <c r="B18" s="27"/>
      <c r="C18" s="27">
        <v>40000.0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60" t="s">
        <v>34</v>
      </c>
      <c r="B19" s="5"/>
      <c r="C19" s="61">
        <v>75000.0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7" t="s">
        <v>35</v>
      </c>
      <c r="B20" s="62"/>
      <c r="C20" s="63">
        <f>C18+C19</f>
        <v>115000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</sheetData>
  <mergeCells count="5">
    <mergeCell ref="A1:B1"/>
    <mergeCell ref="D1:I1"/>
    <mergeCell ref="L1:N1"/>
    <mergeCell ref="H2:H3"/>
    <mergeCell ref="I2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0.25"/>
    <col customWidth="1" min="5" max="5" width="14.5"/>
    <col customWidth="1" min="6" max="6" width="11.38"/>
    <col customWidth="1" min="7" max="7" width="11.0"/>
    <col customWidth="1" min="8" max="9" width="9.88"/>
    <col customWidth="1" min="12" max="12" width="10.25"/>
    <col customWidth="1" min="13" max="13" width="9.5"/>
    <col customWidth="1" min="14" max="14" width="10.0"/>
    <col customWidth="1" min="15" max="15" width="10.88"/>
    <col customWidth="1" min="18" max="18" width="14.63"/>
    <col customWidth="1" min="19" max="20" width="13.63"/>
  </cols>
  <sheetData>
    <row r="1">
      <c r="A1" s="18" t="s">
        <v>36</v>
      </c>
      <c r="B1" s="2"/>
      <c r="C1" s="38"/>
      <c r="D1" s="38"/>
      <c r="E1" s="64" t="s">
        <v>37</v>
      </c>
      <c r="F1" s="20"/>
      <c r="G1" s="20"/>
      <c r="H1" s="20"/>
      <c r="I1" s="2"/>
      <c r="J1" s="38"/>
      <c r="K1" s="64" t="s">
        <v>38</v>
      </c>
      <c r="L1" s="20"/>
      <c r="M1" s="20"/>
      <c r="N1" s="20"/>
      <c r="O1" s="2"/>
      <c r="P1" s="38"/>
      <c r="Q1" s="64" t="s">
        <v>39</v>
      </c>
      <c r="R1" s="20"/>
      <c r="S1" s="20"/>
      <c r="T1" s="2"/>
      <c r="U1" s="65"/>
      <c r="V1" s="64" t="s">
        <v>40</v>
      </c>
      <c r="W1" s="20"/>
      <c r="X1" s="20"/>
      <c r="Y1" s="2"/>
      <c r="Z1" s="65"/>
      <c r="AA1" s="65"/>
    </row>
    <row r="2">
      <c r="A2" s="5" t="s">
        <v>2</v>
      </c>
      <c r="B2" s="6" t="s">
        <v>3</v>
      </c>
      <c r="C2" s="38"/>
      <c r="D2" s="38"/>
      <c r="E2" s="44" t="s">
        <v>2</v>
      </c>
      <c r="F2" s="40" t="s">
        <v>3</v>
      </c>
      <c r="G2" s="40" t="s">
        <v>3</v>
      </c>
      <c r="H2" s="40" t="s">
        <v>3</v>
      </c>
      <c r="I2" s="40" t="s">
        <v>3</v>
      </c>
      <c r="J2" s="38"/>
      <c r="K2" s="44" t="s">
        <v>2</v>
      </c>
      <c r="L2" s="40" t="s">
        <v>3</v>
      </c>
      <c r="M2" s="40" t="s">
        <v>3</v>
      </c>
      <c r="N2" s="40" t="s">
        <v>3</v>
      </c>
      <c r="O2" s="40" t="s">
        <v>3</v>
      </c>
      <c r="P2" s="38"/>
      <c r="Q2" s="44" t="s">
        <v>2</v>
      </c>
      <c r="R2" s="40" t="s">
        <v>3</v>
      </c>
      <c r="S2" s="40" t="s">
        <v>3</v>
      </c>
      <c r="T2" s="40" t="s">
        <v>3</v>
      </c>
      <c r="U2" s="66"/>
      <c r="V2" s="44" t="s">
        <v>2</v>
      </c>
      <c r="W2" s="40" t="s">
        <v>3</v>
      </c>
      <c r="X2" s="40" t="s">
        <v>3</v>
      </c>
      <c r="Y2" s="40" t="s">
        <v>3</v>
      </c>
      <c r="Z2" s="66"/>
      <c r="AA2" s="66"/>
    </row>
    <row r="3">
      <c r="A3" s="38"/>
      <c r="B3" s="47" t="s">
        <v>41</v>
      </c>
      <c r="C3" s="38"/>
      <c r="D3" s="38"/>
      <c r="E3" s="43"/>
      <c r="F3" s="44" t="s">
        <v>1</v>
      </c>
      <c r="G3" s="44" t="s">
        <v>29</v>
      </c>
      <c r="H3" s="44" t="s">
        <v>30</v>
      </c>
      <c r="I3" s="40" t="s">
        <v>41</v>
      </c>
      <c r="J3" s="38"/>
      <c r="K3" s="43"/>
      <c r="L3" s="44" t="s">
        <v>1</v>
      </c>
      <c r="M3" s="44" t="s">
        <v>29</v>
      </c>
      <c r="N3" s="44" t="s">
        <v>30</v>
      </c>
      <c r="O3" s="40" t="s">
        <v>41</v>
      </c>
      <c r="P3" s="38"/>
      <c r="Q3" s="43"/>
      <c r="R3" s="44" t="s">
        <v>42</v>
      </c>
      <c r="S3" s="44" t="s">
        <v>43</v>
      </c>
      <c r="T3" s="40" t="s">
        <v>44</v>
      </c>
      <c r="U3" s="66"/>
      <c r="V3" s="43"/>
      <c r="W3" s="44" t="s">
        <v>45</v>
      </c>
      <c r="X3" s="44" t="s">
        <v>46</v>
      </c>
      <c r="Y3" s="40" t="s">
        <v>47</v>
      </c>
      <c r="Z3" s="66"/>
      <c r="AA3" s="66"/>
    </row>
    <row r="4">
      <c r="A4" s="5" t="s">
        <v>4</v>
      </c>
      <c r="B4" s="27">
        <v>1.54E7</v>
      </c>
      <c r="C4" s="38"/>
      <c r="D4" s="38"/>
      <c r="E4" s="39" t="s">
        <v>4</v>
      </c>
      <c r="F4" s="47">
        <f>January!E4</f>
        <v>9000000</v>
      </c>
      <c r="G4" s="47">
        <f>January!F5</f>
        <v>12500000</v>
      </c>
      <c r="H4" s="48">
        <f>January!G4</f>
        <v>14400000</v>
      </c>
      <c r="I4" s="43">
        <f t="shared" ref="I4:I5" si="4">B4</f>
        <v>15400000</v>
      </c>
      <c r="J4" s="67"/>
      <c r="K4" s="39" t="s">
        <v>4</v>
      </c>
      <c r="L4" s="68">
        <f t="shared" ref="L4:O4" si="1">F4/F5</f>
        <v>1</v>
      </c>
      <c r="M4" s="68">
        <f t="shared" si="1"/>
        <v>1</v>
      </c>
      <c r="N4" s="68">
        <f t="shared" si="1"/>
        <v>1</v>
      </c>
      <c r="O4" s="68">
        <f t="shared" si="1"/>
        <v>1</v>
      </c>
      <c r="P4" s="38"/>
      <c r="Q4" s="39" t="s">
        <v>4</v>
      </c>
      <c r="R4" s="69">
        <f t="shared" ref="R4:T4" si="2">(G4-F4)/F4</f>
        <v>0.3888888889</v>
      </c>
      <c r="S4" s="69">
        <f t="shared" si="2"/>
        <v>0.152</v>
      </c>
      <c r="T4" s="69">
        <f t="shared" si="2"/>
        <v>0.06944444444</v>
      </c>
      <c r="U4" s="70"/>
      <c r="V4" s="39" t="s">
        <v>4</v>
      </c>
      <c r="W4" s="47">
        <f>I4*(1+W20)</f>
        <v>17105122.22</v>
      </c>
      <c r="X4" s="47">
        <f t="shared" ref="X4:Y4" si="3">W4*(1+$W$20)</f>
        <v>18999039.37</v>
      </c>
      <c r="Y4" s="47">
        <f t="shared" si="3"/>
        <v>21102655.22</v>
      </c>
      <c r="Z4" s="70"/>
      <c r="AA4" s="70"/>
    </row>
    <row r="5">
      <c r="A5" s="7" t="s">
        <v>5</v>
      </c>
      <c r="B5" s="8">
        <f>B4</f>
        <v>15400000</v>
      </c>
      <c r="C5" s="38"/>
      <c r="D5" s="38"/>
      <c r="E5" s="50" t="s">
        <v>5</v>
      </c>
      <c r="F5" s="47">
        <f>January!E5</f>
        <v>9000000</v>
      </c>
      <c r="G5" s="47">
        <f>G4</f>
        <v>12500000</v>
      </c>
      <c r="H5" s="47">
        <f>January!G5</f>
        <v>14400000</v>
      </c>
      <c r="I5" s="51">
        <f t="shared" si="4"/>
        <v>15400000</v>
      </c>
      <c r="J5" s="38"/>
      <c r="K5" s="50" t="s">
        <v>5</v>
      </c>
      <c r="L5" s="68">
        <f t="shared" ref="L5:O5" si="5">L4</f>
        <v>1</v>
      </c>
      <c r="M5" s="68">
        <f t="shared" si="5"/>
        <v>1</v>
      </c>
      <c r="N5" s="68">
        <f t="shared" si="5"/>
        <v>1</v>
      </c>
      <c r="O5" s="68">
        <f t="shared" si="5"/>
        <v>1</v>
      </c>
      <c r="P5" s="38"/>
      <c r="Q5" s="50" t="s">
        <v>5</v>
      </c>
      <c r="R5" s="69">
        <f t="shared" ref="R5:T5" si="6">(G5-F5)/F5</f>
        <v>0.3888888889</v>
      </c>
      <c r="S5" s="69">
        <f t="shared" si="6"/>
        <v>0.152</v>
      </c>
      <c r="T5" s="69">
        <f t="shared" si="6"/>
        <v>0.06944444444</v>
      </c>
      <c r="U5" s="70"/>
      <c r="V5" s="39" t="s">
        <v>5</v>
      </c>
      <c r="W5" s="47">
        <f t="shared" ref="W5:Y5" si="7">W4</f>
        <v>17105122.22</v>
      </c>
      <c r="X5" s="47">
        <f t="shared" si="7"/>
        <v>18999039.37</v>
      </c>
      <c r="Y5" s="47">
        <f t="shared" si="7"/>
        <v>21102655.22</v>
      </c>
      <c r="Z5" s="70"/>
      <c r="AA5" s="70"/>
    </row>
    <row r="6">
      <c r="A6" s="39" t="s">
        <v>6</v>
      </c>
      <c r="B6" s="71"/>
      <c r="C6" s="38"/>
      <c r="D6" s="38"/>
      <c r="E6" s="39" t="s">
        <v>6</v>
      </c>
      <c r="F6" s="47" t="str">
        <f>January!E6</f>
        <v/>
      </c>
      <c r="G6" s="38"/>
      <c r="H6" s="48" t="str">
        <f>January!G6</f>
        <v/>
      </c>
      <c r="I6" s="43"/>
      <c r="J6" s="38"/>
      <c r="K6" s="39" t="s">
        <v>6</v>
      </c>
      <c r="L6" s="47"/>
      <c r="M6" s="38"/>
      <c r="N6" s="48"/>
      <c r="O6" s="43"/>
      <c r="P6" s="38"/>
      <c r="Q6" s="39" t="s">
        <v>6</v>
      </c>
      <c r="R6" s="72"/>
      <c r="S6" s="44"/>
      <c r="T6" s="73"/>
      <c r="U6" s="74"/>
      <c r="V6" s="39" t="s">
        <v>6</v>
      </c>
      <c r="W6" s="75"/>
      <c r="X6" s="47"/>
      <c r="Y6" s="76"/>
      <c r="Z6" s="74"/>
      <c r="AA6" s="74"/>
    </row>
    <row r="7">
      <c r="A7" s="39" t="s">
        <v>7</v>
      </c>
      <c r="B7" s="48">
        <v>1.4E7</v>
      </c>
      <c r="C7" s="38"/>
      <c r="D7" s="38"/>
      <c r="E7" s="39" t="s">
        <v>7</v>
      </c>
      <c r="F7" s="47">
        <f>January!E7</f>
        <v>10000000</v>
      </c>
      <c r="G7" s="48">
        <f>January!F7</f>
        <v>12000000</v>
      </c>
      <c r="H7" s="48">
        <f>January!G7</f>
        <v>13000000</v>
      </c>
      <c r="I7" s="39">
        <f t="shared" ref="I7:I13" si="10">B7</f>
        <v>14000000</v>
      </c>
      <c r="J7" s="38"/>
      <c r="K7" s="39" t="s">
        <v>7</v>
      </c>
      <c r="L7" s="68">
        <f t="shared" ref="L7:L15" si="11">F7/$F$5</f>
        <v>1.111111111</v>
      </c>
      <c r="M7" s="68">
        <f t="shared" ref="M7:M15" si="12">G7/$G$5</f>
        <v>0.96</v>
      </c>
      <c r="N7" s="68">
        <f t="shared" ref="N7:N15" si="13">H7/$H$5</f>
        <v>0.9027777778</v>
      </c>
      <c r="O7" s="77">
        <f t="shared" ref="O7:O15" si="14">I7/$I$5</f>
        <v>0.9090909091</v>
      </c>
      <c r="P7" s="38"/>
      <c r="Q7" s="39" t="s">
        <v>7</v>
      </c>
      <c r="R7" s="69">
        <f t="shared" ref="R7:T7" si="8">(G7-F7)/F7</f>
        <v>0.2</v>
      </c>
      <c r="S7" s="69">
        <f t="shared" si="8"/>
        <v>0.08333333333</v>
      </c>
      <c r="T7" s="69">
        <f t="shared" si="8"/>
        <v>0.07692307692</v>
      </c>
      <c r="U7" s="70"/>
      <c r="V7" s="39" t="s">
        <v>7</v>
      </c>
      <c r="W7" s="47">
        <f t="shared" ref="W7:Y7" si="9">W4*$W$21</f>
        <v>15550111.11</v>
      </c>
      <c r="X7" s="47">
        <f t="shared" si="9"/>
        <v>17271853.97</v>
      </c>
      <c r="Y7" s="47">
        <f t="shared" si="9"/>
        <v>19184232.02</v>
      </c>
      <c r="Z7" s="70"/>
      <c r="AA7" s="70"/>
    </row>
    <row r="8">
      <c r="A8" s="54" t="s">
        <v>8</v>
      </c>
      <c r="B8" s="48">
        <v>100000.0</v>
      </c>
      <c r="C8" s="38"/>
      <c r="D8" s="38"/>
      <c r="E8" s="54" t="s">
        <v>8</v>
      </c>
      <c r="F8" s="47">
        <f>January!E8</f>
        <v>100000</v>
      </c>
      <c r="G8" s="47">
        <f>January!F8</f>
        <v>100000</v>
      </c>
      <c r="H8" s="48">
        <f>January!G8</f>
        <v>100000</v>
      </c>
      <c r="I8" s="43">
        <f t="shared" si="10"/>
        <v>100000</v>
      </c>
      <c r="J8" s="38"/>
      <c r="K8" s="54" t="s">
        <v>8</v>
      </c>
      <c r="L8" s="68">
        <f t="shared" si="11"/>
        <v>0.01111111111</v>
      </c>
      <c r="M8" s="68">
        <f t="shared" si="12"/>
        <v>0.008</v>
      </c>
      <c r="N8" s="68">
        <f t="shared" si="13"/>
        <v>0.006944444444</v>
      </c>
      <c r="O8" s="77">
        <f t="shared" si="14"/>
        <v>0.006493506494</v>
      </c>
      <c r="P8" s="38"/>
      <c r="Q8" s="54" t="s">
        <v>8</v>
      </c>
      <c r="R8" s="69">
        <f t="shared" ref="R8:T8" si="15">(G8-F8)/F8</f>
        <v>0</v>
      </c>
      <c r="S8" s="69">
        <f t="shared" si="15"/>
        <v>0</v>
      </c>
      <c r="T8" s="69">
        <f t="shared" si="15"/>
        <v>0</v>
      </c>
      <c r="U8" s="70"/>
      <c r="V8" s="39" t="s">
        <v>8</v>
      </c>
      <c r="W8" s="47">
        <f t="shared" ref="W8:W9" si="18">I8</f>
        <v>100000</v>
      </c>
      <c r="X8" s="47">
        <f t="shared" ref="X8:Y8" si="16">W8</f>
        <v>100000</v>
      </c>
      <c r="Y8" s="47">
        <f t="shared" si="16"/>
        <v>100000</v>
      </c>
      <c r="Z8" s="70"/>
      <c r="AA8" s="70"/>
    </row>
    <row r="9">
      <c r="A9" s="54" t="s">
        <v>9</v>
      </c>
      <c r="B9" s="48">
        <f>C22</f>
        <v>135000</v>
      </c>
      <c r="C9" s="38"/>
      <c r="D9" s="38"/>
      <c r="E9" s="54" t="s">
        <v>9</v>
      </c>
      <c r="F9" s="47">
        <f>January!E9</f>
        <v>40000</v>
      </c>
      <c r="G9" s="47">
        <f>January!F9</f>
        <v>40000</v>
      </c>
      <c r="H9" s="78">
        <f>January!G9</f>
        <v>115000</v>
      </c>
      <c r="I9" s="43">
        <f t="shared" si="10"/>
        <v>135000</v>
      </c>
      <c r="J9" s="38"/>
      <c r="K9" s="54" t="s">
        <v>9</v>
      </c>
      <c r="L9" s="68">
        <f t="shared" si="11"/>
        <v>0.004444444444</v>
      </c>
      <c r="M9" s="68">
        <f t="shared" si="12"/>
        <v>0.0032</v>
      </c>
      <c r="N9" s="68">
        <f t="shared" si="13"/>
        <v>0.007986111111</v>
      </c>
      <c r="O9" s="77">
        <f t="shared" si="14"/>
        <v>0.008766233766</v>
      </c>
      <c r="P9" s="38"/>
      <c r="Q9" s="54" t="s">
        <v>9</v>
      </c>
      <c r="R9" s="69">
        <f t="shared" ref="R9:T9" si="17">(G9-F9)/F9</f>
        <v>0</v>
      </c>
      <c r="S9" s="69">
        <f t="shared" si="17"/>
        <v>1.875</v>
      </c>
      <c r="T9" s="69">
        <f t="shared" si="17"/>
        <v>0.1739130435</v>
      </c>
      <c r="U9" s="70"/>
      <c r="V9" s="39" t="s">
        <v>9</v>
      </c>
      <c r="W9" s="47">
        <f t="shared" si="18"/>
        <v>135000</v>
      </c>
      <c r="X9" s="75">
        <f t="shared" ref="X9:Y9" si="19">W9</f>
        <v>135000</v>
      </c>
      <c r="Y9" s="75">
        <f t="shared" si="19"/>
        <v>135000</v>
      </c>
      <c r="Z9" s="70"/>
      <c r="AA9" s="70"/>
    </row>
    <row r="10">
      <c r="A10" s="54" t="s">
        <v>25</v>
      </c>
      <c r="B10" s="48">
        <v>14000.0</v>
      </c>
      <c r="C10" s="38"/>
      <c r="D10" s="38"/>
      <c r="E10" s="54" t="s">
        <v>25</v>
      </c>
      <c r="F10" s="47">
        <f>January!E10</f>
        <v>10000</v>
      </c>
      <c r="G10" s="48">
        <f>January!F10</f>
        <v>11000</v>
      </c>
      <c r="H10" s="48">
        <f>January!G10</f>
        <v>12500</v>
      </c>
      <c r="I10" s="43">
        <f t="shared" si="10"/>
        <v>14000</v>
      </c>
      <c r="J10" s="38"/>
      <c r="K10" s="54" t="s">
        <v>25</v>
      </c>
      <c r="L10" s="68">
        <f t="shared" si="11"/>
        <v>0.001111111111</v>
      </c>
      <c r="M10" s="68">
        <f t="shared" si="12"/>
        <v>0.00088</v>
      </c>
      <c r="N10" s="68">
        <f t="shared" si="13"/>
        <v>0.0008680555556</v>
      </c>
      <c r="O10" s="77">
        <f t="shared" si="14"/>
        <v>0.0009090909091</v>
      </c>
      <c r="P10" s="38"/>
      <c r="Q10" s="54" t="s">
        <v>25</v>
      </c>
      <c r="R10" s="69">
        <f t="shared" ref="R10:T10" si="20">(G10-F10)/F10</f>
        <v>0.1</v>
      </c>
      <c r="S10" s="69">
        <f t="shared" si="20"/>
        <v>0.1363636364</v>
      </c>
      <c r="T10" s="69">
        <f t="shared" si="20"/>
        <v>0.12</v>
      </c>
      <c r="U10" s="70"/>
      <c r="V10" s="39" t="s">
        <v>25</v>
      </c>
      <c r="W10" s="47">
        <f>I10*(1+$W$24)</f>
        <v>15663.0303</v>
      </c>
      <c r="X10" s="47">
        <f t="shared" ref="X10:Y10" si="21">W10*(1+$W$24)</f>
        <v>17523.60845</v>
      </c>
      <c r="Y10" s="47">
        <f t="shared" si="21"/>
        <v>19605.20072</v>
      </c>
      <c r="Z10" s="70"/>
      <c r="AA10" s="70"/>
    </row>
    <row r="11">
      <c r="A11" s="54" t="s">
        <v>11</v>
      </c>
      <c r="B11" s="48">
        <v>85000.0</v>
      </c>
      <c r="C11" s="38"/>
      <c r="D11" s="38"/>
      <c r="E11" s="54" t="s">
        <v>11</v>
      </c>
      <c r="F11" s="47">
        <f>January!E11</f>
        <v>17000</v>
      </c>
      <c r="G11" s="48">
        <f>January!F11</f>
        <v>25000</v>
      </c>
      <c r="H11" s="48">
        <f>January!G11</f>
        <v>55000</v>
      </c>
      <c r="I11" s="43">
        <f t="shared" si="10"/>
        <v>85000</v>
      </c>
      <c r="J11" s="38"/>
      <c r="K11" s="54" t="s">
        <v>11</v>
      </c>
      <c r="L11" s="68">
        <f t="shared" si="11"/>
        <v>0.001888888889</v>
      </c>
      <c r="M11" s="68">
        <f t="shared" si="12"/>
        <v>0.002</v>
      </c>
      <c r="N11" s="68">
        <f t="shared" si="13"/>
        <v>0.003819444444</v>
      </c>
      <c r="O11" s="77">
        <f t="shared" si="14"/>
        <v>0.005519480519</v>
      </c>
      <c r="P11" s="38"/>
      <c r="Q11" s="54" t="s">
        <v>11</v>
      </c>
      <c r="R11" s="69">
        <f t="shared" ref="R11:T11" si="22">(G11-F11)/F11</f>
        <v>0.4705882353</v>
      </c>
      <c r="S11" s="69">
        <f t="shared" si="22"/>
        <v>1.2</v>
      </c>
      <c r="T11" s="69">
        <f t="shared" si="22"/>
        <v>0.5454545455</v>
      </c>
      <c r="U11" s="70"/>
      <c r="V11" s="39" t="s">
        <v>11</v>
      </c>
      <c r="W11" s="47">
        <f>I11*(1+$W$22)</f>
        <v>89250</v>
      </c>
      <c r="X11" s="47">
        <f t="shared" ref="X11:Y11" si="23">W11*(1+$W$22)</f>
        <v>93712.5</v>
      </c>
      <c r="Y11" s="47">
        <f t="shared" si="23"/>
        <v>98398.125</v>
      </c>
      <c r="Z11" s="70"/>
      <c r="AA11" s="70"/>
    </row>
    <row r="12">
      <c r="A12" s="54" t="s">
        <v>31</v>
      </c>
      <c r="B12" s="48">
        <v>175000.0</v>
      </c>
      <c r="C12" s="38"/>
      <c r="D12" s="38"/>
      <c r="E12" s="54" t="s">
        <v>31</v>
      </c>
      <c r="F12" s="47">
        <f>January!E12</f>
        <v>45000</v>
      </c>
      <c r="G12" s="58"/>
      <c r="H12" s="48">
        <f>January!G12</f>
        <v>350000</v>
      </c>
      <c r="I12" s="43">
        <f t="shared" si="10"/>
        <v>175000</v>
      </c>
      <c r="J12" s="38"/>
      <c r="K12" s="54" t="s">
        <v>31</v>
      </c>
      <c r="L12" s="68">
        <f t="shared" si="11"/>
        <v>0.005</v>
      </c>
      <c r="M12" s="68">
        <f t="shared" si="12"/>
        <v>0</v>
      </c>
      <c r="N12" s="68">
        <f t="shared" si="13"/>
        <v>0.02430555556</v>
      </c>
      <c r="O12" s="77">
        <f t="shared" si="14"/>
        <v>0.01136363636</v>
      </c>
      <c r="P12" s="38"/>
      <c r="Q12" s="54" t="s">
        <v>31</v>
      </c>
      <c r="R12" s="69">
        <f>(G12-F12)/F12</f>
        <v>-1</v>
      </c>
      <c r="S12" s="79">
        <v>1.0</v>
      </c>
      <c r="T12" s="69">
        <f>(I12-H12)/H12</f>
        <v>-0.5</v>
      </c>
      <c r="U12" s="70"/>
      <c r="V12" s="39" t="s">
        <v>31</v>
      </c>
      <c r="W12" s="47">
        <f>W23</f>
        <v>100000</v>
      </c>
      <c r="X12" s="47">
        <f t="shared" ref="X12:Y12" si="24">W12*(1+X23)</f>
        <v>110000</v>
      </c>
      <c r="Y12" s="47">
        <f t="shared" si="24"/>
        <v>121000</v>
      </c>
      <c r="Z12" s="70"/>
      <c r="AA12" s="70"/>
    </row>
    <row r="13">
      <c r="A13" s="39" t="s">
        <v>48</v>
      </c>
      <c r="B13" s="48">
        <v>7500.0</v>
      </c>
      <c r="C13" s="38"/>
      <c r="D13" s="38"/>
      <c r="E13" s="39" t="s">
        <v>48</v>
      </c>
      <c r="F13" s="58"/>
      <c r="G13" s="58"/>
      <c r="H13" s="58"/>
      <c r="I13" s="43">
        <f t="shared" si="10"/>
        <v>7500</v>
      </c>
      <c r="J13" s="38"/>
      <c r="K13" s="39" t="s">
        <v>48</v>
      </c>
      <c r="L13" s="68">
        <f t="shared" si="11"/>
        <v>0</v>
      </c>
      <c r="M13" s="68">
        <f t="shared" si="12"/>
        <v>0</v>
      </c>
      <c r="N13" s="68">
        <f t="shared" si="13"/>
        <v>0</v>
      </c>
      <c r="O13" s="77">
        <f t="shared" si="14"/>
        <v>0.000487012987</v>
      </c>
      <c r="P13" s="38"/>
      <c r="Q13" s="39" t="s">
        <v>48</v>
      </c>
      <c r="R13" s="44">
        <v>0.0</v>
      </c>
      <c r="S13" s="44">
        <v>0.0</v>
      </c>
      <c r="T13" s="79">
        <v>1.0</v>
      </c>
      <c r="U13" s="80"/>
      <c r="V13" s="39" t="s">
        <v>48</v>
      </c>
      <c r="W13" s="47">
        <f>I13*(1+W25)</f>
        <v>8330.416667</v>
      </c>
      <c r="X13" s="47">
        <f t="shared" ref="X13:Y13" si="25">W13*(1+$W$25)</f>
        <v>9252.778912</v>
      </c>
      <c r="Y13" s="47">
        <f t="shared" si="25"/>
        <v>10277.26715</v>
      </c>
      <c r="Z13" s="80"/>
      <c r="AA13" s="80"/>
    </row>
    <row r="14">
      <c r="A14" s="50" t="s">
        <v>13</v>
      </c>
      <c r="B14" s="51">
        <f>SUM(B7:B13)</f>
        <v>14516500</v>
      </c>
      <c r="C14" s="38"/>
      <c r="D14" s="38"/>
      <c r="E14" s="50" t="s">
        <v>13</v>
      </c>
      <c r="F14" s="47">
        <f t="shared" ref="F14:I14" si="26">SUM(F7:F13)</f>
        <v>10212000</v>
      </c>
      <c r="G14" s="47">
        <f t="shared" si="26"/>
        <v>12176000</v>
      </c>
      <c r="H14" s="47">
        <f t="shared" si="26"/>
        <v>13632500</v>
      </c>
      <c r="I14" s="47">
        <f t="shared" si="26"/>
        <v>14516500</v>
      </c>
      <c r="J14" s="38"/>
      <c r="K14" s="50" t="s">
        <v>13</v>
      </c>
      <c r="L14" s="68">
        <f t="shared" si="11"/>
        <v>1.134666667</v>
      </c>
      <c r="M14" s="68">
        <f t="shared" si="12"/>
        <v>0.97408</v>
      </c>
      <c r="N14" s="68">
        <f t="shared" si="13"/>
        <v>0.9467013889</v>
      </c>
      <c r="O14" s="77">
        <f t="shared" si="14"/>
        <v>0.9426298701</v>
      </c>
      <c r="P14" s="38"/>
      <c r="Q14" s="50" t="s">
        <v>13</v>
      </c>
      <c r="R14" s="69">
        <f t="shared" ref="R14:T14" si="27">(G14-F14)/F14</f>
        <v>0.1923227575</v>
      </c>
      <c r="S14" s="69">
        <f t="shared" si="27"/>
        <v>0.119620565</v>
      </c>
      <c r="T14" s="69">
        <f t="shared" si="27"/>
        <v>0.06484503943</v>
      </c>
      <c r="U14" s="70"/>
      <c r="V14" s="39" t="s">
        <v>13</v>
      </c>
      <c r="W14" s="47">
        <f t="shared" ref="W14:Y14" si="28">SUM(W7:W13)</f>
        <v>15998354.56</v>
      </c>
      <c r="X14" s="47">
        <f t="shared" si="28"/>
        <v>17737342.86</v>
      </c>
      <c r="Y14" s="47">
        <f t="shared" si="28"/>
        <v>19668512.62</v>
      </c>
      <c r="Z14" s="70"/>
      <c r="AA14" s="70"/>
    </row>
    <row r="15">
      <c r="A15" s="39" t="s">
        <v>14</v>
      </c>
      <c r="B15" s="81">
        <f>B5-B14</f>
        <v>883500</v>
      </c>
      <c r="C15" s="38"/>
      <c r="D15" s="38"/>
      <c r="E15" s="39" t="s">
        <v>14</v>
      </c>
      <c r="F15" s="47">
        <f t="shared" ref="F15:I15" si="29">F5-F14</f>
        <v>-1212000</v>
      </c>
      <c r="G15" s="47">
        <f t="shared" si="29"/>
        <v>324000</v>
      </c>
      <c r="H15" s="47">
        <f t="shared" si="29"/>
        <v>767500</v>
      </c>
      <c r="I15" s="47">
        <f t="shared" si="29"/>
        <v>883500</v>
      </c>
      <c r="J15" s="38"/>
      <c r="K15" s="39" t="s">
        <v>14</v>
      </c>
      <c r="L15" s="68">
        <f t="shared" si="11"/>
        <v>-0.1346666667</v>
      </c>
      <c r="M15" s="68">
        <f t="shared" si="12"/>
        <v>0.02592</v>
      </c>
      <c r="N15" s="68">
        <f t="shared" si="13"/>
        <v>0.05329861111</v>
      </c>
      <c r="O15" s="77">
        <f t="shared" si="14"/>
        <v>0.05737012987</v>
      </c>
      <c r="P15" s="38"/>
      <c r="Q15" s="39" t="s">
        <v>14</v>
      </c>
      <c r="R15" s="69">
        <f t="shared" ref="R15:T15" si="30">(G15-F15)/F15</f>
        <v>-1.267326733</v>
      </c>
      <c r="S15" s="69">
        <f t="shared" si="30"/>
        <v>1.36882716</v>
      </c>
      <c r="T15" s="69">
        <f t="shared" si="30"/>
        <v>0.1511400651</v>
      </c>
      <c r="U15" s="70"/>
      <c r="V15" s="39" t="s">
        <v>14</v>
      </c>
      <c r="W15" s="47">
        <f t="shared" ref="W15:Y15" si="31">W5-W14</f>
        <v>1106767.664</v>
      </c>
      <c r="X15" s="47">
        <f t="shared" si="31"/>
        <v>1261696.51</v>
      </c>
      <c r="Y15" s="47">
        <f t="shared" si="31"/>
        <v>1434142.609</v>
      </c>
      <c r="Z15" s="70"/>
      <c r="AA15" s="70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82" t="s">
        <v>49</v>
      </c>
      <c r="W17" s="38"/>
      <c r="X17" s="38"/>
      <c r="Y17" s="38"/>
      <c r="Z17" s="38"/>
      <c r="AA17" s="38"/>
    </row>
    <row r="18">
      <c r="A18" s="50" t="s">
        <v>32</v>
      </c>
      <c r="B18" s="59"/>
      <c r="C18" s="5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83" t="s">
        <v>50</v>
      </c>
      <c r="W18" s="20"/>
      <c r="X18" s="20"/>
      <c r="Y18" s="2"/>
      <c r="Z18" s="38"/>
      <c r="AA18" s="38"/>
    </row>
    <row r="19">
      <c r="A19" s="5" t="s">
        <v>33</v>
      </c>
      <c r="B19" s="27"/>
      <c r="C19" s="27">
        <v>40000.0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84"/>
      <c r="W19" s="85" t="s">
        <v>45</v>
      </c>
      <c r="X19" s="85" t="s">
        <v>46</v>
      </c>
      <c r="Y19" s="85" t="s">
        <v>47</v>
      </c>
      <c r="Z19" s="38"/>
      <c r="AA19" s="38"/>
    </row>
    <row r="20">
      <c r="A20" s="60" t="s">
        <v>34</v>
      </c>
      <c r="B20" s="5"/>
      <c r="C20" s="61">
        <v>75000.0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86" t="s">
        <v>51</v>
      </c>
      <c r="W20" s="87">
        <f>(S4+T4)/2</f>
        <v>0.1107222222</v>
      </c>
      <c r="X20" s="87"/>
      <c r="Y20" s="87"/>
      <c r="Z20" s="38"/>
      <c r="AA20" s="38"/>
    </row>
    <row r="21">
      <c r="A21" s="7" t="s">
        <v>52</v>
      </c>
      <c r="B21" s="62"/>
      <c r="C21" s="88">
        <v>20000.0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86" t="s">
        <v>53</v>
      </c>
      <c r="W21" s="87">
        <f>O7</f>
        <v>0.9090909091</v>
      </c>
      <c r="X21" s="21"/>
      <c r="Y21" s="21"/>
      <c r="Z21" s="38"/>
      <c r="AA21" s="38"/>
    </row>
    <row r="22">
      <c r="A22" s="7" t="s">
        <v>35</v>
      </c>
      <c r="B22" s="62"/>
      <c r="C22" s="62">
        <f>SUM(C19:C21)</f>
        <v>135000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89" t="s">
        <v>54</v>
      </c>
      <c r="W22" s="90">
        <v>0.05</v>
      </c>
      <c r="X22" s="91"/>
      <c r="Y22" s="91"/>
      <c r="Z22" s="38"/>
      <c r="AA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89" t="s">
        <v>55</v>
      </c>
      <c r="W23" s="92">
        <v>100000.0</v>
      </c>
      <c r="X23" s="90">
        <v>0.1</v>
      </c>
      <c r="Y23" s="90">
        <v>0.1</v>
      </c>
      <c r="Z23" s="38"/>
      <c r="AA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93" t="s">
        <v>56</v>
      </c>
      <c r="W24" s="94">
        <f>(R10+S10+T10)/3</f>
        <v>0.1187878788</v>
      </c>
      <c r="X24" s="52"/>
      <c r="Y24" s="52"/>
      <c r="Z24" s="38"/>
      <c r="AA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86" t="s">
        <v>57</v>
      </c>
      <c r="W25" s="94">
        <f>W20</f>
        <v>0.1107222222</v>
      </c>
      <c r="X25" s="52"/>
      <c r="Y25" s="52"/>
      <c r="Z25" s="38"/>
      <c r="AA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</sheetData>
  <mergeCells count="6">
    <mergeCell ref="A1:B1"/>
    <mergeCell ref="E1:I1"/>
    <mergeCell ref="K1:O1"/>
    <mergeCell ref="Q1:T1"/>
    <mergeCell ref="V1:Y1"/>
    <mergeCell ref="V18:Y18"/>
  </mergeCells>
  <drawing r:id="rId1"/>
</worksheet>
</file>