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v" sheetId="1" r:id="rId4"/>
    <sheet state="visible" name="Dec" sheetId="2" r:id="rId5"/>
    <sheet state="visible" name="Jan" sheetId="3" r:id="rId6"/>
    <sheet state="visible" name="Feb" sheetId="4" r:id="rId7"/>
  </sheets>
  <definedNames/>
  <calcPr/>
</workbook>
</file>

<file path=xl/sharedStrings.xml><?xml version="1.0" encoding="utf-8"?>
<sst xmlns="http://schemas.openxmlformats.org/spreadsheetml/2006/main" count="207" uniqueCount="76">
  <si>
    <r>
      <rPr>
        <rFont val="Roboto"/>
        <b/>
        <color theme="1"/>
        <sz val="12.0"/>
      </rPr>
      <t xml:space="preserve">Income statement of Aqua water dealer
</t>
    </r>
    <r>
      <rPr>
        <rFont val="Roboto"/>
        <b val="0"/>
        <color theme="1"/>
        <sz val="10.0"/>
      </rPr>
      <t>For the month of November</t>
    </r>
  </si>
  <si>
    <t>Particulars</t>
  </si>
  <si>
    <t>Amount in Rs.</t>
  </si>
  <si>
    <t>Revenue</t>
  </si>
  <si>
    <t xml:space="preserve">Total Income </t>
  </si>
  <si>
    <t>Expense</t>
  </si>
  <si>
    <t>COGS</t>
  </si>
  <si>
    <t>Rent</t>
  </si>
  <si>
    <t>License fees</t>
  </si>
  <si>
    <t>Mini Truck rent</t>
  </si>
  <si>
    <t>Salary</t>
  </si>
  <si>
    <t>Advertisement</t>
  </si>
  <si>
    <t xml:space="preserve">Fuel Expense </t>
  </si>
  <si>
    <t xml:space="preserve">Other expense </t>
  </si>
  <si>
    <t xml:space="preserve">Total Expense </t>
  </si>
  <si>
    <t>Profit</t>
  </si>
  <si>
    <t>Working Note</t>
  </si>
  <si>
    <t>Salary =</t>
  </si>
  <si>
    <t>Driver salary + Godown staff salary</t>
  </si>
  <si>
    <r>
      <rPr>
        <rFont val="Roboto"/>
        <b/>
        <color theme="1"/>
        <sz val="12.0"/>
      </rPr>
      <t xml:space="preserve">Income statement of Aqua water dealer
</t>
    </r>
    <r>
      <rPr>
        <rFont val="Roboto"/>
        <b val="0"/>
        <color theme="1"/>
        <sz val="10.0"/>
      </rPr>
      <t>For the month of November</t>
    </r>
  </si>
  <si>
    <r>
      <rPr>
        <rFont val="Roboto"/>
        <b/>
        <color theme="1"/>
        <sz val="12.0"/>
      </rPr>
      <t xml:space="preserve">Income statement of Aqua water dealer
</t>
    </r>
    <r>
      <rPr>
        <rFont val="Roboto"/>
        <b val="0"/>
        <color theme="1"/>
        <sz val="10.0"/>
      </rPr>
      <t>For the month of December</t>
    </r>
  </si>
  <si>
    <r>
      <rPr>
        <rFont val="Roboto"/>
        <b/>
        <color theme="1"/>
        <sz val="12.0"/>
      </rPr>
      <t xml:space="preserve">Horizontal Analysis of Income statement of Aqua water dealer
</t>
    </r>
    <r>
      <rPr>
        <rFont val="Roboto"/>
        <b val="0"/>
        <color theme="1"/>
        <sz val="10.0"/>
      </rPr>
      <t>From November to December</t>
    </r>
  </si>
  <si>
    <t xml:space="preserve">% Change in December </t>
  </si>
  <si>
    <t>November</t>
  </si>
  <si>
    <t>December</t>
  </si>
  <si>
    <t>In dec, the revenue of the organisation increased by 18.75% over Nov</t>
  </si>
  <si>
    <t>In dec, total income of the organisation increased by 18.75% over Nov</t>
  </si>
  <si>
    <t>In dec, the COGS of the organisation increased by 18.75% over Nov</t>
  </si>
  <si>
    <t>In dec, there is no change in rent of the organisation over Nov</t>
  </si>
  <si>
    <t>In dec, there is no change in License fees of the organisation over Nov</t>
  </si>
  <si>
    <t>In dec, there is no change in Mini truck rent of the organisation over Nov</t>
  </si>
  <si>
    <t>Electricity bill</t>
  </si>
  <si>
    <t>In dec, there is no change in Salary of the organisation over Nov</t>
  </si>
  <si>
    <t>In dec, the electricity bill of the organisation increased by 100% over Nov</t>
  </si>
  <si>
    <t>In dec, the Advertisement of the organisation decreased by 100% over Nov</t>
  </si>
  <si>
    <t>In dec, the Fuel expense of the organisation increased by 30% over Nov</t>
  </si>
  <si>
    <t>In dec, the other expense of the organisation increased by 58.33% over Nov</t>
  </si>
  <si>
    <t>In dec, the Total expense of the organisation increased by 10.71% over Nov</t>
  </si>
  <si>
    <t>In dec, the profit of the organisation decreased by 71.79% over Nov</t>
  </si>
  <si>
    <t>Purchase(December)=</t>
  </si>
  <si>
    <t>120000 bottles x ₹ 5.7 each</t>
  </si>
  <si>
    <r>
      <rPr>
        <rFont val="Roboto"/>
        <b/>
        <color theme="1"/>
        <sz val="12.0"/>
      </rPr>
      <t xml:space="preserve">Income statement of Aqua water dealer
</t>
    </r>
    <r>
      <rPr>
        <rFont val="Roboto"/>
        <b val="0"/>
        <color theme="1"/>
        <sz val="10.0"/>
      </rPr>
      <t>For the month of January</t>
    </r>
  </si>
  <si>
    <r>
      <rPr>
        <rFont val="Roboto"/>
        <b/>
        <color theme="1"/>
        <sz val="12.0"/>
      </rPr>
      <t xml:space="preserve">Horizontal Analysis of Income statement of Aqua water dealer
</t>
    </r>
    <r>
      <rPr>
        <rFont val="Roboto"/>
        <b val="0"/>
        <color theme="1"/>
        <sz val="10.0"/>
      </rPr>
      <t>From November to January</t>
    </r>
  </si>
  <si>
    <t>% Change in January</t>
  </si>
  <si>
    <t>January</t>
  </si>
  <si>
    <t>In Jan, the revenue of the organisation increased by 21.05% over Dec</t>
  </si>
  <si>
    <t>In Jan, total income of the organisation increased by 21.05% over Dec</t>
  </si>
  <si>
    <t>In Jan, the COGS of the organisation decreased by 1.32% over Dec</t>
  </si>
  <si>
    <t>In Jan, there is no change in rent of the organisation over Dec</t>
  </si>
  <si>
    <t>In Jan, there is no change in License fees of the organisation over Dec</t>
  </si>
  <si>
    <t>In Jan, the Mini truck rent of the organisation increased by 100% over Dec</t>
  </si>
  <si>
    <t>In Jan, the Salary of the organisation increased by 27.78% over Dec</t>
  </si>
  <si>
    <t>Electricity Bill</t>
  </si>
  <si>
    <t>In Jan, the electricity bill of the organisation increased by 853.13% over Dec</t>
  </si>
  <si>
    <t>In Jan, the Advertisement of the organisation increased by 100% over Dec</t>
  </si>
  <si>
    <t>In Jan, the Fuel expense of the organisation increased by 3.85% over Dec</t>
  </si>
  <si>
    <t>In Jan, the other expense of the organisation increased by 78.95% over Dec</t>
  </si>
  <si>
    <t>In Jan, the Total expense of the organisation increased by 38.58% over Dec</t>
  </si>
  <si>
    <t>In Jan, the profit of the organisation dereased by 795.45% over Dec</t>
  </si>
  <si>
    <r>
      <rPr>
        <rFont val="Roboto"/>
        <b/>
        <color theme="1"/>
        <sz val="10.0"/>
      </rPr>
      <t xml:space="preserve">Income statement of Aqua water dealer
</t>
    </r>
    <r>
      <rPr>
        <rFont val="Roboto"/>
        <b val="0"/>
        <color theme="1"/>
        <sz val="10.0"/>
      </rPr>
      <t>For the month of February</t>
    </r>
  </si>
  <si>
    <r>
      <rPr>
        <rFont val="Roboto"/>
        <b/>
        <color theme="1"/>
        <sz val="10.0"/>
      </rPr>
      <t xml:space="preserve">Horizontal Analysis of Income statement of Aqua water dealer
</t>
    </r>
    <r>
      <rPr>
        <rFont val="Roboto"/>
        <b val="0"/>
        <color theme="1"/>
        <sz val="10.0"/>
      </rPr>
      <t>From November to February</t>
    </r>
  </si>
  <si>
    <t>% Change in February</t>
  </si>
  <si>
    <t>February</t>
  </si>
  <si>
    <t>In Feb, the revenue of the organisation decreased by 22.26% over Jan</t>
  </si>
  <si>
    <t>In Feb, total income of the organisation decreased by 22.26% over Jan</t>
  </si>
  <si>
    <t>In Feb, the COGS of the organisation increased by 16.99% over Jan</t>
  </si>
  <si>
    <t>In Feb, there is no change in rent of the organisation over Jan</t>
  </si>
  <si>
    <t>In Feb, there is no change in License fees of the organisation over Jan</t>
  </si>
  <si>
    <t>In Feb, there is no change in Mini truck rent of the organisation over Jan</t>
  </si>
  <si>
    <t>In Feb, there is no change in Salary of the organisation over Jan</t>
  </si>
  <si>
    <t>In Feb, the electricity bill of the organisation decreased by 11.76% over Jan</t>
  </si>
  <si>
    <t>In Feb, the Advertisement of the organisation decreased by 81.64% over Jan</t>
  </si>
  <si>
    <t>In Feb, the Fuel expense of the organisation increased by 3.45% over Jan</t>
  </si>
  <si>
    <t>In Feb, the other expense of the organisation increased by 29.63% over Jan</t>
  </si>
  <si>
    <t>In Feb, the Total expense of the organisation decreased by 9.52% over Jan</t>
  </si>
  <si>
    <t>In Feb, the profit of the organisation decreased by 64.82% over 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</si>
</sst>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Roboto"/>
    </font>
    <font/>
    <font>
      <sz val="10.0"/>
      <color theme="1"/>
      <name val="Roboto"/>
    </font>
    <font>
      <sz val="8.0"/>
      <color theme="1"/>
      <name val="Arial"/>
      <scheme val="minor"/>
    </font>
    <font>
      <sz val="8.0"/>
      <color theme="1"/>
      <name val="Roboto"/>
    </font>
    <font>
      <color theme="1"/>
      <name val="Arial"/>
    </font>
    <font>
      <sz val="8.0"/>
      <color theme="1"/>
      <name val="Docs-Roboto"/>
    </font>
    <font>
      <sz val="8.0"/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2" fillId="0" fontId="2" numFmtId="0" xfId="0" applyBorder="1" applyFont="1"/>
    <xf borderId="0" fillId="0" fontId="3" numFmtId="0" xfId="0" applyFont="1"/>
    <xf borderId="0" fillId="0" fontId="4" numFmtId="0" xfId="0" applyAlignment="1" applyFont="1">
      <alignment readingOrder="0"/>
    </xf>
    <xf borderId="3" fillId="0" fontId="5" numFmtId="0" xfId="0" applyAlignment="1" applyBorder="1" applyFont="1">
      <alignment horizontal="right" readingOrder="0" vertical="bottom"/>
    </xf>
    <xf borderId="3" fillId="2" fontId="5" numFmtId="0" xfId="0" applyAlignment="1" applyBorder="1" applyFill="1" applyFont="1">
      <alignment vertical="bottom"/>
    </xf>
    <xf borderId="3" fillId="2" fontId="5" numFmtId="0" xfId="0" applyAlignment="1" applyBorder="1" applyFont="1">
      <alignment horizontal="right" vertical="bottom"/>
    </xf>
    <xf borderId="4" fillId="2" fontId="5" numFmtId="0" xfId="0" applyAlignment="1" applyBorder="1" applyFont="1">
      <alignment horizontal="right" vertical="bottom"/>
    </xf>
    <xf borderId="4" fillId="2" fontId="6" numFmtId="0" xfId="0" applyAlignment="1" applyBorder="1" applyFont="1">
      <alignment vertical="bottom"/>
    </xf>
    <xf borderId="3" fillId="2" fontId="5" numFmtId="0" xfId="0" applyAlignment="1" applyBorder="1" applyFont="1">
      <alignment readingOrder="0" vertical="bottom"/>
    </xf>
    <xf borderId="4" fillId="2" fontId="5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right" vertical="bottom"/>
    </xf>
    <xf borderId="3" fillId="2" fontId="5" numFmtId="0" xfId="0" applyAlignment="1" applyBorder="1" applyFont="1">
      <alignment readingOrder="0"/>
    </xf>
    <xf borderId="4" fillId="2" fontId="5" numFmtId="0" xfId="0" applyAlignment="1" applyBorder="1" applyFont="1">
      <alignment horizontal="right" readingOrder="0" vertical="bottom"/>
    </xf>
    <xf borderId="4" fillId="2" fontId="8" numFmtId="0" xfId="0" applyAlignment="1" applyBorder="1" applyFont="1">
      <alignment horizontal="right" vertical="bottom"/>
    </xf>
    <xf borderId="4" fillId="0" fontId="8" numFmtId="0" xfId="0" applyAlignment="1" applyBorder="1" applyFont="1">
      <alignment horizontal="right" vertical="bottom"/>
    </xf>
    <xf borderId="3" fillId="0" fontId="3" numFmtId="0" xfId="0" applyAlignment="1" applyBorder="1" applyFont="1">
      <alignment readingOrder="0"/>
    </xf>
    <xf borderId="3" fillId="0" fontId="3" numFmtId="0" xfId="0" applyBorder="1" applyFont="1"/>
    <xf borderId="5" fillId="0" fontId="2" numFmtId="0" xfId="0" applyBorder="1" applyFont="1"/>
    <xf borderId="3" fillId="0" fontId="4" numFmtId="0" xfId="0" applyAlignment="1" applyBorder="1" applyFont="1">
      <alignment readingOrder="0"/>
    </xf>
    <xf borderId="3" fillId="0" fontId="4" numFmtId="0" xfId="0" applyBorder="1" applyFont="1"/>
    <xf borderId="3" fillId="0" fontId="4" numFmtId="0" xfId="0" applyAlignment="1" applyBorder="1" applyFont="1">
      <alignment horizontal="right" readingOrder="0"/>
    </xf>
    <xf borderId="3" fillId="0" fontId="9" numFmtId="0" xfId="0" applyBorder="1" applyFont="1"/>
    <xf borderId="3" fillId="0" fontId="9" numFmtId="10" xfId="0" applyBorder="1" applyFont="1" applyNumberFormat="1"/>
    <xf borderId="0" fillId="0" fontId="9" numFmtId="0" xfId="0" applyAlignment="1" applyFont="1">
      <alignment readingOrder="0"/>
    </xf>
    <xf borderId="3" fillId="2" fontId="5" numFmtId="0" xfId="0" applyAlignment="1" applyBorder="1" applyFont="1">
      <alignment vertical="bottom"/>
    </xf>
    <xf borderId="2" fillId="2" fontId="5" numFmtId="0" xfId="0" applyAlignment="1" applyBorder="1" applyFont="1">
      <alignment horizontal="right" vertical="bottom"/>
    </xf>
    <xf borderId="3" fillId="0" fontId="9" numFmtId="10" xfId="0" applyAlignment="1" applyBorder="1" applyFont="1" applyNumberFormat="1">
      <alignment readingOrder="0"/>
    </xf>
    <xf borderId="3" fillId="3" fontId="8" numFmtId="0" xfId="0" applyAlignment="1" applyBorder="1" applyFill="1" applyFont="1">
      <alignment vertical="bottom"/>
    </xf>
    <xf borderId="2" fillId="3" fontId="8" numFmtId="0" xfId="0" applyAlignment="1" applyBorder="1" applyFont="1">
      <alignment horizontal="right" vertical="bottom"/>
    </xf>
    <xf borderId="4" fillId="0" fontId="6" numFmtId="0" xfId="0" applyAlignment="1" applyBorder="1" applyFont="1">
      <alignment vertical="bottom"/>
    </xf>
    <xf borderId="6" fillId="0" fontId="8" numFmtId="0" xfId="0" applyAlignment="1" applyBorder="1" applyFont="1">
      <alignment horizontal="right" vertical="bottom"/>
    </xf>
    <xf borderId="4" fillId="0" fontId="5" numFmtId="0" xfId="0" applyAlignment="1" applyBorder="1" applyFont="1">
      <alignment horizontal="right" readingOrder="0" vertical="bottom"/>
    </xf>
    <xf borderId="0" fillId="0" fontId="3" numFmtId="0" xfId="0" applyAlignment="1" applyFont="1">
      <alignment readingOrder="0"/>
    </xf>
    <xf borderId="3" fillId="0" fontId="3" numFmtId="0" xfId="0" applyAlignment="1" applyBorder="1" applyFont="1">
      <alignment horizontal="right" readingOrder="0" vertical="bottom"/>
    </xf>
    <xf borderId="7" fillId="0" fontId="3" numFmtId="0" xfId="0" applyAlignment="1" applyBorder="1" applyFont="1">
      <alignment horizontal="right" readingOrder="0" vertical="bottom"/>
    </xf>
    <xf borderId="3" fillId="2" fontId="3" numFmtId="0" xfId="0" applyAlignment="1" applyBorder="1" applyFont="1">
      <alignment vertical="bottom"/>
    </xf>
    <xf borderId="3" fillId="2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right" readingOrder="0"/>
    </xf>
    <xf borderId="4" fillId="0" fontId="2" numFmtId="0" xfId="0" applyBorder="1" applyFont="1"/>
    <xf borderId="4" fillId="2" fontId="3" numFmtId="0" xfId="0" applyAlignment="1" applyBorder="1" applyFont="1">
      <alignment horizontal="right" vertical="bottom"/>
    </xf>
    <xf borderId="3" fillId="0" fontId="3" numFmtId="10" xfId="0" applyBorder="1" applyFont="1" applyNumberFormat="1"/>
    <xf borderId="4" fillId="2" fontId="3" numFmtId="0" xfId="0" applyAlignment="1" applyBorder="1" applyFont="1">
      <alignment vertical="bottom"/>
    </xf>
    <xf borderId="3" fillId="2" fontId="3" numFmtId="0" xfId="0" applyAlignment="1" applyBorder="1" applyFont="1">
      <alignment readingOrder="0" vertical="bottom"/>
    </xf>
    <xf borderId="3" fillId="2" fontId="3" numFmtId="0" xfId="0" applyAlignment="1" applyBorder="1" applyFont="1">
      <alignment readingOrder="0"/>
    </xf>
    <xf borderId="3" fillId="0" fontId="3" numFmtId="1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7.0"/>
    <col customWidth="1" min="5" max="6" width="14.25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3</v>
      </c>
      <c r="B3" s="7">
        <v>800000.0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4</v>
      </c>
      <c r="B4" s="8">
        <f>B3</f>
        <v>800000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5</v>
      </c>
      <c r="B5" s="9"/>
      <c r="C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6</v>
      </c>
      <c r="B6" s="8">
        <v>550000.0</v>
      </c>
      <c r="C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7</v>
      </c>
      <c r="B7" s="8">
        <v>125000.0</v>
      </c>
      <c r="C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 t="s">
        <v>8</v>
      </c>
      <c r="B8" s="11">
        <v>10000.0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9</v>
      </c>
      <c r="B9" s="12">
        <v>22000.0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 t="s">
        <v>10</v>
      </c>
      <c r="B10" s="14">
        <v>54000.0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3" t="s">
        <v>11</v>
      </c>
      <c r="B11" s="8">
        <v>85000.0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12</v>
      </c>
      <c r="B12" s="8">
        <v>20000.0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13</v>
      </c>
      <c r="B13" s="15">
        <v>12000.0</v>
      </c>
    </row>
    <row r="14">
      <c r="A14" s="13" t="s">
        <v>14</v>
      </c>
      <c r="B14" s="12">
        <f>SUM(B6:B13)</f>
        <v>878000</v>
      </c>
    </row>
    <row r="15">
      <c r="A15" s="13" t="s">
        <v>15</v>
      </c>
      <c r="B15" s="16">
        <f>B4-B14</f>
        <v>-78000</v>
      </c>
    </row>
    <row r="17">
      <c r="A17" s="17" t="s">
        <v>16</v>
      </c>
      <c r="B17" s="18"/>
      <c r="C17" s="3"/>
    </row>
    <row r="18">
      <c r="A18" s="17" t="s">
        <v>17</v>
      </c>
      <c r="B18" s="17" t="s">
        <v>18</v>
      </c>
      <c r="C18" s="3"/>
    </row>
    <row r="19">
      <c r="A19" s="18"/>
      <c r="B19" s="18"/>
      <c r="C19" s="3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20.5"/>
    <col customWidth="1" min="4" max="4" width="21.75"/>
    <col customWidth="1" min="5" max="5" width="18.0"/>
    <col customWidth="1" min="7" max="7" width="17.75"/>
    <col customWidth="1" min="8" max="8" width="14.38"/>
    <col customWidth="1" min="10" max="10" width="15.88"/>
  </cols>
  <sheetData>
    <row r="1">
      <c r="A1" s="1" t="s">
        <v>19</v>
      </c>
      <c r="B1" s="2"/>
      <c r="D1" s="1" t="s">
        <v>20</v>
      </c>
      <c r="E1" s="2"/>
      <c r="G1" s="1" t="s">
        <v>21</v>
      </c>
      <c r="H1" s="19"/>
      <c r="I1" s="19"/>
      <c r="J1" s="2"/>
    </row>
    <row r="2">
      <c r="A2" s="4" t="s">
        <v>1</v>
      </c>
      <c r="B2" s="5" t="s">
        <v>2</v>
      </c>
      <c r="D2" s="20" t="s">
        <v>1</v>
      </c>
      <c r="E2" s="5" t="s">
        <v>2</v>
      </c>
      <c r="G2" s="20" t="s">
        <v>1</v>
      </c>
      <c r="H2" s="5" t="s">
        <v>2</v>
      </c>
      <c r="I2" s="5" t="s">
        <v>2</v>
      </c>
      <c r="J2" s="5" t="s">
        <v>22</v>
      </c>
    </row>
    <row r="3">
      <c r="A3" s="6" t="s">
        <v>3</v>
      </c>
      <c r="B3" s="6">
        <f>Nov!B3</f>
        <v>800000</v>
      </c>
      <c r="D3" s="6" t="s">
        <v>3</v>
      </c>
      <c r="E3" s="7">
        <v>950000.0</v>
      </c>
      <c r="G3" s="21"/>
      <c r="H3" s="22" t="s">
        <v>23</v>
      </c>
      <c r="I3" s="22" t="s">
        <v>24</v>
      </c>
      <c r="J3" s="23"/>
    </row>
    <row r="4">
      <c r="A4" s="6" t="s">
        <v>4</v>
      </c>
      <c r="B4" s="6">
        <f>Nov!B4</f>
        <v>800000</v>
      </c>
      <c r="D4" s="6" t="s">
        <v>4</v>
      </c>
      <c r="E4" s="8">
        <f>E3</f>
        <v>950000</v>
      </c>
      <c r="G4" s="6" t="s">
        <v>3</v>
      </c>
      <c r="H4" s="6">
        <f>Nov!B3</f>
        <v>800000</v>
      </c>
      <c r="I4" s="6">
        <f t="shared" ref="I4:I11" si="1">E3</f>
        <v>950000</v>
      </c>
      <c r="J4" s="24">
        <f t="shared" ref="J4:J5" si="2">(I4-H4)/H4</f>
        <v>0.1875</v>
      </c>
      <c r="L4" s="25" t="s">
        <v>25</v>
      </c>
    </row>
    <row r="5">
      <c r="A5" s="6" t="s">
        <v>5</v>
      </c>
      <c r="B5" s="6" t="str">
        <f>Nov!B5</f>
        <v/>
      </c>
      <c r="D5" s="6" t="s">
        <v>5</v>
      </c>
      <c r="E5" s="9"/>
      <c r="G5" s="6" t="s">
        <v>4</v>
      </c>
      <c r="H5" s="6">
        <f>Nov!B4</f>
        <v>800000</v>
      </c>
      <c r="I5" s="6">
        <f t="shared" si="1"/>
        <v>950000</v>
      </c>
      <c r="J5" s="24">
        <f t="shared" si="2"/>
        <v>0.1875</v>
      </c>
      <c r="L5" s="25" t="s">
        <v>26</v>
      </c>
    </row>
    <row r="6">
      <c r="A6" s="10" t="s">
        <v>6</v>
      </c>
      <c r="B6" s="6">
        <f>Nov!B6</f>
        <v>550000</v>
      </c>
      <c r="D6" s="10" t="s">
        <v>6</v>
      </c>
      <c r="E6" s="8">
        <f>B23</f>
        <v>684000</v>
      </c>
      <c r="G6" s="6" t="s">
        <v>5</v>
      </c>
      <c r="H6" s="6" t="str">
        <f>Nov!B5</f>
        <v/>
      </c>
      <c r="I6" s="6" t="str">
        <f t="shared" si="1"/>
        <v/>
      </c>
      <c r="J6" s="24"/>
    </row>
    <row r="7">
      <c r="A7" s="10" t="s">
        <v>7</v>
      </c>
      <c r="B7" s="6">
        <f>Nov!B7</f>
        <v>125000</v>
      </c>
      <c r="D7" s="10" t="s">
        <v>7</v>
      </c>
      <c r="E7" s="8">
        <v>125000.0</v>
      </c>
      <c r="G7" s="10" t="s">
        <v>6</v>
      </c>
      <c r="H7" s="6">
        <f>Nov!B6</f>
        <v>550000</v>
      </c>
      <c r="I7" s="6">
        <f t="shared" si="1"/>
        <v>684000</v>
      </c>
      <c r="J7" s="24">
        <f t="shared" ref="J7:J11" si="3">(I7-H7)/H7</f>
        <v>0.2436363636</v>
      </c>
      <c r="L7" s="25" t="s">
        <v>27</v>
      </c>
    </row>
    <row r="8">
      <c r="A8" s="10" t="s">
        <v>8</v>
      </c>
      <c r="B8" s="6">
        <f>Nov!B8</f>
        <v>10000</v>
      </c>
      <c r="D8" s="10" t="s">
        <v>8</v>
      </c>
      <c r="E8" s="8">
        <v>10000.0</v>
      </c>
      <c r="G8" s="10" t="s">
        <v>7</v>
      </c>
      <c r="H8" s="6">
        <f>Nov!B7</f>
        <v>125000</v>
      </c>
      <c r="I8" s="6">
        <f t="shared" si="1"/>
        <v>125000</v>
      </c>
      <c r="J8" s="24">
        <f t="shared" si="3"/>
        <v>0</v>
      </c>
      <c r="L8" s="25" t="s">
        <v>28</v>
      </c>
    </row>
    <row r="9">
      <c r="A9" s="10" t="s">
        <v>9</v>
      </c>
      <c r="B9" s="6">
        <f>Nov!B9</f>
        <v>22000</v>
      </c>
      <c r="D9" s="10" t="s">
        <v>9</v>
      </c>
      <c r="E9" s="12">
        <v>22000.0</v>
      </c>
      <c r="G9" s="10" t="s">
        <v>8</v>
      </c>
      <c r="H9" s="6">
        <f>Nov!B8</f>
        <v>10000</v>
      </c>
      <c r="I9" s="6">
        <f t="shared" si="1"/>
        <v>10000</v>
      </c>
      <c r="J9" s="24">
        <f t="shared" si="3"/>
        <v>0</v>
      </c>
      <c r="L9" s="25" t="s">
        <v>29</v>
      </c>
    </row>
    <row r="10">
      <c r="A10" s="13" t="s">
        <v>10</v>
      </c>
      <c r="B10" s="6">
        <f>Nov!B10</f>
        <v>54000</v>
      </c>
      <c r="D10" s="13" t="s">
        <v>10</v>
      </c>
      <c r="E10" s="14">
        <v>54000.0</v>
      </c>
      <c r="G10" s="10" t="s">
        <v>9</v>
      </c>
      <c r="H10" s="6">
        <f>Nov!B9</f>
        <v>22000</v>
      </c>
      <c r="I10" s="6">
        <f t="shared" si="1"/>
        <v>22000</v>
      </c>
      <c r="J10" s="24">
        <f t="shared" si="3"/>
        <v>0</v>
      </c>
      <c r="L10" s="25" t="s">
        <v>30</v>
      </c>
    </row>
    <row r="11">
      <c r="A11" s="13" t="s">
        <v>11</v>
      </c>
      <c r="B11" s="6">
        <f>Nov!B11</f>
        <v>85000</v>
      </c>
      <c r="D11" s="26" t="s">
        <v>31</v>
      </c>
      <c r="E11" s="27">
        <v>32000.0</v>
      </c>
      <c r="G11" s="13" t="s">
        <v>10</v>
      </c>
      <c r="H11" s="6">
        <f>Nov!B10</f>
        <v>54000</v>
      </c>
      <c r="I11" s="6">
        <f t="shared" si="1"/>
        <v>54000</v>
      </c>
      <c r="J11" s="24">
        <f t="shared" si="3"/>
        <v>0</v>
      </c>
      <c r="L11" s="25" t="s">
        <v>32</v>
      </c>
    </row>
    <row r="12">
      <c r="A12" s="13" t="s">
        <v>12</v>
      </c>
      <c r="B12" s="6">
        <f>Nov!B12</f>
        <v>20000</v>
      </c>
      <c r="D12" s="13" t="s">
        <v>12</v>
      </c>
      <c r="E12" s="8">
        <v>26000.0</v>
      </c>
      <c r="G12" s="26" t="s">
        <v>31</v>
      </c>
      <c r="H12" s="6">
        <v>0.0</v>
      </c>
      <c r="I12" s="6">
        <v>32000.0</v>
      </c>
      <c r="J12" s="28">
        <v>1.0</v>
      </c>
      <c r="L12" s="25" t="s">
        <v>33</v>
      </c>
    </row>
    <row r="13">
      <c r="A13" s="13" t="s">
        <v>13</v>
      </c>
      <c r="B13" s="6">
        <f>Nov!B13</f>
        <v>12000</v>
      </c>
      <c r="D13" s="13" t="s">
        <v>13</v>
      </c>
      <c r="E13" s="8">
        <v>19000.0</v>
      </c>
      <c r="G13" s="13" t="s">
        <v>11</v>
      </c>
      <c r="H13" s="6">
        <f>Nov!B11</f>
        <v>85000</v>
      </c>
      <c r="I13" s="10">
        <v>0.0</v>
      </c>
      <c r="J13" s="24">
        <f t="shared" ref="J13:J17" si="4">(I13-H13)/H13</f>
        <v>-1</v>
      </c>
      <c r="L13" s="25" t="s">
        <v>34</v>
      </c>
    </row>
    <row r="14">
      <c r="A14" s="13" t="s">
        <v>14</v>
      </c>
      <c r="B14" s="6">
        <f>Nov!B14</f>
        <v>878000</v>
      </c>
      <c r="D14" s="13" t="s">
        <v>14</v>
      </c>
      <c r="E14" s="16">
        <f>sum(E6:E13)</f>
        <v>972000</v>
      </c>
      <c r="G14" s="13" t="s">
        <v>12</v>
      </c>
      <c r="H14" s="6">
        <f>Nov!B12</f>
        <v>20000</v>
      </c>
      <c r="I14" s="6">
        <f t="shared" ref="I14:I17" si="5">E12</f>
        <v>26000</v>
      </c>
      <c r="J14" s="24">
        <f t="shared" si="4"/>
        <v>0.3</v>
      </c>
      <c r="L14" s="25" t="s">
        <v>35</v>
      </c>
    </row>
    <row r="15">
      <c r="A15" s="13" t="s">
        <v>15</v>
      </c>
      <c r="B15" s="6">
        <f>Nov!B15</f>
        <v>-78000</v>
      </c>
      <c r="D15" s="13" t="s">
        <v>15</v>
      </c>
      <c r="E15" s="16">
        <f>E4-E14</f>
        <v>-22000</v>
      </c>
      <c r="G15" s="13" t="s">
        <v>13</v>
      </c>
      <c r="H15" s="6">
        <f>Nov!B13</f>
        <v>12000</v>
      </c>
      <c r="I15" s="6">
        <f t="shared" si="5"/>
        <v>19000</v>
      </c>
      <c r="J15" s="24">
        <f t="shared" si="4"/>
        <v>0.5833333333</v>
      </c>
      <c r="L15" s="25" t="s">
        <v>36</v>
      </c>
    </row>
    <row r="16">
      <c r="G16" s="13" t="s">
        <v>14</v>
      </c>
      <c r="H16" s="6">
        <f>Nov!B14</f>
        <v>878000</v>
      </c>
      <c r="I16" s="6">
        <f t="shared" si="5"/>
        <v>972000</v>
      </c>
      <c r="J16" s="24">
        <f t="shared" si="4"/>
        <v>0.1070615034</v>
      </c>
      <c r="L16" s="25" t="s">
        <v>37</v>
      </c>
    </row>
    <row r="17">
      <c r="G17" s="13" t="s">
        <v>15</v>
      </c>
      <c r="H17" s="6">
        <f>Nov!B15</f>
        <v>-78000</v>
      </c>
      <c r="I17" s="6">
        <f t="shared" si="5"/>
        <v>-22000</v>
      </c>
      <c r="J17" s="24">
        <f t="shared" si="4"/>
        <v>-0.7179487179</v>
      </c>
      <c r="L17" s="25" t="s">
        <v>38</v>
      </c>
    </row>
    <row r="19">
      <c r="A19" s="17" t="s">
        <v>16</v>
      </c>
      <c r="B19" s="18"/>
      <c r="C19" s="18"/>
    </row>
    <row r="20">
      <c r="A20" s="17" t="s">
        <v>17</v>
      </c>
      <c r="B20" s="17" t="s">
        <v>18</v>
      </c>
      <c r="C20" s="18"/>
    </row>
    <row r="21">
      <c r="A21" s="18"/>
      <c r="B21" s="18"/>
      <c r="C21" s="18"/>
    </row>
    <row r="22">
      <c r="A22" s="29" t="s">
        <v>39</v>
      </c>
      <c r="B22" s="30" t="s">
        <v>40</v>
      </c>
    </row>
    <row r="23">
      <c r="A23" s="31"/>
      <c r="B23" s="32">
        <f>120000*5.7</f>
        <v>684000</v>
      </c>
    </row>
  </sheetData>
  <mergeCells count="3">
    <mergeCell ref="A1:B1"/>
    <mergeCell ref="D1:E1"/>
    <mergeCell ref="G1:J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17.5"/>
    <col customWidth="1" min="7" max="7" width="10.88"/>
    <col customWidth="1" min="8" max="8" width="14.75"/>
    <col customWidth="1" min="9" max="9" width="13.88"/>
  </cols>
  <sheetData>
    <row r="1">
      <c r="A1" s="1" t="s">
        <v>41</v>
      </c>
      <c r="B1" s="2"/>
      <c r="D1" s="1" t="s">
        <v>42</v>
      </c>
      <c r="E1" s="19"/>
      <c r="F1" s="19"/>
      <c r="G1" s="19"/>
      <c r="H1" s="19"/>
      <c r="I1" s="2"/>
    </row>
    <row r="2">
      <c r="A2" s="4" t="s">
        <v>1</v>
      </c>
      <c r="B2" s="5" t="s">
        <v>2</v>
      </c>
      <c r="D2" s="20" t="s">
        <v>1</v>
      </c>
      <c r="E2" s="5" t="s">
        <v>2</v>
      </c>
      <c r="F2" s="5" t="s">
        <v>2</v>
      </c>
      <c r="G2" s="5" t="s">
        <v>2</v>
      </c>
      <c r="H2" s="5" t="s">
        <v>22</v>
      </c>
      <c r="I2" s="5" t="s">
        <v>43</v>
      </c>
    </row>
    <row r="3">
      <c r="A3" s="6" t="s">
        <v>3</v>
      </c>
      <c r="B3" s="7">
        <v>1150000.0</v>
      </c>
      <c r="D3" s="21"/>
      <c r="E3" s="22" t="s">
        <v>23</v>
      </c>
      <c r="F3" s="22" t="s">
        <v>24</v>
      </c>
      <c r="G3" s="22" t="s">
        <v>44</v>
      </c>
      <c r="H3" s="23"/>
      <c r="I3" s="23"/>
    </row>
    <row r="4">
      <c r="A4" s="6" t="s">
        <v>4</v>
      </c>
      <c r="B4" s="8">
        <f>B3</f>
        <v>1150000</v>
      </c>
      <c r="D4" s="6" t="s">
        <v>3</v>
      </c>
      <c r="E4" s="6">
        <f>Dec!H4</f>
        <v>800000</v>
      </c>
      <c r="F4" s="21">
        <f>Dec!I4</f>
        <v>950000</v>
      </c>
      <c r="G4" s="21">
        <f t="shared" ref="G4:G17" si="2">B3</f>
        <v>1150000</v>
      </c>
      <c r="H4" s="24">
        <f t="shared" ref="H4:I4" si="1">(F4-E4)/E4</f>
        <v>0.1875</v>
      </c>
      <c r="I4" s="24">
        <f t="shared" si="1"/>
        <v>0.2105263158</v>
      </c>
      <c r="K4" s="25" t="s">
        <v>45</v>
      </c>
    </row>
    <row r="5">
      <c r="A5" s="6" t="s">
        <v>5</v>
      </c>
      <c r="B5" s="9"/>
      <c r="D5" s="6" t="s">
        <v>4</v>
      </c>
      <c r="E5" s="6">
        <f>Dec!H5</f>
        <v>800000</v>
      </c>
      <c r="F5" s="21">
        <f>Dec!I5</f>
        <v>950000</v>
      </c>
      <c r="G5" s="21">
        <f t="shared" si="2"/>
        <v>1150000</v>
      </c>
      <c r="H5" s="24">
        <f t="shared" ref="H5:I5" si="3">(F5-E5)/E5</f>
        <v>0.1875</v>
      </c>
      <c r="I5" s="24">
        <f t="shared" si="3"/>
        <v>0.2105263158</v>
      </c>
      <c r="K5" s="25" t="s">
        <v>46</v>
      </c>
    </row>
    <row r="6">
      <c r="A6" s="10" t="s">
        <v>6</v>
      </c>
      <c r="B6" s="8">
        <f>125000*5.4</f>
        <v>675000</v>
      </c>
      <c r="D6" s="6" t="s">
        <v>5</v>
      </c>
      <c r="E6" s="6" t="str">
        <f>Dec!H6</f>
        <v/>
      </c>
      <c r="F6" s="21" t="str">
        <f>Dec!I6</f>
        <v/>
      </c>
      <c r="G6" s="21" t="str">
        <f t="shared" si="2"/>
        <v/>
      </c>
      <c r="H6" s="24"/>
      <c r="I6" s="24"/>
    </row>
    <row r="7">
      <c r="A7" s="10" t="s">
        <v>7</v>
      </c>
      <c r="B7" s="8">
        <v>125000.0</v>
      </c>
      <c r="D7" s="10" t="s">
        <v>6</v>
      </c>
      <c r="E7" s="6">
        <f>Dec!H7</f>
        <v>550000</v>
      </c>
      <c r="F7" s="21">
        <f>Dec!I7</f>
        <v>684000</v>
      </c>
      <c r="G7" s="21">
        <f t="shared" si="2"/>
        <v>675000</v>
      </c>
      <c r="H7" s="24">
        <f t="shared" ref="H7:I7" si="4">(F7-E7)/E7</f>
        <v>0.2436363636</v>
      </c>
      <c r="I7" s="24">
        <f t="shared" si="4"/>
        <v>-0.01315789474</v>
      </c>
      <c r="K7" s="25" t="s">
        <v>47</v>
      </c>
    </row>
    <row r="8">
      <c r="A8" s="10" t="s">
        <v>8</v>
      </c>
      <c r="B8" s="8">
        <v>10000.0</v>
      </c>
      <c r="D8" s="10" t="s">
        <v>7</v>
      </c>
      <c r="E8" s="6">
        <f>Dec!H8</f>
        <v>125000</v>
      </c>
      <c r="F8" s="21">
        <f>Dec!I8</f>
        <v>125000</v>
      </c>
      <c r="G8" s="21">
        <f t="shared" si="2"/>
        <v>125000</v>
      </c>
      <c r="H8" s="24">
        <f t="shared" ref="H8:I8" si="5">(F8-E8)/E8</f>
        <v>0</v>
      </c>
      <c r="I8" s="24">
        <f t="shared" si="5"/>
        <v>0</v>
      </c>
      <c r="K8" s="25" t="s">
        <v>48</v>
      </c>
    </row>
    <row r="9">
      <c r="A9" s="10" t="s">
        <v>9</v>
      </c>
      <c r="B9" s="13">
        <v>44000.0</v>
      </c>
      <c r="D9" s="10" t="s">
        <v>8</v>
      </c>
      <c r="E9" s="6">
        <f>Dec!H9</f>
        <v>10000</v>
      </c>
      <c r="F9" s="21">
        <f>Dec!I9</f>
        <v>10000</v>
      </c>
      <c r="G9" s="21">
        <f t="shared" si="2"/>
        <v>10000</v>
      </c>
      <c r="H9" s="24">
        <f t="shared" ref="H9:I9" si="6">(F9-E9)/E9</f>
        <v>0</v>
      </c>
      <c r="I9" s="24">
        <f t="shared" si="6"/>
        <v>0</v>
      </c>
      <c r="K9" s="25" t="s">
        <v>49</v>
      </c>
    </row>
    <row r="10">
      <c r="A10" s="13" t="s">
        <v>10</v>
      </c>
      <c r="B10" s="14">
        <v>69000.0</v>
      </c>
      <c r="D10" s="10" t="s">
        <v>9</v>
      </c>
      <c r="E10" s="6">
        <f>Dec!H10</f>
        <v>22000</v>
      </c>
      <c r="F10" s="21">
        <f>Dec!I10</f>
        <v>22000</v>
      </c>
      <c r="G10" s="21">
        <f t="shared" si="2"/>
        <v>44000</v>
      </c>
      <c r="H10" s="24">
        <f t="shared" ref="H10:I10" si="7">(F10-E10)/E10</f>
        <v>0</v>
      </c>
      <c r="I10" s="24">
        <f t="shared" si="7"/>
        <v>1</v>
      </c>
      <c r="K10" s="25" t="s">
        <v>50</v>
      </c>
    </row>
    <row r="11">
      <c r="A11" s="13" t="s">
        <v>11</v>
      </c>
      <c r="B11" s="33">
        <v>305000.0</v>
      </c>
      <c r="D11" s="13" t="s">
        <v>10</v>
      </c>
      <c r="E11" s="6">
        <f>Dec!H11</f>
        <v>54000</v>
      </c>
      <c r="F11" s="21">
        <f>Dec!I11</f>
        <v>54000</v>
      </c>
      <c r="G11" s="21">
        <f t="shared" si="2"/>
        <v>69000</v>
      </c>
      <c r="H11" s="24">
        <f t="shared" ref="H11:I11" si="8">(F11-E11)/E11</f>
        <v>0</v>
      </c>
      <c r="I11" s="24">
        <f t="shared" si="8"/>
        <v>0.2777777778</v>
      </c>
      <c r="K11" s="25" t="s">
        <v>51</v>
      </c>
    </row>
    <row r="12">
      <c r="A12" s="13" t="s">
        <v>12</v>
      </c>
      <c r="B12" s="14">
        <v>58000.0</v>
      </c>
      <c r="D12" s="13" t="s">
        <v>52</v>
      </c>
      <c r="E12" s="6">
        <v>0.0</v>
      </c>
      <c r="F12" s="21">
        <f>Dec!I12</f>
        <v>32000</v>
      </c>
      <c r="G12" s="21">
        <f t="shared" si="2"/>
        <v>305000</v>
      </c>
      <c r="H12" s="28">
        <v>1.0</v>
      </c>
      <c r="I12" s="24">
        <f>(G12-F12)/F12</f>
        <v>8.53125</v>
      </c>
      <c r="K12" s="25" t="s">
        <v>53</v>
      </c>
    </row>
    <row r="13">
      <c r="A13" s="13" t="s">
        <v>13</v>
      </c>
      <c r="B13" s="14">
        <v>27000.0</v>
      </c>
      <c r="D13" s="13" t="s">
        <v>11</v>
      </c>
      <c r="E13" s="6">
        <f>Dec!H13</f>
        <v>85000</v>
      </c>
      <c r="F13" s="21">
        <f>Dec!I13</f>
        <v>0</v>
      </c>
      <c r="G13" s="21">
        <f t="shared" si="2"/>
        <v>58000</v>
      </c>
      <c r="H13" s="24">
        <f t="shared" ref="H13:H17" si="9">(F13-E13)/E13</f>
        <v>-1</v>
      </c>
      <c r="I13" s="28">
        <v>1.0</v>
      </c>
      <c r="K13" s="25" t="s">
        <v>54</v>
      </c>
    </row>
    <row r="14">
      <c r="A14" s="13" t="s">
        <v>52</v>
      </c>
      <c r="B14" s="14">
        <v>34000.0</v>
      </c>
      <c r="D14" s="13" t="s">
        <v>12</v>
      </c>
      <c r="E14" s="6">
        <f>Dec!H14</f>
        <v>20000</v>
      </c>
      <c r="F14" s="21">
        <f>Dec!I14</f>
        <v>26000</v>
      </c>
      <c r="G14" s="21">
        <f t="shared" si="2"/>
        <v>27000</v>
      </c>
      <c r="H14" s="24">
        <f t="shared" si="9"/>
        <v>0.3</v>
      </c>
      <c r="I14" s="24">
        <f t="shared" ref="I14:I16" si="10">(G14-F14)/F14</f>
        <v>0.03846153846</v>
      </c>
      <c r="K14" s="25" t="s">
        <v>55</v>
      </c>
    </row>
    <row r="15">
      <c r="A15" s="13" t="s">
        <v>14</v>
      </c>
      <c r="B15" s="7">
        <f>SUM(B6:B14)</f>
        <v>1347000</v>
      </c>
      <c r="D15" s="13" t="s">
        <v>13</v>
      </c>
      <c r="E15" s="6">
        <f>Dec!H15</f>
        <v>12000</v>
      </c>
      <c r="F15" s="21">
        <f>Dec!I15</f>
        <v>19000</v>
      </c>
      <c r="G15" s="21">
        <f t="shared" si="2"/>
        <v>34000</v>
      </c>
      <c r="H15" s="24">
        <f t="shared" si="9"/>
        <v>0.5833333333</v>
      </c>
      <c r="I15" s="24">
        <f t="shared" si="10"/>
        <v>0.7894736842</v>
      </c>
      <c r="K15" s="25" t="s">
        <v>56</v>
      </c>
    </row>
    <row r="16">
      <c r="A16" s="13" t="s">
        <v>15</v>
      </c>
      <c r="B16" s="7">
        <f>B4-B15</f>
        <v>-197000</v>
      </c>
      <c r="D16" s="13" t="s">
        <v>14</v>
      </c>
      <c r="E16" s="6">
        <f>Dec!H16</f>
        <v>878000</v>
      </c>
      <c r="F16" s="21">
        <f>Dec!I16</f>
        <v>972000</v>
      </c>
      <c r="G16" s="21">
        <f t="shared" si="2"/>
        <v>1347000</v>
      </c>
      <c r="H16" s="24">
        <f t="shared" si="9"/>
        <v>0.1070615034</v>
      </c>
      <c r="I16" s="24">
        <f t="shared" si="10"/>
        <v>0.3858024691</v>
      </c>
      <c r="K16" s="25" t="s">
        <v>57</v>
      </c>
    </row>
    <row r="17">
      <c r="D17" s="13" t="s">
        <v>15</v>
      </c>
      <c r="E17" s="6">
        <f>Dec!H17</f>
        <v>-78000</v>
      </c>
      <c r="F17" s="21">
        <f>Dec!I17</f>
        <v>-22000</v>
      </c>
      <c r="G17" s="21">
        <f t="shared" si="2"/>
        <v>-197000</v>
      </c>
      <c r="H17" s="24">
        <f t="shared" si="9"/>
        <v>-0.7179487179</v>
      </c>
      <c r="I17" s="24">
        <f>(G17-F17)/-F17</f>
        <v>-7.954545455</v>
      </c>
      <c r="K17" s="25" t="s">
        <v>58</v>
      </c>
    </row>
    <row r="19">
      <c r="A19" s="17" t="s">
        <v>16</v>
      </c>
      <c r="B19" s="18"/>
      <c r="C19" s="18"/>
    </row>
    <row r="20">
      <c r="A20" s="17" t="s">
        <v>17</v>
      </c>
      <c r="B20" s="17" t="s">
        <v>18</v>
      </c>
      <c r="C20" s="18"/>
    </row>
    <row r="21">
      <c r="A21" s="18"/>
      <c r="B21" s="18"/>
      <c r="C21" s="18"/>
    </row>
  </sheetData>
  <mergeCells count="2">
    <mergeCell ref="A1:B1"/>
    <mergeCell ref="D1:I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21.75"/>
    <col customWidth="1" min="10" max="10" width="14.63"/>
    <col customWidth="1" min="11" max="11" width="14.38"/>
    <col customWidth="1" min="12" max="12" width="14.25"/>
  </cols>
  <sheetData>
    <row r="1">
      <c r="A1" s="1" t="s">
        <v>59</v>
      </c>
      <c r="B1" s="2"/>
      <c r="C1" s="3"/>
      <c r="D1" s="3"/>
      <c r="E1" s="1" t="s">
        <v>60</v>
      </c>
      <c r="F1" s="19"/>
      <c r="G1" s="19"/>
      <c r="H1" s="19"/>
      <c r="I1" s="19"/>
      <c r="J1" s="19"/>
      <c r="K1" s="19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4" t="s">
        <v>1</v>
      </c>
      <c r="B2" s="35" t="s">
        <v>2</v>
      </c>
      <c r="C2" s="3"/>
      <c r="D2" s="3"/>
      <c r="E2" s="17" t="s">
        <v>1</v>
      </c>
      <c r="F2" s="35" t="s">
        <v>2</v>
      </c>
      <c r="G2" s="35" t="s">
        <v>2</v>
      </c>
      <c r="H2" s="35" t="s">
        <v>2</v>
      </c>
      <c r="I2" s="35" t="s">
        <v>2</v>
      </c>
      <c r="J2" s="36" t="s">
        <v>22</v>
      </c>
      <c r="K2" s="36" t="s">
        <v>43</v>
      </c>
      <c r="L2" s="36" t="s">
        <v>61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7" t="s">
        <v>3</v>
      </c>
      <c r="B3" s="38">
        <f>149*6*1000</f>
        <v>894000</v>
      </c>
      <c r="C3" s="3"/>
      <c r="D3" s="3"/>
      <c r="E3" s="18"/>
      <c r="F3" s="39" t="s">
        <v>23</v>
      </c>
      <c r="G3" s="37" t="s">
        <v>24</v>
      </c>
      <c r="H3" s="37" t="s">
        <v>44</v>
      </c>
      <c r="I3" s="37" t="s">
        <v>62</v>
      </c>
      <c r="J3" s="40"/>
      <c r="K3" s="40"/>
      <c r="L3" s="40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7" t="s">
        <v>4</v>
      </c>
      <c r="B4" s="41">
        <f>B3</f>
        <v>894000</v>
      </c>
      <c r="C4" s="3"/>
      <c r="D4" s="3"/>
      <c r="E4" s="37" t="s">
        <v>3</v>
      </c>
      <c r="F4" s="37">
        <f>Jan!E4</f>
        <v>800000</v>
      </c>
      <c r="G4" s="37">
        <f>Jan!F4</f>
        <v>950000</v>
      </c>
      <c r="H4" s="37">
        <f>Jan!G4</f>
        <v>1150000</v>
      </c>
      <c r="I4" s="37">
        <f t="shared" ref="I4:I16" si="2">B3</f>
        <v>894000</v>
      </c>
      <c r="J4" s="42">
        <f t="shared" ref="J4:L4" si="1">(G4-F4)/F4</f>
        <v>0.1875</v>
      </c>
      <c r="K4" s="42">
        <f t="shared" si="1"/>
        <v>0.2105263158</v>
      </c>
      <c r="L4" s="42">
        <f t="shared" si="1"/>
        <v>-0.2226086957</v>
      </c>
      <c r="M4" s="3"/>
      <c r="N4" s="34" t="s">
        <v>63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7" t="s">
        <v>5</v>
      </c>
      <c r="B5" s="43"/>
      <c r="C5" s="3"/>
      <c r="D5" s="3"/>
      <c r="E5" s="37" t="s">
        <v>4</v>
      </c>
      <c r="F5" s="37">
        <f>Jan!E5</f>
        <v>800000</v>
      </c>
      <c r="G5" s="37">
        <f>Jan!F5</f>
        <v>950000</v>
      </c>
      <c r="H5" s="37">
        <f>Jan!G5</f>
        <v>1150000</v>
      </c>
      <c r="I5" s="37">
        <f t="shared" si="2"/>
        <v>894000</v>
      </c>
      <c r="J5" s="42">
        <f t="shared" ref="J5:L5" si="3">(G5-F5)/F5</f>
        <v>0.1875</v>
      </c>
      <c r="K5" s="42">
        <f t="shared" si="3"/>
        <v>0.2105263158</v>
      </c>
      <c r="L5" s="42">
        <f t="shared" si="3"/>
        <v>-0.2226086957</v>
      </c>
      <c r="M5" s="3"/>
      <c r="N5" s="34" t="s">
        <v>64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4" t="s">
        <v>6</v>
      </c>
      <c r="B6" s="41">
        <f>5.3*149*1000</f>
        <v>789700</v>
      </c>
      <c r="C6" s="3"/>
      <c r="D6" s="3"/>
      <c r="E6" s="37" t="s">
        <v>5</v>
      </c>
      <c r="F6" s="37" t="str">
        <f>Jan!E6</f>
        <v/>
      </c>
      <c r="G6" s="37" t="str">
        <f>Jan!F6</f>
        <v/>
      </c>
      <c r="H6" s="37" t="str">
        <f>Jan!G6</f>
        <v/>
      </c>
      <c r="I6" s="37" t="str">
        <f t="shared" si="2"/>
        <v/>
      </c>
      <c r="J6" s="42"/>
      <c r="K6" s="42"/>
      <c r="L6" s="4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4" t="s">
        <v>7</v>
      </c>
      <c r="B7" s="41">
        <v>125000.0</v>
      </c>
      <c r="C7" s="3"/>
      <c r="D7" s="3"/>
      <c r="E7" s="44" t="s">
        <v>6</v>
      </c>
      <c r="F7" s="37">
        <f>Jan!E7</f>
        <v>550000</v>
      </c>
      <c r="G7" s="37">
        <f>Jan!F7</f>
        <v>684000</v>
      </c>
      <c r="H7" s="37">
        <f>Jan!G7</f>
        <v>675000</v>
      </c>
      <c r="I7" s="37">
        <f t="shared" si="2"/>
        <v>789700</v>
      </c>
      <c r="J7" s="42">
        <f t="shared" ref="J7:L7" si="4">(G7-F7)/F7</f>
        <v>0.2436363636</v>
      </c>
      <c r="K7" s="42">
        <f t="shared" si="4"/>
        <v>-0.01315789474</v>
      </c>
      <c r="L7" s="42">
        <f t="shared" si="4"/>
        <v>0.1699259259</v>
      </c>
      <c r="M7" s="3"/>
      <c r="N7" s="34" t="s">
        <v>65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4" t="s">
        <v>8</v>
      </c>
      <c r="B8" s="41">
        <v>10000.0</v>
      </c>
      <c r="C8" s="3"/>
      <c r="D8" s="3"/>
      <c r="E8" s="44" t="s">
        <v>7</v>
      </c>
      <c r="F8" s="37">
        <f>Jan!E8</f>
        <v>125000</v>
      </c>
      <c r="G8" s="37">
        <f>Jan!F8</f>
        <v>125000</v>
      </c>
      <c r="H8" s="37">
        <f>Jan!G8</f>
        <v>125000</v>
      </c>
      <c r="I8" s="37">
        <f t="shared" si="2"/>
        <v>125000</v>
      </c>
      <c r="J8" s="42">
        <f t="shared" ref="J8:L8" si="5">(G8-F8)/F8</f>
        <v>0</v>
      </c>
      <c r="K8" s="42">
        <f t="shared" si="5"/>
        <v>0</v>
      </c>
      <c r="L8" s="42">
        <f t="shared" si="5"/>
        <v>0</v>
      </c>
      <c r="M8" s="3"/>
      <c r="N8" s="34" t="s">
        <v>66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4" t="s">
        <v>9</v>
      </c>
      <c r="B9" s="41">
        <v>44000.0</v>
      </c>
      <c r="C9" s="3"/>
      <c r="D9" s="3"/>
      <c r="E9" s="44" t="s">
        <v>8</v>
      </c>
      <c r="F9" s="37">
        <f>Jan!E9</f>
        <v>10000</v>
      </c>
      <c r="G9" s="37">
        <f>Jan!F9</f>
        <v>10000</v>
      </c>
      <c r="H9" s="37">
        <f>Jan!G9</f>
        <v>10000</v>
      </c>
      <c r="I9" s="37">
        <f t="shared" si="2"/>
        <v>10000</v>
      </c>
      <c r="J9" s="42">
        <f t="shared" ref="J9:L9" si="6">(G9-F9)/F9</f>
        <v>0</v>
      </c>
      <c r="K9" s="42">
        <f t="shared" si="6"/>
        <v>0</v>
      </c>
      <c r="L9" s="42">
        <f t="shared" si="6"/>
        <v>0</v>
      </c>
      <c r="M9" s="3"/>
      <c r="N9" s="34" t="s">
        <v>67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5" t="s">
        <v>10</v>
      </c>
      <c r="B10" s="41">
        <v>69000.0</v>
      </c>
      <c r="C10" s="3"/>
      <c r="D10" s="3"/>
      <c r="E10" s="44" t="s">
        <v>9</v>
      </c>
      <c r="F10" s="37">
        <f>Jan!E10</f>
        <v>22000</v>
      </c>
      <c r="G10" s="37">
        <f>Jan!F10</f>
        <v>22000</v>
      </c>
      <c r="H10" s="37">
        <f>Jan!G10</f>
        <v>44000</v>
      </c>
      <c r="I10" s="37">
        <f t="shared" si="2"/>
        <v>44000</v>
      </c>
      <c r="J10" s="42">
        <f t="shared" ref="J10:L10" si="7">(G10-F10)/F10</f>
        <v>0</v>
      </c>
      <c r="K10" s="42">
        <f t="shared" si="7"/>
        <v>1</v>
      </c>
      <c r="L10" s="42">
        <f t="shared" si="7"/>
        <v>0</v>
      </c>
      <c r="M10" s="3"/>
      <c r="N10" s="34" t="s">
        <v>68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4" t="s">
        <v>31</v>
      </c>
      <c r="B11" s="41">
        <v>30000.0</v>
      </c>
      <c r="C11" s="3"/>
      <c r="D11" s="3"/>
      <c r="E11" s="45" t="s">
        <v>10</v>
      </c>
      <c r="F11" s="37">
        <f>Jan!E11</f>
        <v>54000</v>
      </c>
      <c r="G11" s="37">
        <f>Jan!F11</f>
        <v>54000</v>
      </c>
      <c r="H11" s="37">
        <f>Jan!G11</f>
        <v>69000</v>
      </c>
      <c r="I11" s="37">
        <f t="shared" si="2"/>
        <v>69000</v>
      </c>
      <c r="J11" s="42">
        <f t="shared" ref="J11:L11" si="8">(G11-F11)/F11</f>
        <v>0</v>
      </c>
      <c r="K11" s="42">
        <f t="shared" si="8"/>
        <v>0.2777777778</v>
      </c>
      <c r="L11" s="42">
        <f t="shared" si="8"/>
        <v>0</v>
      </c>
      <c r="M11" s="3"/>
      <c r="N11" s="34" t="s">
        <v>69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5" t="s">
        <v>11</v>
      </c>
      <c r="B12" s="41">
        <v>56000.0</v>
      </c>
      <c r="C12" s="3"/>
      <c r="D12" s="3"/>
      <c r="E12" s="37" t="s">
        <v>52</v>
      </c>
      <c r="F12" s="37">
        <f>Jan!E12</f>
        <v>0</v>
      </c>
      <c r="G12" s="37">
        <f>Jan!F12</f>
        <v>32000</v>
      </c>
      <c r="H12" s="37">
        <f>Jan!B14</f>
        <v>34000</v>
      </c>
      <c r="I12" s="37">
        <f t="shared" si="2"/>
        <v>30000</v>
      </c>
      <c r="J12" s="46">
        <v>1.0</v>
      </c>
      <c r="K12" s="42">
        <f t="shared" ref="K12:L12" si="9">(H12-G12)/G12</f>
        <v>0.0625</v>
      </c>
      <c r="L12" s="42">
        <f t="shared" si="9"/>
        <v>-0.1176470588</v>
      </c>
      <c r="M12" s="3"/>
      <c r="N12" s="34" t="s">
        <v>70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5" t="s">
        <v>12</v>
      </c>
      <c r="B13" s="41">
        <v>60000.0</v>
      </c>
      <c r="C13" s="3"/>
      <c r="D13" s="3"/>
      <c r="E13" s="37" t="s">
        <v>11</v>
      </c>
      <c r="F13" s="37">
        <f>Jan!E13</f>
        <v>85000</v>
      </c>
      <c r="G13" s="37">
        <f>Jan!F13</f>
        <v>0</v>
      </c>
      <c r="H13" s="37">
        <f>Jan!G12</f>
        <v>305000</v>
      </c>
      <c r="I13" s="37">
        <f t="shared" si="2"/>
        <v>56000</v>
      </c>
      <c r="J13" s="42">
        <f t="shared" ref="J13:J17" si="10">(G13-F13)/F13</f>
        <v>-1</v>
      </c>
      <c r="K13" s="46">
        <v>1.0</v>
      </c>
      <c r="L13" s="42">
        <f>(I13-H13)/H13</f>
        <v>-0.8163934426</v>
      </c>
      <c r="M13" s="3"/>
      <c r="N13" s="34" t="s">
        <v>71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5" t="s">
        <v>13</v>
      </c>
      <c r="B14" s="41">
        <v>35000.0</v>
      </c>
      <c r="C14" s="3"/>
      <c r="D14" s="3"/>
      <c r="E14" s="37" t="s">
        <v>12</v>
      </c>
      <c r="F14" s="37">
        <f>Jan!E14</f>
        <v>20000</v>
      </c>
      <c r="G14" s="37">
        <f>Jan!F14</f>
        <v>26000</v>
      </c>
      <c r="H14" s="37">
        <f>Jan!G13</f>
        <v>58000</v>
      </c>
      <c r="I14" s="37">
        <f t="shared" si="2"/>
        <v>60000</v>
      </c>
      <c r="J14" s="42">
        <f t="shared" si="10"/>
        <v>0.3</v>
      </c>
      <c r="K14" s="42">
        <f t="shared" ref="K14:L14" si="11">(H14-G14)/G14</f>
        <v>1.230769231</v>
      </c>
      <c r="L14" s="42">
        <f t="shared" si="11"/>
        <v>0.03448275862</v>
      </c>
      <c r="M14" s="3"/>
      <c r="N14" s="34" t="s">
        <v>72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5" t="s">
        <v>14</v>
      </c>
      <c r="B15" s="41">
        <f>SUM(B6:B14)</f>
        <v>1218700</v>
      </c>
      <c r="C15" s="3"/>
      <c r="D15" s="3"/>
      <c r="E15" s="37" t="s">
        <v>13</v>
      </c>
      <c r="F15" s="37">
        <f>Jan!E15</f>
        <v>12000</v>
      </c>
      <c r="G15" s="37">
        <f>Jan!F15</f>
        <v>19000</v>
      </c>
      <c r="H15" s="37">
        <f>Jan!G14</f>
        <v>27000</v>
      </c>
      <c r="I15" s="37">
        <f t="shared" si="2"/>
        <v>35000</v>
      </c>
      <c r="J15" s="42">
        <f t="shared" si="10"/>
        <v>0.5833333333</v>
      </c>
      <c r="K15" s="42">
        <f t="shared" ref="K15:L15" si="12">(H15-G15)/G15</f>
        <v>0.4210526316</v>
      </c>
      <c r="L15" s="42">
        <f t="shared" si="12"/>
        <v>0.2962962963</v>
      </c>
      <c r="M15" s="3"/>
      <c r="N15" s="34" t="s">
        <v>73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5" t="s">
        <v>15</v>
      </c>
      <c r="B16" s="41">
        <f>B4-B15</f>
        <v>-324700</v>
      </c>
      <c r="C16" s="3"/>
      <c r="D16" s="3"/>
      <c r="E16" s="37" t="s">
        <v>14</v>
      </c>
      <c r="F16" s="37">
        <f>Jan!E16</f>
        <v>878000</v>
      </c>
      <c r="G16" s="37">
        <f>Jan!F16</f>
        <v>972000</v>
      </c>
      <c r="H16" s="37">
        <f>SUM(H7:H15)</f>
        <v>1347000</v>
      </c>
      <c r="I16" s="37">
        <f t="shared" si="2"/>
        <v>1218700</v>
      </c>
      <c r="J16" s="42">
        <f t="shared" si="10"/>
        <v>0.1070615034</v>
      </c>
      <c r="K16" s="42">
        <f t="shared" ref="K16:L16" si="13">(H16-G16)/G16</f>
        <v>0.3858024691</v>
      </c>
      <c r="L16" s="42">
        <f t="shared" si="13"/>
        <v>-0.09524870082</v>
      </c>
      <c r="M16" s="3"/>
      <c r="N16" s="34" t="s">
        <v>74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7" t="s">
        <v>15</v>
      </c>
      <c r="F17" s="37">
        <f t="shared" ref="F17:I17" si="14">F5-F16</f>
        <v>-78000</v>
      </c>
      <c r="G17" s="37">
        <f t="shared" si="14"/>
        <v>-22000</v>
      </c>
      <c r="H17" s="37">
        <f t="shared" si="14"/>
        <v>-197000</v>
      </c>
      <c r="I17" s="37">
        <f t="shared" si="14"/>
        <v>-324700</v>
      </c>
      <c r="J17" s="42">
        <f t="shared" si="10"/>
        <v>-0.7179487179</v>
      </c>
      <c r="K17" s="42">
        <f t="shared" ref="K17:L17" si="15">(H17-G17)/-G17</f>
        <v>-7.954545455</v>
      </c>
      <c r="L17" s="42">
        <f t="shared" si="15"/>
        <v>-0.6482233503</v>
      </c>
      <c r="M17" s="3"/>
      <c r="N17" s="34" t="s">
        <v>75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7" t="s">
        <v>16</v>
      </c>
      <c r="B19" s="18"/>
      <c r="C19" s="1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7" t="s">
        <v>17</v>
      </c>
      <c r="B20" s="17" t="s">
        <v>18</v>
      </c>
      <c r="C20" s="1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8"/>
      <c r="B21" s="18"/>
      <c r="C21" s="1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1:B1"/>
    <mergeCell ref="E1:L1"/>
    <mergeCell ref="J2:J3"/>
    <mergeCell ref="K2:K3"/>
    <mergeCell ref="L2:L3"/>
  </mergeCells>
  <drawing r:id="rId1"/>
</worksheet>
</file>