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y/Python Files/Basalt Carbonate Baselines/"/>
    </mc:Choice>
  </mc:AlternateContent>
  <xr:revisionPtr revIDLastSave="0" documentId="13_ncr:1_{B73D2BBC-C619-7E42-9327-A9C8244AAEFF}" xr6:coauthVersionLast="46" xr6:coauthVersionMax="47" xr10:uidLastSave="{00000000-0000-0000-0000-000000000000}"/>
  <bookViews>
    <workbookView xWindow="5180" yWindow="1540" windowWidth="28800" windowHeight="17540" activeTab="4" xr2:uid="{5012B39D-56F2-E942-A5D6-1D3AE4AB5BD5}"/>
  </bookViews>
  <sheets>
    <sheet name="Sensitivity Report 1" sheetId="2" r:id="rId1"/>
    <sheet name="Answer Report 1" sheetId="3" r:id="rId2"/>
    <sheet name="Sensitivity Report 2" sheetId="4" r:id="rId3"/>
    <sheet name="Limits Report 1" sheetId="5" r:id="rId4"/>
    <sheet name="Sheet1" sheetId="1" r:id="rId5"/>
  </sheets>
  <definedNames>
    <definedName name="solver_adj" localSheetId="4" hidden="1">Sheet1!$BZ$2:$CC$2</definedName>
    <definedName name="solver_cvg" localSheetId="4" hidden="1">0.0001</definedName>
    <definedName name="solver_drv" localSheetId="4" hidden="1">2</definedName>
    <definedName name="solver_eng" localSheetId="4" hidden="1">1</definedName>
    <definedName name="solver_itr" localSheetId="4" hidden="1">2147483647</definedName>
    <definedName name="solver_lin" localSheetId="4" hidden="1">2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1</definedName>
    <definedName name="solver_neg" localSheetId="4" hidden="1">2</definedName>
    <definedName name="solver_nod" localSheetId="4" hidden="1">2147483647</definedName>
    <definedName name="solver_num" localSheetId="4" hidden="1">0</definedName>
    <definedName name="solver_opt" localSheetId="4" hidden="1">Sheet1!$CG$2</definedName>
    <definedName name="solver_pre" localSheetId="4" hidden="1">0.000001</definedName>
    <definedName name="solver_rbv" localSheetId="4" hidden="1">2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M2" i="1" l="1"/>
  <c r="CL3" i="1"/>
  <c r="CL4" i="1"/>
  <c r="CL5" i="1"/>
  <c r="CL6" i="1"/>
  <c r="CL7" i="1"/>
  <c r="CL8" i="1"/>
  <c r="CL9" i="1"/>
  <c r="CL10" i="1"/>
  <c r="CL11" i="1"/>
  <c r="CL12" i="1"/>
  <c r="CL13" i="1"/>
  <c r="CL14" i="1"/>
  <c r="CL15" i="1"/>
  <c r="CL16" i="1"/>
  <c r="CL17" i="1"/>
  <c r="CL21" i="1"/>
  <c r="CL2" i="1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21" i="1"/>
  <c r="CK2" i="1"/>
  <c r="CE2" i="1"/>
  <c r="CF2" i="1" s="1"/>
  <c r="CE15" i="1"/>
  <c r="CF15" i="1" s="1"/>
  <c r="CE17" i="1"/>
  <c r="CF17" i="1" s="1"/>
  <c r="CE21" i="1"/>
  <c r="CF21" i="1" s="1"/>
  <c r="CE6" i="1"/>
  <c r="CF6" i="1" s="1"/>
  <c r="CE7" i="1"/>
  <c r="CF7" i="1" s="1"/>
  <c r="CE8" i="1"/>
  <c r="CF8" i="1" s="1"/>
  <c r="CE9" i="1"/>
  <c r="CF9" i="1" s="1"/>
  <c r="CE10" i="1"/>
  <c r="CF10" i="1" s="1"/>
  <c r="CE11" i="1"/>
  <c r="CF11" i="1" s="1"/>
  <c r="CE12" i="1"/>
  <c r="CF12" i="1" s="1"/>
  <c r="CE13" i="1"/>
  <c r="CF13" i="1" s="1"/>
  <c r="CE14" i="1"/>
  <c r="CF14" i="1" s="1"/>
  <c r="CE16" i="1"/>
  <c r="CF16" i="1" s="1"/>
  <c r="CE3" i="1"/>
  <c r="CF3" i="1" s="1"/>
  <c r="CE4" i="1"/>
  <c r="CF4" i="1" s="1"/>
  <c r="CE5" i="1"/>
  <c r="CF5" i="1" s="1"/>
  <c r="CD3" i="1"/>
  <c r="CD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21" i="1"/>
  <c r="CD2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21" i="1"/>
  <c r="BV2" i="1"/>
  <c r="U26" i="1"/>
  <c r="U27" i="1"/>
  <c r="U28" i="1"/>
  <c r="U29" i="1"/>
  <c r="U30" i="1"/>
  <c r="U31" i="1"/>
  <c r="U32" i="1"/>
  <c r="U25" i="1"/>
  <c r="AE2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" i="1"/>
  <c r="CG2" i="1" l="1"/>
  <c r="CI2" i="1" s="1"/>
</calcChain>
</file>

<file path=xl/sharedStrings.xml><?xml version="1.0" encoding="utf-8"?>
<sst xmlns="http://schemas.openxmlformats.org/spreadsheetml/2006/main" count="292" uniqueCount="145">
  <si>
    <t>Compilation</t>
  </si>
  <si>
    <t>Paper</t>
  </si>
  <si>
    <t>Glass Composition</t>
  </si>
  <si>
    <t>Baseline</t>
  </si>
  <si>
    <t>Tau</t>
  </si>
  <si>
    <t>Na/Na+Ca</t>
  </si>
  <si>
    <t>Epsilon_5200</t>
  </si>
  <si>
    <t>Uncertainty_5200</t>
  </si>
  <si>
    <t>PeakPosition_5200</t>
  </si>
  <si>
    <t>Epsilon_4500</t>
  </si>
  <si>
    <t>Uncertainty_4500</t>
  </si>
  <si>
    <t>PeakPosition_4500</t>
  </si>
  <si>
    <t>Epsilon_1630</t>
  </si>
  <si>
    <t>Uncertainty</t>
  </si>
  <si>
    <t>Peak Position</t>
  </si>
  <si>
    <t>Epsilon_3550</t>
  </si>
  <si>
    <t>Epsilon_3550_OH</t>
  </si>
  <si>
    <t>Epsilon_3550_H2Om</t>
  </si>
  <si>
    <t>Uncertainty_OH</t>
  </si>
  <si>
    <t>Uncertainty_H2Om</t>
  </si>
  <si>
    <t>Epsilon_1515</t>
  </si>
  <si>
    <t>Epsilon_1430</t>
  </si>
  <si>
    <t>Notes</t>
  </si>
  <si>
    <t>Sample</t>
  </si>
  <si>
    <r>
      <t>SiO</t>
    </r>
    <r>
      <rPr>
        <b/>
        <vertAlign val="subscript"/>
        <sz val="12"/>
        <rFont val="Avenir Book"/>
        <family val="2"/>
      </rPr>
      <t>2</t>
    </r>
  </si>
  <si>
    <r>
      <t>TiO</t>
    </r>
    <r>
      <rPr>
        <b/>
        <vertAlign val="subscript"/>
        <sz val="12"/>
        <rFont val="Avenir Book"/>
        <family val="2"/>
      </rPr>
      <t>2</t>
    </r>
  </si>
  <si>
    <r>
      <t>Al</t>
    </r>
    <r>
      <rPr>
        <b/>
        <vertAlign val="subscript"/>
        <sz val="12"/>
        <rFont val="Avenir Book"/>
        <family val="2"/>
      </rPr>
      <t>2</t>
    </r>
    <r>
      <rPr>
        <b/>
        <sz val="12"/>
        <rFont val="Avenir Book"/>
        <family val="2"/>
      </rPr>
      <t>O</t>
    </r>
    <r>
      <rPr>
        <b/>
        <vertAlign val="subscript"/>
        <sz val="12"/>
        <rFont val="Avenir Book"/>
        <family val="2"/>
      </rPr>
      <t>3</t>
    </r>
  </si>
  <si>
    <t>FeO</t>
  </si>
  <si>
    <t>MnO</t>
  </si>
  <si>
    <t>MgO</t>
  </si>
  <si>
    <t>CaO</t>
  </si>
  <si>
    <r>
      <t>Na</t>
    </r>
    <r>
      <rPr>
        <b/>
        <vertAlign val="subscript"/>
        <sz val="12"/>
        <rFont val="Avenir Book"/>
        <family val="2"/>
      </rPr>
      <t>2</t>
    </r>
    <r>
      <rPr>
        <b/>
        <sz val="12"/>
        <rFont val="Avenir Book"/>
        <family val="2"/>
      </rPr>
      <t>O</t>
    </r>
  </si>
  <si>
    <r>
      <t>K</t>
    </r>
    <r>
      <rPr>
        <b/>
        <vertAlign val="subscript"/>
        <sz val="12"/>
        <rFont val="Avenir Book"/>
        <family val="2"/>
      </rPr>
      <t>2</t>
    </r>
    <r>
      <rPr>
        <b/>
        <sz val="12"/>
        <rFont val="Avenir Book"/>
        <family val="2"/>
      </rPr>
      <t>O</t>
    </r>
  </si>
  <si>
    <r>
      <t>P</t>
    </r>
    <r>
      <rPr>
        <b/>
        <vertAlign val="subscript"/>
        <sz val="12"/>
        <rFont val="Avenir Book"/>
        <family val="2"/>
      </rPr>
      <t>2</t>
    </r>
    <r>
      <rPr>
        <b/>
        <sz val="12"/>
        <rFont val="Avenir Book"/>
        <family val="2"/>
      </rPr>
      <t>O</t>
    </r>
    <r>
      <rPr>
        <b/>
        <vertAlign val="subscript"/>
        <sz val="12"/>
        <rFont val="Avenir Book"/>
        <family val="2"/>
      </rPr>
      <t>5</t>
    </r>
  </si>
  <si>
    <t>Total</t>
  </si>
  <si>
    <t>Si+Al/tot</t>
  </si>
  <si>
    <t>Mole Numbers</t>
  </si>
  <si>
    <t>Total Moles</t>
  </si>
  <si>
    <t>Cation #</t>
  </si>
  <si>
    <t>Shishkina</t>
  </si>
  <si>
    <t>Shishkina et al., 2014</t>
  </si>
  <si>
    <t>Basanite, A2549</t>
  </si>
  <si>
    <t>TT</t>
  </si>
  <si>
    <t>LINEAR BASELINE FOR CARBONATE</t>
  </si>
  <si>
    <t>von Aulock</t>
  </si>
  <si>
    <t>Thibault and Holloway, 1994</t>
  </si>
  <si>
    <t>Leucitite</t>
  </si>
  <si>
    <t>Subtracted devolatilized baseline</t>
  </si>
  <si>
    <t>Alkali basalt, B2507</t>
  </si>
  <si>
    <t>Dixon and Pan</t>
  </si>
  <si>
    <t>Dixon and Pan, 1995</t>
  </si>
  <si>
    <t>Basanite</t>
  </si>
  <si>
    <t>Only carbonate</t>
  </si>
  <si>
    <t>Vetere et al., 2014</t>
  </si>
  <si>
    <t>Phonotephrite AH3</t>
  </si>
  <si>
    <t>Phonotephrite AH2</t>
  </si>
  <si>
    <t>Phonotephrite AH1</t>
  </si>
  <si>
    <t>Ferro-basalt, SC1</t>
  </si>
  <si>
    <t>Alkali basalt, Etna</t>
  </si>
  <si>
    <t>Alkali basalt, OB93</t>
  </si>
  <si>
    <t>Jendrzejewski</t>
  </si>
  <si>
    <t>Jendrzejewski et al., 1997</t>
  </si>
  <si>
    <t>MORB</t>
  </si>
  <si>
    <t>?</t>
  </si>
  <si>
    <t>H2O 3550 from von Aulock, can't find paper. Averaged all ALV-892 compositions.</t>
  </si>
  <si>
    <t>MORB, 169oxi</t>
  </si>
  <si>
    <t>Vetere</t>
  </si>
  <si>
    <t>Vetere et al., 2011</t>
  </si>
  <si>
    <t>Shoshonite</t>
  </si>
  <si>
    <t>Shishkina et al., 2010</t>
  </si>
  <si>
    <t>Basalt</t>
  </si>
  <si>
    <t>GG</t>
  </si>
  <si>
    <t>Recalculated Tau. LINEAR BASELINE FOR CARBONATES. 1515 value pulled from Shishkina, 2014</t>
  </si>
  <si>
    <t>Mandeville</t>
  </si>
  <si>
    <t>Jakobsson, 1997</t>
  </si>
  <si>
    <t>Icelandite</t>
  </si>
  <si>
    <t>Bruker B&amp;K baselines</t>
  </si>
  <si>
    <t>I calculate Tau = 0.6784, but Mandeville has 0.708 and thev value plotted in Jakobsson figure is &gt; 0.7</t>
  </si>
  <si>
    <t>Latite</t>
  </si>
  <si>
    <t>Stolper et al., 1987</t>
  </si>
  <si>
    <t>Albite</t>
  </si>
  <si>
    <t>Fine and Stolper, 1986</t>
  </si>
  <si>
    <t>Fine and Stolper, 1985</t>
  </si>
  <si>
    <t>Duncan</t>
  </si>
  <si>
    <t>Duncan and Dasgupta, 2015</t>
  </si>
  <si>
    <t>Rhyolite</t>
  </si>
  <si>
    <t>Average</t>
  </si>
  <si>
    <t>Albite / SiO2-NaAlSiO2</t>
  </si>
  <si>
    <t>Diopside</t>
  </si>
  <si>
    <t>Mg#</t>
  </si>
  <si>
    <t>A * (Mg #)</t>
  </si>
  <si>
    <t>B * (Si+Al/tot)</t>
  </si>
  <si>
    <t>C * (Na/Na+Ca)</t>
  </si>
  <si>
    <t>Predicted Epsilon</t>
  </si>
  <si>
    <t>Offset</t>
  </si>
  <si>
    <t>Residual ^2</t>
  </si>
  <si>
    <t>Sum R2</t>
  </si>
  <si>
    <t>Microsoft Excel 16.48 Sensitivity Report</t>
  </si>
  <si>
    <t>Worksheet: [CarbonateRegress.xlsx]Sheet1</t>
  </si>
  <si>
    <t>Report Created: 5/23/21 10:23:56 PM</t>
  </si>
  <si>
    <t>Variable Cells</t>
  </si>
  <si>
    <t>Cell</t>
  </si>
  <si>
    <t>Name</t>
  </si>
  <si>
    <t>Final</t>
  </si>
  <si>
    <t>Value</t>
  </si>
  <si>
    <t>Reduced</t>
  </si>
  <si>
    <t>Gradient</t>
  </si>
  <si>
    <t>Constraints</t>
  </si>
  <si>
    <t>NONE</t>
  </si>
  <si>
    <t>$BZ$2</t>
  </si>
  <si>
    <t>LINEAR BASELINE FOR CARBONATE A * (Mg #)</t>
  </si>
  <si>
    <t>$CA$2</t>
  </si>
  <si>
    <t>LINEAR BASELINE FOR CARBONATE B * (Si+Al/tot)</t>
  </si>
  <si>
    <t>$CB$2</t>
  </si>
  <si>
    <t>LINEAR BASELINE FOR CARBONATE C * (Na/Na+Ca)</t>
  </si>
  <si>
    <t>$CC$2</t>
  </si>
  <si>
    <t>LINEAR BASELINE FOR CARBONATE Offset</t>
  </si>
  <si>
    <t>Epsilon Published</t>
  </si>
  <si>
    <t>Microsoft Excel 16.48 Answer Report</t>
  </si>
  <si>
    <t>Report Created: 5/23/21 10:41:10 PM</t>
  </si>
  <si>
    <t>Result: Solver found a solution.  All constraints and optimality conditions are satisfied.</t>
  </si>
  <si>
    <t>Solver Engine</t>
  </si>
  <si>
    <t>Engine: GRG Nonlinear</t>
  </si>
  <si>
    <t>Solution Time: 540.047 Seconds.</t>
  </si>
  <si>
    <t>Iterations: 0 Subproblems: 0</t>
  </si>
  <si>
    <t>Solver Options</t>
  </si>
  <si>
    <t>Max Time Unlimited, Iterations Unlimited, Precision 1E-06, Use Automatic Scaling</t>
  </si>
  <si>
    <t>Convergence 0.0001, Population Size 100, Random Seed 0, Derivatives Forward, Require Bounds</t>
  </si>
  <si>
    <t>Max Subproblems Unlimited, Max Integer Sols Unlimited, Integer Tolerance 1%, Assume NonNegative</t>
  </si>
  <si>
    <t>Objective Cell (Min)</t>
  </si>
  <si>
    <t>Original Value</t>
  </si>
  <si>
    <t>Final Value</t>
  </si>
  <si>
    <t>Integer</t>
  </si>
  <si>
    <t>$CG$2</t>
  </si>
  <si>
    <t>LINEAR BASELINE FOR CARBONATE Sum R2</t>
  </si>
  <si>
    <t>Contin</t>
  </si>
  <si>
    <t>Report Created: 5/23/21 10:41:11 PM</t>
  </si>
  <si>
    <t>Microsoft Excel 16.48 Limits Report</t>
  </si>
  <si>
    <t>Objective</t>
  </si>
  <si>
    <t>Variable</t>
  </si>
  <si>
    <t>Lower</t>
  </si>
  <si>
    <t>Limit</t>
  </si>
  <si>
    <t>Result</t>
  </si>
  <si>
    <t>Upper</t>
  </si>
  <si>
    <t>Predicted Na/Na+Ca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</si>
</sst>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8" formatCode="0.000E+00"/>
    <numFmt numFmtId="169" formatCode="0.0E+00"/>
    <numFmt numFmtId="171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venir Book"/>
      <family val="2"/>
    </font>
    <font>
      <b/>
      <sz val="12"/>
      <name val="Avenir Book"/>
      <family val="2"/>
    </font>
    <font>
      <b/>
      <vertAlign val="subscript"/>
      <sz val="12"/>
      <name val="Avenir Book"/>
      <family val="2"/>
    </font>
    <font>
      <b/>
      <sz val="12"/>
      <color rgb="FFFF0000"/>
      <name val="Avenir Book"/>
      <family val="2"/>
    </font>
    <font>
      <sz val="12"/>
      <color theme="1"/>
      <name val="Avenir Book"/>
      <family val="2"/>
    </font>
    <font>
      <b/>
      <sz val="12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1" fillId="0" borderId="0" xfId="0" applyFont="1"/>
    <xf numFmtId="10" fontId="6" fillId="0" borderId="6" xfId="0" applyNumberFormat="1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0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/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2" borderId="0" xfId="0" applyFont="1" applyFill="1" applyBorder="1" applyAlignment="1">
      <alignment horizontal="center"/>
    </xf>
    <xf numFmtId="2" fontId="6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10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1" fillId="0" borderId="0" xfId="0" applyFont="1" applyBorder="1"/>
    <xf numFmtId="2" fontId="6" fillId="0" borderId="0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0" fontId="0" fillId="0" borderId="0" xfId="0" applyBorder="1"/>
    <xf numFmtId="0" fontId="2" fillId="2" borderId="0" xfId="0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0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9" xfId="0" applyBorder="1"/>
    <xf numFmtId="164" fontId="6" fillId="0" borderId="8" xfId="0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2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vertical="center"/>
    </xf>
    <xf numFmtId="0" fontId="0" fillId="0" borderId="13" xfId="0" applyFill="1" applyBorder="1" applyAlignment="1"/>
    <xf numFmtId="0" fontId="0" fillId="0" borderId="14" xfId="0" applyFill="1" applyBorder="1" applyAlignment="1"/>
    <xf numFmtId="0" fontId="7" fillId="0" borderId="11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168" fontId="1" fillId="0" borderId="0" xfId="0" applyNumberFormat="1" applyFont="1"/>
    <xf numFmtId="169" fontId="1" fillId="0" borderId="0" xfId="0" applyNumberFormat="1" applyFont="1"/>
    <xf numFmtId="171" fontId="1" fillId="0" borderId="0" xfId="0" applyNumberFormat="1" applyFont="1"/>
    <xf numFmtId="0" fontId="7" fillId="0" borderId="15" xfId="0" applyFont="1" applyFill="1" applyBorder="1" applyAlignment="1">
      <alignment horizontal="center"/>
    </xf>
    <xf numFmtId="171" fontId="0" fillId="0" borderId="14" xfId="0" applyNumberFormat="1" applyFill="1" applyBorder="1" applyAlignment="1"/>
    <xf numFmtId="169" fontId="0" fillId="0" borderId="13" xfId="0" applyNumberFormat="1" applyFill="1" applyBorder="1" applyAlignment="1"/>
    <xf numFmtId="169" fontId="0" fillId="0" borderId="14" xfId="0" applyNumberFormat="1" applyFill="1" applyBorder="1" applyAlignment="1"/>
    <xf numFmtId="0" fontId="7" fillId="0" borderId="15" xfId="0" applyFont="1" applyFill="1" applyBorder="1" applyAlignment="1">
      <alignment horizontal="centerContinuous"/>
    </xf>
    <xf numFmtId="171" fontId="0" fillId="0" borderId="13" xfId="0" applyNumberFormat="1" applyFill="1" applyBorder="1" applyAlignme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en-US"/>
              <a:t>Carbonate Data - Averaged Epsilon if 1515</a:t>
            </a:r>
            <a:r>
              <a:rPr lang="en-US" baseline="0"/>
              <a:t> and 1430 measured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Include Na/Na+Ca=0 and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016842204187391E-2"/>
                  <c:y val="-0.295716809908565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accent1"/>
                      </a:solidFill>
                      <a:latin typeface="Avenir Book" panose="02000503020000020003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Sheet1!$F$2:$F$22</c:f>
              <c:numCache>
                <c:formatCode>0.0000</c:formatCode>
                <c:ptCount val="21"/>
                <c:pt idx="0">
                  <c:v>0.36103905373641304</c:v>
                </c:pt>
                <c:pt idx="1">
                  <c:v>0.28825402128623334</c:v>
                </c:pt>
                <c:pt idx="2">
                  <c:v>0.39124475074304188</c:v>
                </c:pt>
                <c:pt idx="3">
                  <c:v>0.4887569934165874</c:v>
                </c:pt>
                <c:pt idx="4">
                  <c:v>0.53685578640295406</c:v>
                </c:pt>
                <c:pt idx="5">
                  <c:v>0.42411331623924359</c:v>
                </c:pt>
                <c:pt idx="6">
                  <c:v>0.23689820110221482</c:v>
                </c:pt>
                <c:pt idx="7">
                  <c:v>0.30280441831693838</c:v>
                </c:pt>
                <c:pt idx="8">
                  <c:v>0.36701862247339523</c:v>
                </c:pt>
                <c:pt idx="9">
                  <c:v>0.36694941616020388</c:v>
                </c:pt>
                <c:pt idx="10">
                  <c:v>0.24463806860177423</c:v>
                </c:pt>
                <c:pt idx="11">
                  <c:v>0.27545460605486499</c:v>
                </c:pt>
                <c:pt idx="12">
                  <c:v>0.43837596574883414</c:v>
                </c:pt>
                <c:pt idx="13">
                  <c:v>0.27655660483015931</c:v>
                </c:pt>
                <c:pt idx="14">
                  <c:v>0.50738925282880565</c:v>
                </c:pt>
                <c:pt idx="15">
                  <c:v>0.59026644831546593</c:v>
                </c:pt>
                <c:pt idx="16">
                  <c:v>1</c:v>
                </c:pt>
                <c:pt idx="17">
                  <c:v>0.24</c:v>
                </c:pt>
                <c:pt idx="18">
                  <c:v>1</c:v>
                </c:pt>
                <c:pt idx="19">
                  <c:v>0.84064893748481084</c:v>
                </c:pt>
                <c:pt idx="20">
                  <c:v>0</c:v>
                </c:pt>
              </c:numCache>
            </c:numRef>
          </c:xVal>
          <c:yVal>
            <c:numRef>
              <c:f>Sheet1!$AE$2:$AE$22</c:f>
              <c:numCache>
                <c:formatCode>General</c:formatCode>
                <c:ptCount val="21"/>
                <c:pt idx="0">
                  <c:v>327.5</c:v>
                </c:pt>
                <c:pt idx="1">
                  <c:v>355</c:v>
                </c:pt>
                <c:pt idx="2">
                  <c:v>345.5</c:v>
                </c:pt>
                <c:pt idx="3">
                  <c:v>282.5</c:v>
                </c:pt>
                <c:pt idx="4">
                  <c:v>264</c:v>
                </c:pt>
                <c:pt idx="5">
                  <c:v>244</c:v>
                </c:pt>
                <c:pt idx="6">
                  <c:v>294</c:v>
                </c:pt>
                <c:pt idx="7">
                  <c:v>350.5</c:v>
                </c:pt>
                <c:pt idx="8">
                  <c:v>377</c:v>
                </c:pt>
                <c:pt idx="9">
                  <c:v>363</c:v>
                </c:pt>
                <c:pt idx="10">
                  <c:v>398</c:v>
                </c:pt>
                <c:pt idx="11">
                  <c:v>332.5</c:v>
                </c:pt>
                <c:pt idx="12">
                  <c:v>356</c:v>
                </c:pt>
                <c:pt idx="13">
                  <c:v>339</c:v>
                </c:pt>
                <c:pt idx="14">
                  <c:v>185</c:v>
                </c:pt>
                <c:pt idx="15">
                  <c:v>215</c:v>
                </c:pt>
                <c:pt idx="16">
                  <c:v>217</c:v>
                </c:pt>
                <c:pt idx="17">
                  <c:v>375</c:v>
                </c:pt>
                <c:pt idx="18">
                  <c:v>217.5</c:v>
                </c:pt>
                <c:pt idx="19">
                  <c:v>175</c:v>
                </c:pt>
                <c:pt idx="20">
                  <c:v>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3-0040-A130-F44BF43A3A91}"/>
            </c:ext>
          </c:extLst>
        </c:ser>
        <c:ser>
          <c:idx val="1"/>
          <c:order val="1"/>
          <c:tx>
            <c:v>Exclude Na/Na+Ca=0 and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296030771089675E-2"/>
                  <c:y val="5.53333117754531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accent2"/>
                      </a:solidFill>
                      <a:latin typeface="Avenir Book" panose="02000503020000020003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(Sheet1!$F$2:$F$17,Sheet1!$F$19,Sheet1!$F$21)</c:f>
              <c:numCache>
                <c:formatCode>0.0000</c:formatCode>
                <c:ptCount val="18"/>
                <c:pt idx="0">
                  <c:v>0.36103905373641304</c:v>
                </c:pt>
                <c:pt idx="1">
                  <c:v>0.28825402128623334</c:v>
                </c:pt>
                <c:pt idx="2">
                  <c:v>0.39124475074304188</c:v>
                </c:pt>
                <c:pt idx="3">
                  <c:v>0.4887569934165874</c:v>
                </c:pt>
                <c:pt idx="4">
                  <c:v>0.53685578640295406</c:v>
                </c:pt>
                <c:pt idx="5">
                  <c:v>0.42411331623924359</c:v>
                </c:pt>
                <c:pt idx="6">
                  <c:v>0.23689820110221482</c:v>
                </c:pt>
                <c:pt idx="7">
                  <c:v>0.30280441831693838</c:v>
                </c:pt>
                <c:pt idx="8">
                  <c:v>0.36701862247339523</c:v>
                </c:pt>
                <c:pt idx="9">
                  <c:v>0.36694941616020388</c:v>
                </c:pt>
                <c:pt idx="10">
                  <c:v>0.24463806860177423</c:v>
                </c:pt>
                <c:pt idx="11">
                  <c:v>0.27545460605486499</c:v>
                </c:pt>
                <c:pt idx="12">
                  <c:v>0.43837596574883414</c:v>
                </c:pt>
                <c:pt idx="13">
                  <c:v>0.27655660483015931</c:v>
                </c:pt>
                <c:pt idx="14">
                  <c:v>0.50738925282880565</c:v>
                </c:pt>
                <c:pt idx="15">
                  <c:v>0.59026644831546593</c:v>
                </c:pt>
                <c:pt idx="16">
                  <c:v>0.24</c:v>
                </c:pt>
                <c:pt idx="17">
                  <c:v>0.84064893748481084</c:v>
                </c:pt>
              </c:numCache>
            </c:numRef>
          </c:xVal>
          <c:yVal>
            <c:numRef>
              <c:f>(Sheet1!$AE$2:$AE$17,Sheet1!$AE$19,Sheet1!$AE$21)</c:f>
              <c:numCache>
                <c:formatCode>General</c:formatCode>
                <c:ptCount val="18"/>
                <c:pt idx="0">
                  <c:v>327.5</c:v>
                </c:pt>
                <c:pt idx="1">
                  <c:v>355</c:v>
                </c:pt>
                <c:pt idx="2">
                  <c:v>345.5</c:v>
                </c:pt>
                <c:pt idx="3">
                  <c:v>282.5</c:v>
                </c:pt>
                <c:pt idx="4">
                  <c:v>264</c:v>
                </c:pt>
                <c:pt idx="5">
                  <c:v>244</c:v>
                </c:pt>
                <c:pt idx="6">
                  <c:v>294</c:v>
                </c:pt>
                <c:pt idx="7">
                  <c:v>350.5</c:v>
                </c:pt>
                <c:pt idx="8">
                  <c:v>377</c:v>
                </c:pt>
                <c:pt idx="9">
                  <c:v>363</c:v>
                </c:pt>
                <c:pt idx="10">
                  <c:v>398</c:v>
                </c:pt>
                <c:pt idx="11">
                  <c:v>332.5</c:v>
                </c:pt>
                <c:pt idx="12">
                  <c:v>356</c:v>
                </c:pt>
                <c:pt idx="13">
                  <c:v>339</c:v>
                </c:pt>
                <c:pt idx="14">
                  <c:v>185</c:v>
                </c:pt>
                <c:pt idx="15">
                  <c:v>215</c:v>
                </c:pt>
                <c:pt idx="16">
                  <c:v>375</c:v>
                </c:pt>
                <c:pt idx="17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DC-084D-A7DF-2B5B505365AA}"/>
            </c:ext>
          </c:extLst>
        </c:ser>
        <c:ser>
          <c:idx val="2"/>
          <c:order val="2"/>
          <c:tx>
            <c:v>Dixon and Pan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Sheet1!$T$25:$T$32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</c:numRef>
          </c:xVal>
          <c:yVal>
            <c:numRef>
              <c:f>Sheet1!$U$25:$U$32</c:f>
              <c:numCache>
                <c:formatCode>General</c:formatCode>
                <c:ptCount val="8"/>
                <c:pt idx="0">
                  <c:v>382.6</c:v>
                </c:pt>
                <c:pt idx="1">
                  <c:v>348.4</c:v>
                </c:pt>
                <c:pt idx="2">
                  <c:v>314.2</c:v>
                </c:pt>
                <c:pt idx="3">
                  <c:v>280</c:v>
                </c:pt>
                <c:pt idx="4">
                  <c:v>245.8</c:v>
                </c:pt>
                <c:pt idx="5">
                  <c:v>211.60000000000002</c:v>
                </c:pt>
                <c:pt idx="6">
                  <c:v>177.39999999999998</c:v>
                </c:pt>
                <c:pt idx="7">
                  <c:v>143.19999999999999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6DC-084D-A7DF-2B5B50536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414112"/>
        <c:axId val="1272197280"/>
      </c:scatterChart>
      <c:valAx>
        <c:axId val="127241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/>
                  <a:t>Na/(Na+Ca)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272197280"/>
        <c:crosses val="autoZero"/>
        <c:crossBetween val="midCat"/>
      </c:valAx>
      <c:valAx>
        <c:axId val="127219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/>
                  <a:t>Absorption Coefficient (Averaged</a:t>
                </a:r>
                <a:r>
                  <a:rPr lang="en-US" baseline="0"/>
                  <a:t> 1515 and 1430)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27241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en-US"/>
              <a:t>Include all</a:t>
            </a:r>
            <a:r>
              <a:rPr lang="en-US" baseline="0"/>
              <a:t> 1515 and 1430 values -- repeat.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Include Na/Na+Ca = 0 and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31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920914077357099E-2"/>
                  <c:y val="-0.28789723191817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accent1"/>
                      </a:solidFill>
                      <a:latin typeface="Avenir Book" panose="02000503020000020003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Sheet1!$H$24:$H$65</c:f>
              <c:numCache>
                <c:formatCode>0.0000</c:formatCode>
                <c:ptCount val="42"/>
                <c:pt idx="0">
                  <c:v>0.36103905373641304</c:v>
                </c:pt>
                <c:pt idx="1">
                  <c:v>0.28825402128623334</c:v>
                </c:pt>
                <c:pt idx="2">
                  <c:v>0.39124475074304188</c:v>
                </c:pt>
                <c:pt idx="3">
                  <c:v>0.4887569934165874</c:v>
                </c:pt>
                <c:pt idx="4">
                  <c:v>0.53685578640295406</c:v>
                </c:pt>
                <c:pt idx="5">
                  <c:v>0.42411331623924359</c:v>
                </c:pt>
                <c:pt idx="6">
                  <c:v>0.23689820110221482</c:v>
                </c:pt>
                <c:pt idx="7">
                  <c:v>0.30280441831693838</c:v>
                </c:pt>
                <c:pt idx="8">
                  <c:v>0.36701862247339523</c:v>
                </c:pt>
                <c:pt idx="9">
                  <c:v>0.36694941616020388</c:v>
                </c:pt>
                <c:pt idx="10">
                  <c:v>0.24463806860177423</c:v>
                </c:pt>
                <c:pt idx="11">
                  <c:v>0.27545460605486499</c:v>
                </c:pt>
                <c:pt idx="12">
                  <c:v>0.43837596574883414</c:v>
                </c:pt>
                <c:pt idx="13">
                  <c:v>0.27655660483015931</c:v>
                </c:pt>
                <c:pt idx="14">
                  <c:v>0.50738925282880565</c:v>
                </c:pt>
                <c:pt idx="15">
                  <c:v>0.59026644831546593</c:v>
                </c:pt>
                <c:pt idx="16">
                  <c:v>1</c:v>
                </c:pt>
                <c:pt idx="17">
                  <c:v>0.24</c:v>
                </c:pt>
                <c:pt idx="18">
                  <c:v>1</c:v>
                </c:pt>
                <c:pt idx="19">
                  <c:v>0.84064893748481084</c:v>
                </c:pt>
                <c:pt idx="20">
                  <c:v>0</c:v>
                </c:pt>
                <c:pt idx="21">
                  <c:v>0.36103905373641304</c:v>
                </c:pt>
                <c:pt idx="22">
                  <c:v>0.28825402128623334</c:v>
                </c:pt>
                <c:pt idx="23">
                  <c:v>0.39124475074304188</c:v>
                </c:pt>
                <c:pt idx="24">
                  <c:v>0.4887569934165874</c:v>
                </c:pt>
                <c:pt idx="25">
                  <c:v>0.53685578640295406</c:v>
                </c:pt>
                <c:pt idx="26">
                  <c:v>0.42411331623924359</c:v>
                </c:pt>
                <c:pt idx="27">
                  <c:v>0.23689820110221482</c:v>
                </c:pt>
                <c:pt idx="28">
                  <c:v>0.30280441831693838</c:v>
                </c:pt>
                <c:pt idx="29">
                  <c:v>0.36701862247339523</c:v>
                </c:pt>
                <c:pt idx="30">
                  <c:v>0.36694941616020388</c:v>
                </c:pt>
                <c:pt idx="31">
                  <c:v>0.24463806860177423</c:v>
                </c:pt>
                <c:pt idx="32">
                  <c:v>0.27545460605486499</c:v>
                </c:pt>
                <c:pt idx="33">
                  <c:v>0.43837596574883414</c:v>
                </c:pt>
                <c:pt idx="34">
                  <c:v>0.27655660483015931</c:v>
                </c:pt>
                <c:pt idx="35">
                  <c:v>0.50738925282880565</c:v>
                </c:pt>
                <c:pt idx="36">
                  <c:v>0.59026644831546593</c:v>
                </c:pt>
                <c:pt idx="37">
                  <c:v>1</c:v>
                </c:pt>
                <c:pt idx="38">
                  <c:v>0.24</c:v>
                </c:pt>
                <c:pt idx="39">
                  <c:v>1</c:v>
                </c:pt>
                <c:pt idx="40">
                  <c:v>0.84064893748481084</c:v>
                </c:pt>
                <c:pt idx="41">
                  <c:v>0</c:v>
                </c:pt>
              </c:numCache>
            </c:numRef>
          </c:xVal>
          <c:yVal>
            <c:numRef>
              <c:f>Sheet1!$I$24:$I$65</c:f>
              <c:numCache>
                <c:formatCode>General</c:formatCode>
                <c:ptCount val="42"/>
                <c:pt idx="0">
                  <c:v>349</c:v>
                </c:pt>
                <c:pt idx="1">
                  <c:v>355</c:v>
                </c:pt>
                <c:pt idx="2">
                  <c:v>380</c:v>
                </c:pt>
                <c:pt idx="3">
                  <c:v>284</c:v>
                </c:pt>
                <c:pt idx="7">
                  <c:v>372</c:v>
                </c:pt>
                <c:pt idx="8">
                  <c:v>394</c:v>
                </c:pt>
                <c:pt idx="9">
                  <c:v>385</c:v>
                </c:pt>
                <c:pt idx="10">
                  <c:v>398</c:v>
                </c:pt>
                <c:pt idx="11">
                  <c:v>359</c:v>
                </c:pt>
                <c:pt idx="13">
                  <c:v>361</c:v>
                </c:pt>
                <c:pt idx="14">
                  <c:v>180</c:v>
                </c:pt>
                <c:pt idx="16">
                  <c:v>199</c:v>
                </c:pt>
                <c:pt idx="17">
                  <c:v>375</c:v>
                </c:pt>
                <c:pt idx="18">
                  <c:v>200</c:v>
                </c:pt>
                <c:pt idx="19">
                  <c:v>207</c:v>
                </c:pt>
                <c:pt idx="20">
                  <c:v>375</c:v>
                </c:pt>
                <c:pt idx="21">
                  <c:v>306</c:v>
                </c:pt>
                <c:pt idx="22">
                  <c:v>355</c:v>
                </c:pt>
                <c:pt idx="23">
                  <c:v>311</c:v>
                </c:pt>
                <c:pt idx="24">
                  <c:v>281</c:v>
                </c:pt>
                <c:pt idx="25">
                  <c:v>264</c:v>
                </c:pt>
                <c:pt idx="26">
                  <c:v>244</c:v>
                </c:pt>
                <c:pt idx="27">
                  <c:v>294</c:v>
                </c:pt>
                <c:pt idx="28">
                  <c:v>329</c:v>
                </c:pt>
                <c:pt idx="29">
                  <c:v>360</c:v>
                </c:pt>
                <c:pt idx="30">
                  <c:v>341</c:v>
                </c:pt>
                <c:pt idx="31">
                  <c:v>398</c:v>
                </c:pt>
                <c:pt idx="32">
                  <c:v>306</c:v>
                </c:pt>
                <c:pt idx="33">
                  <c:v>356</c:v>
                </c:pt>
                <c:pt idx="34">
                  <c:v>317</c:v>
                </c:pt>
                <c:pt idx="35">
                  <c:v>190</c:v>
                </c:pt>
                <c:pt idx="36">
                  <c:v>215</c:v>
                </c:pt>
                <c:pt idx="37">
                  <c:v>235</c:v>
                </c:pt>
                <c:pt idx="38">
                  <c:v>375</c:v>
                </c:pt>
                <c:pt idx="39">
                  <c:v>200</c:v>
                </c:pt>
                <c:pt idx="40">
                  <c:v>143</c:v>
                </c:pt>
                <c:pt idx="41">
                  <c:v>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DC-0E4C-8BE8-BC702967D802}"/>
            </c:ext>
          </c:extLst>
        </c:ser>
        <c:ser>
          <c:idx val="1"/>
          <c:order val="1"/>
          <c:tx>
            <c:v>Exclude Na/Na+Ca = 0 and 1, following Dixon and Pan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328237057846323E-2"/>
                  <c:y val="4.15398977189706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accent2"/>
                      </a:solidFill>
                      <a:latin typeface="Avenir Book" panose="02000503020000020003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(Sheet1!$H$24:$H$39,Sheet1!$H$41,Sheet1!$H$43,Sheet1!$H$45:$H$60,Sheet1!$H$62,Sheet1!$H$64)</c:f>
              <c:numCache>
                <c:formatCode>0.0000</c:formatCode>
                <c:ptCount val="36"/>
                <c:pt idx="0">
                  <c:v>0.36103905373641304</c:v>
                </c:pt>
                <c:pt idx="1">
                  <c:v>0.28825402128623334</c:v>
                </c:pt>
                <c:pt idx="2">
                  <c:v>0.39124475074304188</c:v>
                </c:pt>
                <c:pt idx="3">
                  <c:v>0.4887569934165874</c:v>
                </c:pt>
                <c:pt idx="4">
                  <c:v>0.53685578640295406</c:v>
                </c:pt>
                <c:pt idx="5">
                  <c:v>0.42411331623924359</c:v>
                </c:pt>
                <c:pt idx="6">
                  <c:v>0.23689820110221482</c:v>
                </c:pt>
                <c:pt idx="7">
                  <c:v>0.30280441831693838</c:v>
                </c:pt>
                <c:pt idx="8">
                  <c:v>0.36701862247339523</c:v>
                </c:pt>
                <c:pt idx="9">
                  <c:v>0.36694941616020388</c:v>
                </c:pt>
                <c:pt idx="10">
                  <c:v>0.24463806860177423</c:v>
                </c:pt>
                <c:pt idx="11">
                  <c:v>0.27545460605486499</c:v>
                </c:pt>
                <c:pt idx="12">
                  <c:v>0.43837596574883414</c:v>
                </c:pt>
                <c:pt idx="13">
                  <c:v>0.27655660483015931</c:v>
                </c:pt>
                <c:pt idx="14">
                  <c:v>0.50738925282880565</c:v>
                </c:pt>
                <c:pt idx="15">
                  <c:v>0.59026644831546593</c:v>
                </c:pt>
                <c:pt idx="16">
                  <c:v>0.24</c:v>
                </c:pt>
                <c:pt idx="17">
                  <c:v>0.84064893748481084</c:v>
                </c:pt>
                <c:pt idx="18">
                  <c:v>0.36103905373641304</c:v>
                </c:pt>
                <c:pt idx="19">
                  <c:v>0.28825402128623334</c:v>
                </c:pt>
                <c:pt idx="20">
                  <c:v>0.39124475074304188</c:v>
                </c:pt>
                <c:pt idx="21">
                  <c:v>0.4887569934165874</c:v>
                </c:pt>
                <c:pt idx="22">
                  <c:v>0.53685578640295406</c:v>
                </c:pt>
                <c:pt idx="23">
                  <c:v>0.42411331623924359</c:v>
                </c:pt>
                <c:pt idx="24">
                  <c:v>0.23689820110221482</c:v>
                </c:pt>
                <c:pt idx="25">
                  <c:v>0.30280441831693838</c:v>
                </c:pt>
                <c:pt idx="26">
                  <c:v>0.36701862247339523</c:v>
                </c:pt>
                <c:pt idx="27">
                  <c:v>0.36694941616020388</c:v>
                </c:pt>
                <c:pt idx="28">
                  <c:v>0.24463806860177423</c:v>
                </c:pt>
                <c:pt idx="29">
                  <c:v>0.27545460605486499</c:v>
                </c:pt>
                <c:pt idx="30">
                  <c:v>0.43837596574883414</c:v>
                </c:pt>
                <c:pt idx="31">
                  <c:v>0.27655660483015931</c:v>
                </c:pt>
                <c:pt idx="32">
                  <c:v>0.50738925282880565</c:v>
                </c:pt>
                <c:pt idx="33">
                  <c:v>0.59026644831546593</c:v>
                </c:pt>
                <c:pt idx="34">
                  <c:v>0.24</c:v>
                </c:pt>
                <c:pt idx="35">
                  <c:v>0.84064893748481084</c:v>
                </c:pt>
              </c:numCache>
            </c:numRef>
          </c:xVal>
          <c:yVal>
            <c:numRef>
              <c:f>(Sheet1!$I$24:$I$39,Sheet1!$I$41,Sheet1!$I$43,Sheet1!$I$45:$I$60,Sheet1!$I$62,Sheet1!$I$64)</c:f>
              <c:numCache>
                <c:formatCode>General</c:formatCode>
                <c:ptCount val="36"/>
                <c:pt idx="0">
                  <c:v>349</c:v>
                </c:pt>
                <c:pt idx="1">
                  <c:v>355</c:v>
                </c:pt>
                <c:pt idx="2">
                  <c:v>380</c:v>
                </c:pt>
                <c:pt idx="3">
                  <c:v>284</c:v>
                </c:pt>
                <c:pt idx="7">
                  <c:v>372</c:v>
                </c:pt>
                <c:pt idx="8">
                  <c:v>394</c:v>
                </c:pt>
                <c:pt idx="9">
                  <c:v>385</c:v>
                </c:pt>
                <c:pt idx="10">
                  <c:v>398</c:v>
                </c:pt>
                <c:pt idx="11">
                  <c:v>359</c:v>
                </c:pt>
                <c:pt idx="13">
                  <c:v>361</c:v>
                </c:pt>
                <c:pt idx="14">
                  <c:v>180</c:v>
                </c:pt>
                <c:pt idx="16">
                  <c:v>375</c:v>
                </c:pt>
                <c:pt idx="17">
                  <c:v>207</c:v>
                </c:pt>
                <c:pt idx="18">
                  <c:v>306</c:v>
                </c:pt>
                <c:pt idx="19">
                  <c:v>355</c:v>
                </c:pt>
                <c:pt idx="20">
                  <c:v>311</c:v>
                </c:pt>
                <c:pt idx="21">
                  <c:v>281</c:v>
                </c:pt>
                <c:pt idx="22">
                  <c:v>264</c:v>
                </c:pt>
                <c:pt idx="23">
                  <c:v>244</c:v>
                </c:pt>
                <c:pt idx="24">
                  <c:v>294</c:v>
                </c:pt>
                <c:pt idx="25">
                  <c:v>329</c:v>
                </c:pt>
                <c:pt idx="26">
                  <c:v>360</c:v>
                </c:pt>
                <c:pt idx="27">
                  <c:v>341</c:v>
                </c:pt>
                <c:pt idx="28">
                  <c:v>398</c:v>
                </c:pt>
                <c:pt idx="29">
                  <c:v>306</c:v>
                </c:pt>
                <c:pt idx="30">
                  <c:v>356</c:v>
                </c:pt>
                <c:pt idx="31">
                  <c:v>317</c:v>
                </c:pt>
                <c:pt idx="32">
                  <c:v>190</c:v>
                </c:pt>
                <c:pt idx="33">
                  <c:v>215</c:v>
                </c:pt>
                <c:pt idx="34">
                  <c:v>375</c:v>
                </c:pt>
                <c:pt idx="35">
                  <c:v>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BD-1F42-B1B1-6FCC549844BC}"/>
            </c:ext>
          </c:extLst>
        </c:ser>
        <c:ser>
          <c:idx val="2"/>
          <c:order val="2"/>
          <c:tx>
            <c:v>Dixon and Pan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Sheet1!$T$25:$T$32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</c:numRef>
          </c:xVal>
          <c:yVal>
            <c:numRef>
              <c:f>Sheet1!$U$25:$U$32</c:f>
              <c:numCache>
                <c:formatCode>General</c:formatCode>
                <c:ptCount val="8"/>
                <c:pt idx="0">
                  <c:v>382.6</c:v>
                </c:pt>
                <c:pt idx="1">
                  <c:v>348.4</c:v>
                </c:pt>
                <c:pt idx="2">
                  <c:v>314.2</c:v>
                </c:pt>
                <c:pt idx="3">
                  <c:v>280</c:v>
                </c:pt>
                <c:pt idx="4">
                  <c:v>245.8</c:v>
                </c:pt>
                <c:pt idx="5">
                  <c:v>211.60000000000002</c:v>
                </c:pt>
                <c:pt idx="6">
                  <c:v>177.39999999999998</c:v>
                </c:pt>
                <c:pt idx="7">
                  <c:v>143.19999999999999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44-834E-8926-74580B512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933920"/>
        <c:axId val="1296277568"/>
      </c:scatterChart>
      <c:valAx>
        <c:axId val="129693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/>
                  <a:t>Na/Na+Ca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296277568"/>
        <c:crosses val="autoZero"/>
        <c:crossBetween val="midCat"/>
      </c:valAx>
      <c:valAx>
        <c:axId val="12962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/>
                  <a:t>All Absorption Coefficients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29693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en-US"/>
              <a:t>Include all</a:t>
            </a:r>
            <a:r>
              <a:rPr lang="en-US" baseline="0"/>
              <a:t> 1515 and 1430 values -- repeat.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Include Na/Na+Ca = 0 and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31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920914077357099E-2"/>
                  <c:y val="-0.28789723191817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accent1"/>
                      </a:solidFill>
                      <a:latin typeface="Avenir Book" panose="02000503020000020003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Sheet1!$H$24:$H$65</c:f>
              <c:numCache>
                <c:formatCode>0.0000</c:formatCode>
                <c:ptCount val="42"/>
                <c:pt idx="0">
                  <c:v>0.36103905373641304</c:v>
                </c:pt>
                <c:pt idx="1">
                  <c:v>0.28825402128623334</c:v>
                </c:pt>
                <c:pt idx="2">
                  <c:v>0.39124475074304188</c:v>
                </c:pt>
                <c:pt idx="3">
                  <c:v>0.4887569934165874</c:v>
                </c:pt>
                <c:pt idx="4">
                  <c:v>0.53685578640295406</c:v>
                </c:pt>
                <c:pt idx="5">
                  <c:v>0.42411331623924359</c:v>
                </c:pt>
                <c:pt idx="6">
                  <c:v>0.23689820110221482</c:v>
                </c:pt>
                <c:pt idx="7">
                  <c:v>0.30280441831693838</c:v>
                </c:pt>
                <c:pt idx="8">
                  <c:v>0.36701862247339523</c:v>
                </c:pt>
                <c:pt idx="9">
                  <c:v>0.36694941616020388</c:v>
                </c:pt>
                <c:pt idx="10">
                  <c:v>0.24463806860177423</c:v>
                </c:pt>
                <c:pt idx="11">
                  <c:v>0.27545460605486499</c:v>
                </c:pt>
                <c:pt idx="12">
                  <c:v>0.43837596574883414</c:v>
                </c:pt>
                <c:pt idx="13">
                  <c:v>0.27655660483015931</c:v>
                </c:pt>
                <c:pt idx="14">
                  <c:v>0.50738925282880565</c:v>
                </c:pt>
                <c:pt idx="15">
                  <c:v>0.59026644831546593</c:v>
                </c:pt>
                <c:pt idx="16">
                  <c:v>1</c:v>
                </c:pt>
                <c:pt idx="17">
                  <c:v>0.24</c:v>
                </c:pt>
                <c:pt idx="18">
                  <c:v>1</c:v>
                </c:pt>
                <c:pt idx="19">
                  <c:v>0.84064893748481084</c:v>
                </c:pt>
                <c:pt idx="20">
                  <c:v>0</c:v>
                </c:pt>
                <c:pt idx="21">
                  <c:v>0.36103905373641304</c:v>
                </c:pt>
                <c:pt idx="22">
                  <c:v>0.28825402128623334</c:v>
                </c:pt>
                <c:pt idx="23">
                  <c:v>0.39124475074304188</c:v>
                </c:pt>
                <c:pt idx="24">
                  <c:v>0.4887569934165874</c:v>
                </c:pt>
                <c:pt idx="25">
                  <c:v>0.53685578640295406</c:v>
                </c:pt>
                <c:pt idx="26">
                  <c:v>0.42411331623924359</c:v>
                </c:pt>
                <c:pt idx="27">
                  <c:v>0.23689820110221482</c:v>
                </c:pt>
                <c:pt idx="28">
                  <c:v>0.30280441831693838</c:v>
                </c:pt>
                <c:pt idx="29">
                  <c:v>0.36701862247339523</c:v>
                </c:pt>
                <c:pt idx="30">
                  <c:v>0.36694941616020388</c:v>
                </c:pt>
                <c:pt idx="31">
                  <c:v>0.24463806860177423</c:v>
                </c:pt>
                <c:pt idx="32">
                  <c:v>0.27545460605486499</c:v>
                </c:pt>
                <c:pt idx="33">
                  <c:v>0.43837596574883414</c:v>
                </c:pt>
                <c:pt idx="34">
                  <c:v>0.27655660483015931</c:v>
                </c:pt>
                <c:pt idx="35">
                  <c:v>0.50738925282880565</c:v>
                </c:pt>
                <c:pt idx="36">
                  <c:v>0.59026644831546593</c:v>
                </c:pt>
                <c:pt idx="37">
                  <c:v>1</c:v>
                </c:pt>
                <c:pt idx="38">
                  <c:v>0.24</c:v>
                </c:pt>
                <c:pt idx="39">
                  <c:v>1</c:v>
                </c:pt>
                <c:pt idx="40">
                  <c:v>0.84064893748481084</c:v>
                </c:pt>
                <c:pt idx="41">
                  <c:v>0</c:v>
                </c:pt>
              </c:numCache>
            </c:numRef>
          </c:xVal>
          <c:yVal>
            <c:numRef>
              <c:f>Sheet1!$I$24:$I$65</c:f>
              <c:numCache>
                <c:formatCode>General</c:formatCode>
                <c:ptCount val="42"/>
                <c:pt idx="0">
                  <c:v>349</c:v>
                </c:pt>
                <c:pt idx="1">
                  <c:v>355</c:v>
                </c:pt>
                <c:pt idx="2">
                  <c:v>380</c:v>
                </c:pt>
                <c:pt idx="3">
                  <c:v>284</c:v>
                </c:pt>
                <c:pt idx="7">
                  <c:v>372</c:v>
                </c:pt>
                <c:pt idx="8">
                  <c:v>394</c:v>
                </c:pt>
                <c:pt idx="9">
                  <c:v>385</c:v>
                </c:pt>
                <c:pt idx="10">
                  <c:v>398</c:v>
                </c:pt>
                <c:pt idx="11">
                  <c:v>359</c:v>
                </c:pt>
                <c:pt idx="13">
                  <c:v>361</c:v>
                </c:pt>
                <c:pt idx="14">
                  <c:v>180</c:v>
                </c:pt>
                <c:pt idx="16">
                  <c:v>199</c:v>
                </c:pt>
                <c:pt idx="17">
                  <c:v>375</c:v>
                </c:pt>
                <c:pt idx="18">
                  <c:v>200</c:v>
                </c:pt>
                <c:pt idx="19">
                  <c:v>207</c:v>
                </c:pt>
                <c:pt idx="20">
                  <c:v>375</c:v>
                </c:pt>
                <c:pt idx="21">
                  <c:v>306</c:v>
                </c:pt>
                <c:pt idx="22">
                  <c:v>355</c:v>
                </c:pt>
                <c:pt idx="23">
                  <c:v>311</c:v>
                </c:pt>
                <c:pt idx="24">
                  <c:v>281</c:v>
                </c:pt>
                <c:pt idx="25">
                  <c:v>264</c:v>
                </c:pt>
                <c:pt idx="26">
                  <c:v>244</c:v>
                </c:pt>
                <c:pt idx="27">
                  <c:v>294</c:v>
                </c:pt>
                <c:pt idx="28">
                  <c:v>329</c:v>
                </c:pt>
                <c:pt idx="29">
                  <c:v>360</c:v>
                </c:pt>
                <c:pt idx="30">
                  <c:v>341</c:v>
                </c:pt>
                <c:pt idx="31">
                  <c:v>398</c:v>
                </c:pt>
                <c:pt idx="32">
                  <c:v>306</c:v>
                </c:pt>
                <c:pt idx="33">
                  <c:v>356</c:v>
                </c:pt>
                <c:pt idx="34">
                  <c:v>317</c:v>
                </c:pt>
                <c:pt idx="35">
                  <c:v>190</c:v>
                </c:pt>
                <c:pt idx="36">
                  <c:v>215</c:v>
                </c:pt>
                <c:pt idx="37">
                  <c:v>235</c:v>
                </c:pt>
                <c:pt idx="38">
                  <c:v>375</c:v>
                </c:pt>
                <c:pt idx="39">
                  <c:v>200</c:v>
                </c:pt>
                <c:pt idx="40">
                  <c:v>143</c:v>
                </c:pt>
                <c:pt idx="41">
                  <c:v>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3B-6845-8218-3553E63527EE}"/>
            </c:ext>
          </c:extLst>
        </c:ser>
        <c:ser>
          <c:idx val="1"/>
          <c:order val="1"/>
          <c:tx>
            <c:v>Exclude Na/Na+Ca = 0 and 1, following Dixon and Pan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328237057846323E-2"/>
                  <c:y val="4.15398977189706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accent2"/>
                      </a:solidFill>
                      <a:latin typeface="Avenir Book" panose="02000503020000020003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(Sheet1!$H$24:$H$39,Sheet1!$H$41,Sheet1!$H$43,Sheet1!$H$45:$H$60,Sheet1!$H$62,Sheet1!$H$64)</c:f>
              <c:numCache>
                <c:formatCode>0.0000</c:formatCode>
                <c:ptCount val="36"/>
                <c:pt idx="0">
                  <c:v>0.36103905373641304</c:v>
                </c:pt>
                <c:pt idx="1">
                  <c:v>0.28825402128623334</c:v>
                </c:pt>
                <c:pt idx="2">
                  <c:v>0.39124475074304188</c:v>
                </c:pt>
                <c:pt idx="3">
                  <c:v>0.4887569934165874</c:v>
                </c:pt>
                <c:pt idx="4">
                  <c:v>0.53685578640295406</c:v>
                </c:pt>
                <c:pt idx="5">
                  <c:v>0.42411331623924359</c:v>
                </c:pt>
                <c:pt idx="6">
                  <c:v>0.23689820110221482</c:v>
                </c:pt>
                <c:pt idx="7">
                  <c:v>0.30280441831693838</c:v>
                </c:pt>
                <c:pt idx="8">
                  <c:v>0.36701862247339523</c:v>
                </c:pt>
                <c:pt idx="9">
                  <c:v>0.36694941616020388</c:v>
                </c:pt>
                <c:pt idx="10">
                  <c:v>0.24463806860177423</c:v>
                </c:pt>
                <c:pt idx="11">
                  <c:v>0.27545460605486499</c:v>
                </c:pt>
                <c:pt idx="12">
                  <c:v>0.43837596574883414</c:v>
                </c:pt>
                <c:pt idx="13">
                  <c:v>0.27655660483015931</c:v>
                </c:pt>
                <c:pt idx="14">
                  <c:v>0.50738925282880565</c:v>
                </c:pt>
                <c:pt idx="15">
                  <c:v>0.59026644831546593</c:v>
                </c:pt>
                <c:pt idx="16">
                  <c:v>0.24</c:v>
                </c:pt>
                <c:pt idx="17">
                  <c:v>0.84064893748481084</c:v>
                </c:pt>
                <c:pt idx="18">
                  <c:v>0.36103905373641304</c:v>
                </c:pt>
                <c:pt idx="19">
                  <c:v>0.28825402128623334</c:v>
                </c:pt>
                <c:pt idx="20">
                  <c:v>0.39124475074304188</c:v>
                </c:pt>
                <c:pt idx="21">
                  <c:v>0.4887569934165874</c:v>
                </c:pt>
                <c:pt idx="22">
                  <c:v>0.53685578640295406</c:v>
                </c:pt>
                <c:pt idx="23">
                  <c:v>0.42411331623924359</c:v>
                </c:pt>
                <c:pt idx="24">
                  <c:v>0.23689820110221482</c:v>
                </c:pt>
                <c:pt idx="25">
                  <c:v>0.30280441831693838</c:v>
                </c:pt>
                <c:pt idx="26">
                  <c:v>0.36701862247339523</c:v>
                </c:pt>
                <c:pt idx="27">
                  <c:v>0.36694941616020388</c:v>
                </c:pt>
                <c:pt idx="28">
                  <c:v>0.24463806860177423</c:v>
                </c:pt>
                <c:pt idx="29">
                  <c:v>0.27545460605486499</c:v>
                </c:pt>
                <c:pt idx="30">
                  <c:v>0.43837596574883414</c:v>
                </c:pt>
                <c:pt idx="31">
                  <c:v>0.27655660483015931</c:v>
                </c:pt>
                <c:pt idx="32">
                  <c:v>0.50738925282880565</c:v>
                </c:pt>
                <c:pt idx="33">
                  <c:v>0.59026644831546593</c:v>
                </c:pt>
                <c:pt idx="34">
                  <c:v>0.24</c:v>
                </c:pt>
                <c:pt idx="35">
                  <c:v>0.84064893748481084</c:v>
                </c:pt>
              </c:numCache>
            </c:numRef>
          </c:xVal>
          <c:yVal>
            <c:numRef>
              <c:f>(Sheet1!$I$24:$I$39,Sheet1!$I$41,Sheet1!$I$43,Sheet1!$I$45:$I$60,Sheet1!$I$62,Sheet1!$I$64)</c:f>
              <c:numCache>
                <c:formatCode>General</c:formatCode>
                <c:ptCount val="36"/>
                <c:pt idx="0">
                  <c:v>349</c:v>
                </c:pt>
                <c:pt idx="1">
                  <c:v>355</c:v>
                </c:pt>
                <c:pt idx="2">
                  <c:v>380</c:v>
                </c:pt>
                <c:pt idx="3">
                  <c:v>284</c:v>
                </c:pt>
                <c:pt idx="7">
                  <c:v>372</c:v>
                </c:pt>
                <c:pt idx="8">
                  <c:v>394</c:v>
                </c:pt>
                <c:pt idx="9">
                  <c:v>385</c:v>
                </c:pt>
                <c:pt idx="10">
                  <c:v>398</c:v>
                </c:pt>
                <c:pt idx="11">
                  <c:v>359</c:v>
                </c:pt>
                <c:pt idx="13">
                  <c:v>361</c:v>
                </c:pt>
                <c:pt idx="14">
                  <c:v>180</c:v>
                </c:pt>
                <c:pt idx="16">
                  <c:v>375</c:v>
                </c:pt>
                <c:pt idx="17">
                  <c:v>207</c:v>
                </c:pt>
                <c:pt idx="18">
                  <c:v>306</c:v>
                </c:pt>
                <c:pt idx="19">
                  <c:v>355</c:v>
                </c:pt>
                <c:pt idx="20">
                  <c:v>311</c:v>
                </c:pt>
                <c:pt idx="21">
                  <c:v>281</c:v>
                </c:pt>
                <c:pt idx="22">
                  <c:v>264</c:v>
                </c:pt>
                <c:pt idx="23">
                  <c:v>244</c:v>
                </c:pt>
                <c:pt idx="24">
                  <c:v>294</c:v>
                </c:pt>
                <c:pt idx="25">
                  <c:v>329</c:v>
                </c:pt>
                <c:pt idx="26">
                  <c:v>360</c:v>
                </c:pt>
                <c:pt idx="27">
                  <c:v>341</c:v>
                </c:pt>
                <c:pt idx="28">
                  <c:v>398</c:v>
                </c:pt>
                <c:pt idx="29">
                  <c:v>306</c:v>
                </c:pt>
                <c:pt idx="30">
                  <c:v>356</c:v>
                </c:pt>
                <c:pt idx="31">
                  <c:v>317</c:v>
                </c:pt>
                <c:pt idx="32">
                  <c:v>190</c:v>
                </c:pt>
                <c:pt idx="33">
                  <c:v>215</c:v>
                </c:pt>
                <c:pt idx="34">
                  <c:v>375</c:v>
                </c:pt>
                <c:pt idx="35">
                  <c:v>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3B-6845-8218-3553E63527EE}"/>
            </c:ext>
          </c:extLst>
        </c:ser>
        <c:ser>
          <c:idx val="2"/>
          <c:order val="2"/>
          <c:tx>
            <c:v>Dixon and Pan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Sheet1!$T$25:$T$32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</c:numRef>
          </c:xVal>
          <c:yVal>
            <c:numRef>
              <c:f>Sheet1!$U$25:$U$32</c:f>
              <c:numCache>
                <c:formatCode>General</c:formatCode>
                <c:ptCount val="8"/>
                <c:pt idx="0">
                  <c:v>382.6</c:v>
                </c:pt>
                <c:pt idx="1">
                  <c:v>348.4</c:v>
                </c:pt>
                <c:pt idx="2">
                  <c:v>314.2</c:v>
                </c:pt>
                <c:pt idx="3">
                  <c:v>280</c:v>
                </c:pt>
                <c:pt idx="4">
                  <c:v>245.8</c:v>
                </c:pt>
                <c:pt idx="5">
                  <c:v>211.60000000000002</c:v>
                </c:pt>
                <c:pt idx="6">
                  <c:v>177.39999999999998</c:v>
                </c:pt>
                <c:pt idx="7">
                  <c:v>143.19999999999999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3B-6845-8218-3553E6352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933920"/>
        <c:axId val="1296277568"/>
      </c:scatterChart>
      <c:valAx>
        <c:axId val="129693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/>
                  <a:t>Na/Na+Ca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296277568"/>
        <c:crosses val="autoZero"/>
        <c:crossBetween val="midCat"/>
      </c:valAx>
      <c:valAx>
        <c:axId val="12962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/>
                  <a:t>All Absorption Coefficients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29693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4205683966923489E-2"/>
                  <c:y val="-0.339129968208829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Sheet1!$BK$2:$BK$21</c:f>
              <c:numCache>
                <c:formatCode>0.00</c:formatCode>
                <c:ptCount val="20"/>
                <c:pt idx="0">
                  <c:v>0.72624396738225994</c:v>
                </c:pt>
                <c:pt idx="1">
                  <c:v>0.73406556831419534</c:v>
                </c:pt>
                <c:pt idx="2">
                  <c:v>0.78715260442669321</c:v>
                </c:pt>
                <c:pt idx="3">
                  <c:v>0.76551838908304204</c:v>
                </c:pt>
                <c:pt idx="4">
                  <c:v>0.84856049259444166</c:v>
                </c:pt>
                <c:pt idx="5">
                  <c:v>0.82626060908637033</c:v>
                </c:pt>
                <c:pt idx="6">
                  <c:v>0.83025461807289058</c:v>
                </c:pt>
                <c:pt idx="7">
                  <c:v>0.81344649692128479</c:v>
                </c:pt>
                <c:pt idx="8">
                  <c:v>0.80445997670161429</c:v>
                </c:pt>
                <c:pt idx="9">
                  <c:v>0.81594275253785986</c:v>
                </c:pt>
                <c:pt idx="10">
                  <c:v>0.86270594108836729</c:v>
                </c:pt>
                <c:pt idx="11">
                  <c:v>0.8435679813612913</c:v>
                </c:pt>
                <c:pt idx="12">
                  <c:v>0.88983191878848389</c:v>
                </c:pt>
                <c:pt idx="13">
                  <c:v>0.83408221001830585</c:v>
                </c:pt>
                <c:pt idx="14">
                  <c:v>0.90780495922782478</c:v>
                </c:pt>
                <c:pt idx="15">
                  <c:v>0.97004493260109825</c:v>
                </c:pt>
                <c:pt idx="16">
                  <c:v>1.1592611083374937</c:v>
                </c:pt>
                <c:pt idx="19">
                  <c:v>1.147564367734113</c:v>
                </c:pt>
              </c:numCache>
            </c:numRef>
          </c:xVal>
          <c:yVal>
            <c:numRef>
              <c:f>Sheet1!$AE$2:$AE$21</c:f>
              <c:numCache>
                <c:formatCode>General</c:formatCode>
                <c:ptCount val="20"/>
                <c:pt idx="0">
                  <c:v>327.5</c:v>
                </c:pt>
                <c:pt idx="1">
                  <c:v>355</c:v>
                </c:pt>
                <c:pt idx="2">
                  <c:v>345.5</c:v>
                </c:pt>
                <c:pt idx="3">
                  <c:v>282.5</c:v>
                </c:pt>
                <c:pt idx="4">
                  <c:v>264</c:v>
                </c:pt>
                <c:pt idx="5">
                  <c:v>244</c:v>
                </c:pt>
                <c:pt idx="6">
                  <c:v>294</c:v>
                </c:pt>
                <c:pt idx="7">
                  <c:v>350.5</c:v>
                </c:pt>
                <c:pt idx="8">
                  <c:v>377</c:v>
                </c:pt>
                <c:pt idx="9">
                  <c:v>363</c:v>
                </c:pt>
                <c:pt idx="10">
                  <c:v>398</c:v>
                </c:pt>
                <c:pt idx="11">
                  <c:v>332.5</c:v>
                </c:pt>
                <c:pt idx="12">
                  <c:v>356</c:v>
                </c:pt>
                <c:pt idx="13">
                  <c:v>339</c:v>
                </c:pt>
                <c:pt idx="14">
                  <c:v>185</c:v>
                </c:pt>
                <c:pt idx="15">
                  <c:v>215</c:v>
                </c:pt>
                <c:pt idx="16">
                  <c:v>217</c:v>
                </c:pt>
                <c:pt idx="17">
                  <c:v>375</c:v>
                </c:pt>
                <c:pt idx="18">
                  <c:v>217.5</c:v>
                </c:pt>
                <c:pt idx="19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8F-7647-B2C6-28FBBC6E6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62527"/>
        <c:axId val="140964175"/>
      </c:scatterChart>
      <c:valAx>
        <c:axId val="14096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64175"/>
        <c:crosses val="autoZero"/>
        <c:crossBetween val="midCat"/>
      </c:valAx>
      <c:valAx>
        <c:axId val="14096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62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Sheet1!$CE$1</c:f>
              <c:strCache>
                <c:ptCount val="1"/>
                <c:pt idx="0">
                  <c:v>Predicted Epsilon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044514435695538"/>
                  <c:y val="-6.06167979002624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Sheet1!$CD$2:$CD$21</c:f>
              <c:numCache>
                <c:formatCode>0.00</c:formatCode>
                <c:ptCount val="20"/>
                <c:pt idx="0">
                  <c:v>327.5</c:v>
                </c:pt>
                <c:pt idx="1">
                  <c:v>355</c:v>
                </c:pt>
                <c:pt idx="2">
                  <c:v>345.5</c:v>
                </c:pt>
                <c:pt idx="3">
                  <c:v>282.5</c:v>
                </c:pt>
                <c:pt idx="4">
                  <c:v>264</c:v>
                </c:pt>
                <c:pt idx="5">
                  <c:v>244</c:v>
                </c:pt>
                <c:pt idx="6">
                  <c:v>294</c:v>
                </c:pt>
                <c:pt idx="7">
                  <c:v>350.5</c:v>
                </c:pt>
                <c:pt idx="8">
                  <c:v>377</c:v>
                </c:pt>
                <c:pt idx="9">
                  <c:v>363</c:v>
                </c:pt>
                <c:pt idx="10">
                  <c:v>398</c:v>
                </c:pt>
                <c:pt idx="11">
                  <c:v>332.5</c:v>
                </c:pt>
                <c:pt idx="12">
                  <c:v>356</c:v>
                </c:pt>
                <c:pt idx="13">
                  <c:v>339</c:v>
                </c:pt>
                <c:pt idx="14">
                  <c:v>185</c:v>
                </c:pt>
                <c:pt idx="15">
                  <c:v>215</c:v>
                </c:pt>
                <c:pt idx="19">
                  <c:v>175</c:v>
                </c:pt>
              </c:numCache>
            </c:numRef>
          </c:xVal>
          <c:yVal>
            <c:numRef>
              <c:f>Sheet1!$CE$2:$CE$21</c:f>
              <c:numCache>
                <c:formatCode>0.00</c:formatCode>
                <c:ptCount val="20"/>
                <c:pt idx="0">
                  <c:v>332.32676793872895</c:v>
                </c:pt>
                <c:pt idx="1">
                  <c:v>351.22437599790135</c:v>
                </c:pt>
                <c:pt idx="2">
                  <c:v>326.09320033841698</c:v>
                </c:pt>
                <c:pt idx="3">
                  <c:v>287.05166932493853</c:v>
                </c:pt>
                <c:pt idx="4">
                  <c:v>277.35745844906648</c:v>
                </c:pt>
                <c:pt idx="5">
                  <c:v>305.53283752092182</c:v>
                </c:pt>
                <c:pt idx="6">
                  <c:v>361.90875719342171</c:v>
                </c:pt>
                <c:pt idx="7">
                  <c:v>323.78566126342156</c:v>
                </c:pt>
                <c:pt idx="8">
                  <c:v>312.64392160329078</c:v>
                </c:pt>
                <c:pt idx="9">
                  <c:v>306.87601475883594</c:v>
                </c:pt>
                <c:pt idx="10">
                  <c:v>366.98830276062381</c:v>
                </c:pt>
                <c:pt idx="11">
                  <c:v>363.21374690138521</c:v>
                </c:pt>
                <c:pt idx="12">
                  <c:v>297.35028173540184</c:v>
                </c:pt>
                <c:pt idx="13">
                  <c:v>356.50212765758619</c:v>
                </c:pt>
                <c:pt idx="14">
                  <c:v>238.84934076253148</c:v>
                </c:pt>
                <c:pt idx="15">
                  <c:v>233.11507568970299</c:v>
                </c:pt>
                <c:pt idx="19">
                  <c:v>162.68050595168333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42-F949-9061-C14CD3F6F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95119"/>
        <c:axId val="151896767"/>
      </c:scatterChart>
      <c:valAx>
        <c:axId val="15189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96767"/>
        <c:crosses val="autoZero"/>
        <c:crossBetween val="midCat"/>
      </c:valAx>
      <c:valAx>
        <c:axId val="15189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9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Sheet1!$CE$1</c:f>
              <c:strCache>
                <c:ptCount val="1"/>
                <c:pt idx="0">
                  <c:v>Predicted Epsilon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044514435695538"/>
                  <c:y val="-6.06167979002624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Sheet1!$CD$2:$CD$21</c:f>
              <c:numCache>
                <c:formatCode>0.00</c:formatCode>
                <c:ptCount val="20"/>
                <c:pt idx="0">
                  <c:v>327.5</c:v>
                </c:pt>
                <c:pt idx="1">
                  <c:v>355</c:v>
                </c:pt>
                <c:pt idx="2">
                  <c:v>345.5</c:v>
                </c:pt>
                <c:pt idx="3">
                  <c:v>282.5</c:v>
                </c:pt>
                <c:pt idx="4">
                  <c:v>264</c:v>
                </c:pt>
                <c:pt idx="5">
                  <c:v>244</c:v>
                </c:pt>
                <c:pt idx="6">
                  <c:v>294</c:v>
                </c:pt>
                <c:pt idx="7">
                  <c:v>350.5</c:v>
                </c:pt>
                <c:pt idx="8">
                  <c:v>377</c:v>
                </c:pt>
                <c:pt idx="9">
                  <c:v>363</c:v>
                </c:pt>
                <c:pt idx="10">
                  <c:v>398</c:v>
                </c:pt>
                <c:pt idx="11">
                  <c:v>332.5</c:v>
                </c:pt>
                <c:pt idx="12">
                  <c:v>356</c:v>
                </c:pt>
                <c:pt idx="13">
                  <c:v>339</c:v>
                </c:pt>
                <c:pt idx="14">
                  <c:v>185</c:v>
                </c:pt>
                <c:pt idx="15">
                  <c:v>215</c:v>
                </c:pt>
                <c:pt idx="19">
                  <c:v>175</c:v>
                </c:pt>
              </c:numCache>
            </c:numRef>
          </c:xVal>
          <c:yVal>
            <c:numRef>
              <c:f>Sheet1!$CK$2:$CK$21</c:f>
              <c:numCache>
                <c:formatCode>General</c:formatCode>
                <c:ptCount val="20"/>
                <c:pt idx="0">
                  <c:v>321.4950153565598</c:v>
                </c:pt>
                <c:pt idx="1">
                  <c:v>340.02899601967357</c:v>
                </c:pt>
                <c:pt idx="2">
                  <c:v>313.80343667079183</c:v>
                </c:pt>
                <c:pt idx="3">
                  <c:v>288.9729191964002</c:v>
                </c:pt>
                <c:pt idx="4">
                  <c:v>276.72504255035176</c:v>
                </c:pt>
                <c:pt idx="5">
                  <c:v>305.43378515283905</c:v>
                </c:pt>
                <c:pt idx="6">
                  <c:v>353.10624207133202</c:v>
                </c:pt>
                <c:pt idx="7">
                  <c:v>336.3238829197748</c:v>
                </c:pt>
                <c:pt idx="8">
                  <c:v>319.97237797337465</c:v>
                </c:pt>
                <c:pt idx="9">
                  <c:v>319.99000066896571</c:v>
                </c:pt>
                <c:pt idx="10">
                  <c:v>351.13536221124423</c:v>
                </c:pt>
                <c:pt idx="11">
                  <c:v>343.2882391141892</c:v>
                </c:pt>
                <c:pt idx="12">
                  <c:v>301.8019440817169</c:v>
                </c:pt>
                <c:pt idx="13">
                  <c:v>343.00762614604821</c:v>
                </c:pt>
                <c:pt idx="14">
                  <c:v>284.22840065967296</c:v>
                </c:pt>
                <c:pt idx="15">
                  <c:v>263.12455160094976</c:v>
                </c:pt>
                <c:pt idx="19">
                  <c:v>199.36715455886778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CD-234D-8773-818F02A91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95119"/>
        <c:axId val="151896767"/>
      </c:scatterChart>
      <c:valAx>
        <c:axId val="15189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96767"/>
        <c:crosses val="autoZero"/>
        <c:crossBetween val="midCat"/>
      </c:valAx>
      <c:valAx>
        <c:axId val="15189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9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374650</xdr:colOff>
      <xdr:row>23</xdr:row>
      <xdr:rowOff>25400</xdr:rowOff>
    </xdr:from>
    <xdr:to>
      <xdr:col>6</xdr:col>
      <xdr:colOff>584200</xdr:colOff>
      <xdr:row>51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75CF2A-8CC4-BC4C-B1C1-9B907F663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139700</xdr:colOff>
      <xdr:row>21</xdr:row>
      <xdr:rowOff>152400</xdr:rowOff>
    </xdr:from>
    <xdr:to>
      <xdr:col>18</xdr:col>
      <xdr:colOff>114300</xdr:colOff>
      <xdr:row>50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A8A8BD-D730-4547-9B62-D34C2B546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23</xdr:col>
      <xdr:colOff>76200</xdr:colOff>
      <xdr:row>23</xdr:row>
      <xdr:rowOff>127000</xdr:rowOff>
    </xdr:from>
    <xdr:to>
      <xdr:col>31</xdr:col>
      <xdr:colOff>736600</xdr:colOff>
      <xdr:row>54</xdr:row>
      <xdr:rowOff>63500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A5E3CCE-7171-6842-9BFE-E46CD5E66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48700" y="5575300"/>
          <a:ext cx="6565900" cy="6629400"/>
        </a:xfrm>
        <a:prstGeom prst="rect">
          <a:avLst/>
        </a:prstGeom>
      </xdr:spPr>
    </xdr:pic>
    <xdr:clientData/>
  </xdr:twoCellAnchor>
  <xdr:twoCellAnchor>
    <xdr:from>
      <xdr:col>19</xdr:col>
      <xdr:colOff>0</xdr:colOff>
      <xdr:row>33</xdr:row>
      <xdr:rowOff>0</xdr:rowOff>
    </xdr:from>
    <xdr:to>
      <xdr:col>28</xdr:col>
      <xdr:colOff>673100</xdr:colOff>
      <xdr:row>61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67F5E6-7700-9646-B8C1-C4688E60B4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63</xdr:col>
      <xdr:colOff>641350</xdr:colOff>
      <xdr:row>21</xdr:row>
      <xdr:rowOff>120650</xdr:rowOff>
    </xdr:from>
    <xdr:to>
      <xdr:col>71</xdr:col>
      <xdr:colOff>482600</xdr:colOff>
      <xdr:row>38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1D5B8A-D5F1-194A-B71E-6981A9970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77</xdr:col>
      <xdr:colOff>0</xdr:colOff>
      <xdr:row>9</xdr:row>
      <xdr:rowOff>133350</xdr:rowOff>
    </xdr:from>
    <xdr:to>
      <xdr:col>81</xdr:col>
      <xdr:colOff>152400</xdr:colOff>
      <xdr:row>22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A2566C-6AC5-DD4B-B297-FACE8EB5D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82</xdr:col>
      <xdr:colOff>393700</xdr:colOff>
      <xdr:row>25</xdr:row>
      <xdr:rowOff>190500</xdr:rowOff>
    </xdr:from>
    <xdr:to>
      <xdr:col>87</xdr:col>
      <xdr:colOff>12700</xdr:colOff>
      <xdr:row>38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E0A381-B4D1-1A45-9381-FF89815B82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28795-240A-204B-B788-C986F6B19EF1}">
  <dimension ref="A1:E15"/>
  <sheetViews>
    <sheetView showGridLines="0" workbookViewId="0">
      <selection sqref="A1:A3"/>
    </sheetView>
  </sheetViews>
  <sheetFormatPr baseColWidth="10" defaultRowHeight="16" x14ac:dyDescent="0.2"/>
  <cols>
    <col min="1" max="1" width="2.33203125" customWidth="1"/>
    <col min="2" max="2" width="6.33203125" bestFit="1" customWidth="1"/>
    <col min="3" max="3" width="44.83203125" bestFit="1" customWidth="1"/>
    <col min="4" max="4" width="5.83203125" bestFit="1" customWidth="1"/>
    <col min="5" max="5" width="12.83203125" bestFit="1" customWidth="1"/>
  </cols>
  <sheetData>
    <row r="1" spans="1:5" x14ac:dyDescent="0.2">
      <c r="A1" s="16" t="s">
        <v>97</v>
      </c>
    </row>
    <row r="2" spans="1:5" x14ac:dyDescent="0.2">
      <c r="A2" s="16" t="s">
        <v>98</v>
      </c>
    </row>
    <row r="3" spans="1:5" x14ac:dyDescent="0.2">
      <c r="A3" s="16" t="s">
        <v>99</v>
      </c>
    </row>
    <row r="6" spans="1:5" ht="17" thickBot="1" x14ac:dyDescent="0.25">
      <c r="A6" t="s">
        <v>100</v>
      </c>
    </row>
    <row r="7" spans="1:5" x14ac:dyDescent="0.2">
      <c r="B7" s="72"/>
      <c r="C7" s="72"/>
      <c r="D7" s="72" t="s">
        <v>103</v>
      </c>
      <c r="E7" s="72" t="s">
        <v>105</v>
      </c>
    </row>
    <row r="8" spans="1:5" ht="17" thickBot="1" x14ac:dyDescent="0.25">
      <c r="B8" s="73" t="s">
        <v>101</v>
      </c>
      <c r="C8" s="73" t="s">
        <v>102</v>
      </c>
      <c r="D8" s="73" t="s">
        <v>104</v>
      </c>
      <c r="E8" s="73" t="s">
        <v>106</v>
      </c>
    </row>
    <row r="9" spans="1:5" x14ac:dyDescent="0.2">
      <c r="B9" s="70" t="s">
        <v>109</v>
      </c>
      <c r="C9" s="70" t="s">
        <v>110</v>
      </c>
      <c r="D9" s="70">
        <v>0</v>
      </c>
      <c r="E9" s="70">
        <v>-5604.4330551956036</v>
      </c>
    </row>
    <row r="10" spans="1:5" x14ac:dyDescent="0.2">
      <c r="B10" s="70" t="s">
        <v>111</v>
      </c>
      <c r="C10" s="70" t="s">
        <v>112</v>
      </c>
      <c r="D10" s="70">
        <v>0</v>
      </c>
      <c r="E10" s="70">
        <v>-5537.2182041621527</v>
      </c>
    </row>
    <row r="11" spans="1:5" x14ac:dyDescent="0.2">
      <c r="B11" s="70" t="s">
        <v>113</v>
      </c>
      <c r="C11" s="70" t="s">
        <v>114</v>
      </c>
      <c r="D11" s="70">
        <v>0</v>
      </c>
      <c r="E11" s="70">
        <v>-10407.000789844404</v>
      </c>
    </row>
    <row r="12" spans="1:5" ht="17" thickBot="1" x14ac:dyDescent="0.25">
      <c r="B12" s="71" t="s">
        <v>115</v>
      </c>
      <c r="C12" s="71" t="s">
        <v>116</v>
      </c>
      <c r="D12" s="71">
        <v>0</v>
      </c>
      <c r="E12" s="71">
        <v>-10407.000789844404</v>
      </c>
    </row>
    <row r="14" spans="1:5" x14ac:dyDescent="0.2">
      <c r="A14" t="s">
        <v>107</v>
      </c>
    </row>
    <row r="15" spans="1:5" x14ac:dyDescent="0.2">
      <c r="B15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AD089-9A37-184A-A308-B66EB9F8FD17}">
  <dimension ref="A1:G28"/>
  <sheetViews>
    <sheetView showGridLines="0" topLeftCell="A2" workbookViewId="0">
      <selection activeCell="E26" sqref="E26"/>
    </sheetView>
  </sheetViews>
  <sheetFormatPr baseColWidth="10" defaultRowHeight="16" x14ac:dyDescent="0.2"/>
  <cols>
    <col min="1" max="1" width="2.33203125" customWidth="1"/>
    <col min="2" max="2" width="4.1640625" bestFit="1" customWidth="1"/>
    <col min="3" max="3" width="44.83203125" bestFit="1" customWidth="1"/>
    <col min="4" max="4" width="12.83203125" bestFit="1" customWidth="1"/>
    <col min="5" max="5" width="10.33203125" bestFit="1" customWidth="1"/>
    <col min="6" max="6" width="7" bestFit="1" customWidth="1"/>
  </cols>
  <sheetData>
    <row r="1" spans="1:5" x14ac:dyDescent="0.2">
      <c r="A1" s="16" t="s">
        <v>118</v>
      </c>
    </row>
    <row r="2" spans="1:5" x14ac:dyDescent="0.2">
      <c r="A2" s="16" t="s">
        <v>98</v>
      </c>
    </row>
    <row r="3" spans="1:5" x14ac:dyDescent="0.2">
      <c r="A3" s="16" t="s">
        <v>119</v>
      </c>
    </row>
    <row r="4" spans="1:5" x14ac:dyDescent="0.2">
      <c r="A4" s="16" t="s">
        <v>120</v>
      </c>
    </row>
    <row r="5" spans="1:5" x14ac:dyDescent="0.2">
      <c r="A5" s="16" t="s">
        <v>121</v>
      </c>
    </row>
    <row r="6" spans="1:5" x14ac:dyDescent="0.2">
      <c r="A6" s="16"/>
      <c r="B6" t="s">
        <v>122</v>
      </c>
    </row>
    <row r="7" spans="1:5" x14ac:dyDescent="0.2">
      <c r="A7" s="16"/>
      <c r="B7" t="s">
        <v>123</v>
      </c>
    </row>
    <row r="8" spans="1:5" x14ac:dyDescent="0.2">
      <c r="A8" s="16"/>
      <c r="B8" t="s">
        <v>124</v>
      </c>
    </row>
    <row r="9" spans="1:5" x14ac:dyDescent="0.2">
      <c r="A9" s="16" t="s">
        <v>125</v>
      </c>
    </row>
    <row r="10" spans="1:5" x14ac:dyDescent="0.2">
      <c r="B10" t="s">
        <v>126</v>
      </c>
    </row>
    <row r="11" spans="1:5" x14ac:dyDescent="0.2">
      <c r="B11" t="s">
        <v>127</v>
      </c>
    </row>
    <row r="12" spans="1:5" x14ac:dyDescent="0.2">
      <c r="B12" t="s">
        <v>128</v>
      </c>
    </row>
    <row r="14" spans="1:5" ht="17" thickBot="1" x14ac:dyDescent="0.25">
      <c r="A14" t="s">
        <v>129</v>
      </c>
    </row>
    <row r="15" spans="1:5" ht="17" thickBot="1" x14ac:dyDescent="0.25">
      <c r="B15" s="77" t="s">
        <v>101</v>
      </c>
      <c r="C15" s="77" t="s">
        <v>102</v>
      </c>
      <c r="D15" s="77" t="s">
        <v>130</v>
      </c>
      <c r="E15" s="77" t="s">
        <v>131</v>
      </c>
    </row>
    <row r="16" spans="1:5" ht="17" thickBot="1" x14ac:dyDescent="0.25">
      <c r="B16" s="71" t="s">
        <v>133</v>
      </c>
      <c r="C16" s="71" t="s">
        <v>134</v>
      </c>
      <c r="D16" s="78">
        <v>219925.56883410004</v>
      </c>
      <c r="E16" s="78">
        <v>42292.077738501626</v>
      </c>
    </row>
    <row r="19" spans="1:7" ht="17" thickBot="1" x14ac:dyDescent="0.25">
      <c r="A19" t="s">
        <v>100</v>
      </c>
    </row>
    <row r="20" spans="1:7" ht="17" thickBot="1" x14ac:dyDescent="0.25">
      <c r="B20" s="77" t="s">
        <v>101</v>
      </c>
      <c r="C20" s="77" t="s">
        <v>102</v>
      </c>
      <c r="D20" s="77" t="s">
        <v>130</v>
      </c>
      <c r="E20" s="77" t="s">
        <v>131</v>
      </c>
      <c r="F20" s="77" t="s">
        <v>132</v>
      </c>
    </row>
    <row r="21" spans="1:7" x14ac:dyDescent="0.2">
      <c r="B21" s="70" t="s">
        <v>109</v>
      </c>
      <c r="C21" s="70" t="s">
        <v>110</v>
      </c>
      <c r="D21" s="79">
        <v>411.37613451823705</v>
      </c>
      <c r="E21" s="79">
        <v>411.37613451823705</v>
      </c>
      <c r="F21" s="70" t="s">
        <v>135</v>
      </c>
    </row>
    <row r="22" spans="1:7" x14ac:dyDescent="0.2">
      <c r="B22" s="70" t="s">
        <v>111</v>
      </c>
      <c r="C22" s="70" t="s">
        <v>112</v>
      </c>
      <c r="D22" s="79">
        <v>0</v>
      </c>
      <c r="E22" s="79">
        <v>0</v>
      </c>
      <c r="F22" s="70" t="s">
        <v>135</v>
      </c>
    </row>
    <row r="23" spans="1:7" x14ac:dyDescent="0.2">
      <c r="B23" s="70" t="s">
        <v>113</v>
      </c>
      <c r="C23" s="70" t="s">
        <v>114</v>
      </c>
      <c r="D23" s="79">
        <v>-254</v>
      </c>
      <c r="E23" s="79">
        <v>0</v>
      </c>
      <c r="F23" s="70" t="s">
        <v>135</v>
      </c>
    </row>
    <row r="24" spans="1:7" ht="17" thickBot="1" x14ac:dyDescent="0.25">
      <c r="B24" s="71" t="s">
        <v>115</v>
      </c>
      <c r="C24" s="71" t="s">
        <v>116</v>
      </c>
      <c r="D24" s="80">
        <v>90.613829271874877</v>
      </c>
      <c r="E24" s="80">
        <v>90.613829271874877</v>
      </c>
      <c r="F24" s="71" t="s">
        <v>135</v>
      </c>
    </row>
    <row r="27" spans="1:7" ht="17" thickBot="1" x14ac:dyDescent="0.25">
      <c r="A27" t="s">
        <v>107</v>
      </c>
    </row>
    <row r="28" spans="1:7" ht="17" thickBot="1" x14ac:dyDescent="0.25">
      <c r="B28" s="81" t="s">
        <v>108</v>
      </c>
      <c r="C28" s="81"/>
      <c r="D28" s="81"/>
      <c r="E28" s="81"/>
      <c r="F28" s="81"/>
      <c r="G28" s="8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E8EC1-8CEF-624B-B8C1-35D99CF3CFF9}">
  <dimension ref="A1:E15"/>
  <sheetViews>
    <sheetView showGridLines="0" workbookViewId="0">
      <selection sqref="A1:A3"/>
    </sheetView>
  </sheetViews>
  <sheetFormatPr baseColWidth="10" defaultRowHeight="16" x14ac:dyDescent="0.2"/>
  <cols>
    <col min="1" max="1" width="2.33203125" customWidth="1"/>
    <col min="2" max="2" width="6.33203125" bestFit="1" customWidth="1"/>
    <col min="3" max="3" width="44.83203125" bestFit="1" customWidth="1"/>
    <col min="4" max="5" width="12.1640625" bestFit="1" customWidth="1"/>
  </cols>
  <sheetData>
    <row r="1" spans="1:5" x14ac:dyDescent="0.2">
      <c r="A1" s="16" t="s">
        <v>97</v>
      </c>
    </row>
    <row r="2" spans="1:5" x14ac:dyDescent="0.2">
      <c r="A2" s="16" t="s">
        <v>98</v>
      </c>
    </row>
    <row r="3" spans="1:5" x14ac:dyDescent="0.2">
      <c r="A3" s="16" t="s">
        <v>136</v>
      </c>
    </row>
    <row r="6" spans="1:5" ht="17" thickBot="1" x14ac:dyDescent="0.25">
      <c r="A6" t="s">
        <v>100</v>
      </c>
    </row>
    <row r="7" spans="1:5" x14ac:dyDescent="0.2">
      <c r="B7" s="72"/>
      <c r="C7" s="72"/>
      <c r="D7" s="72" t="s">
        <v>103</v>
      </c>
      <c r="E7" s="72" t="s">
        <v>105</v>
      </c>
    </row>
    <row r="8" spans="1:5" ht="17" thickBot="1" x14ac:dyDescent="0.25">
      <c r="B8" s="73" t="s">
        <v>101</v>
      </c>
      <c r="C8" s="73" t="s">
        <v>102</v>
      </c>
      <c r="D8" s="73" t="s">
        <v>104</v>
      </c>
      <c r="E8" s="73" t="s">
        <v>106</v>
      </c>
    </row>
    <row r="9" spans="1:5" x14ac:dyDescent="0.2">
      <c r="B9" s="70" t="s">
        <v>109</v>
      </c>
      <c r="C9" s="70" t="s">
        <v>110</v>
      </c>
      <c r="D9" s="70">
        <v>411.37613451823705</v>
      </c>
      <c r="E9" s="70">
        <v>0</v>
      </c>
    </row>
    <row r="10" spans="1:5" x14ac:dyDescent="0.2">
      <c r="B10" s="70" t="s">
        <v>111</v>
      </c>
      <c r="C10" s="70" t="s">
        <v>112</v>
      </c>
      <c r="D10" s="70">
        <v>0</v>
      </c>
      <c r="E10" s="70">
        <v>2.9227088924052347</v>
      </c>
    </row>
    <row r="11" spans="1:5" x14ac:dyDescent="0.2">
      <c r="B11" s="70" t="s">
        <v>113</v>
      </c>
      <c r="C11" s="70" t="s">
        <v>114</v>
      </c>
      <c r="D11" s="70">
        <v>0</v>
      </c>
      <c r="E11" s="70">
        <v>115.38080109445421</v>
      </c>
    </row>
    <row r="12" spans="1:5" ht="17" thickBot="1" x14ac:dyDescent="0.25">
      <c r="B12" s="71" t="s">
        <v>115</v>
      </c>
      <c r="C12" s="71" t="s">
        <v>116</v>
      </c>
      <c r="D12" s="71">
        <v>90.613829271874877</v>
      </c>
      <c r="E12" s="71">
        <v>0</v>
      </c>
    </row>
    <row r="14" spans="1:5" x14ac:dyDescent="0.2">
      <c r="A14" t="s">
        <v>107</v>
      </c>
    </row>
    <row r="15" spans="1:5" x14ac:dyDescent="0.2">
      <c r="B15" t="s"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44F08-84CE-3440-A9A5-7CEEA157D7C3}">
  <dimension ref="A1:J16"/>
  <sheetViews>
    <sheetView showGridLines="0" workbookViewId="0">
      <selection sqref="A1:A3"/>
    </sheetView>
  </sheetViews>
  <sheetFormatPr baseColWidth="10" defaultRowHeight="16" x14ac:dyDescent="0.2"/>
  <cols>
    <col min="1" max="1" width="2.33203125" customWidth="1"/>
    <col min="2" max="2" width="6.5" bestFit="1" customWidth="1"/>
    <col min="3" max="3" width="44.83203125" bestFit="1" customWidth="1"/>
    <col min="4" max="4" width="7.6640625" bestFit="1" customWidth="1"/>
    <col min="5" max="5" width="2.33203125" customWidth="1"/>
    <col min="6" max="6" width="7.6640625" bestFit="1" customWidth="1"/>
    <col min="7" max="7" width="9" bestFit="1" customWidth="1"/>
    <col min="8" max="8" width="2.33203125" customWidth="1"/>
    <col min="9" max="9" width="7.6640625" bestFit="1" customWidth="1"/>
    <col min="10" max="10" width="9" bestFit="1" customWidth="1"/>
  </cols>
  <sheetData>
    <row r="1" spans="1:10" x14ac:dyDescent="0.2">
      <c r="A1" s="16" t="s">
        <v>137</v>
      </c>
    </row>
    <row r="2" spans="1:10" x14ac:dyDescent="0.2">
      <c r="A2" s="16" t="s">
        <v>98</v>
      </c>
    </row>
    <row r="3" spans="1:10" x14ac:dyDescent="0.2">
      <c r="A3" s="16" t="s">
        <v>136</v>
      </c>
    </row>
    <row r="5" spans="1:10" ht="17" thickBot="1" x14ac:dyDescent="0.25"/>
    <row r="6" spans="1:10" x14ac:dyDescent="0.2">
      <c r="B6" s="72"/>
      <c r="C6" s="72" t="s">
        <v>138</v>
      </c>
      <c r="D6" s="72"/>
    </row>
    <row r="7" spans="1:10" ht="17" thickBot="1" x14ac:dyDescent="0.25">
      <c r="B7" s="73" t="s">
        <v>101</v>
      </c>
      <c r="C7" s="73" t="s">
        <v>102</v>
      </c>
      <c r="D7" s="73" t="s">
        <v>104</v>
      </c>
    </row>
    <row r="8" spans="1:10" ht="17" thickBot="1" x14ac:dyDescent="0.25">
      <c r="B8" s="71" t="s">
        <v>133</v>
      </c>
      <c r="C8" s="71" t="s">
        <v>134</v>
      </c>
      <c r="D8" s="78">
        <v>42292.077738501626</v>
      </c>
    </row>
    <row r="10" spans="1:10" ht="17" thickBot="1" x14ac:dyDescent="0.25"/>
    <row r="11" spans="1:10" x14ac:dyDescent="0.2">
      <c r="B11" s="72"/>
      <c r="C11" s="72" t="s">
        <v>139</v>
      </c>
      <c r="D11" s="72"/>
      <c r="F11" s="72" t="s">
        <v>140</v>
      </c>
      <c r="G11" s="72" t="s">
        <v>138</v>
      </c>
      <c r="I11" s="72" t="s">
        <v>143</v>
      </c>
      <c r="J11" s="72" t="s">
        <v>138</v>
      </c>
    </row>
    <row r="12" spans="1:10" ht="17" thickBot="1" x14ac:dyDescent="0.25">
      <c r="B12" s="73" t="s">
        <v>101</v>
      </c>
      <c r="C12" s="73" t="s">
        <v>102</v>
      </c>
      <c r="D12" s="73" t="s">
        <v>104</v>
      </c>
      <c r="F12" s="73" t="s">
        <v>141</v>
      </c>
      <c r="G12" s="73" t="s">
        <v>142</v>
      </c>
      <c r="I12" s="73" t="s">
        <v>141</v>
      </c>
      <c r="J12" s="73" t="s">
        <v>142</v>
      </c>
    </row>
    <row r="13" spans="1:10" x14ac:dyDescent="0.2">
      <c r="B13" s="70" t="s">
        <v>109</v>
      </c>
      <c r="C13" s="70" t="s">
        <v>110</v>
      </c>
      <c r="D13" s="79">
        <v>411.37613451823705</v>
      </c>
      <c r="F13" s="79">
        <v>0</v>
      </c>
      <c r="G13" s="82">
        <v>85</v>
      </c>
      <c r="I13" s="79">
        <v>250</v>
      </c>
      <c r="J13" s="82">
        <v>18835</v>
      </c>
    </row>
    <row r="14" spans="1:10" x14ac:dyDescent="0.2">
      <c r="B14" s="70" t="s">
        <v>111</v>
      </c>
      <c r="C14" s="70" t="s">
        <v>112</v>
      </c>
      <c r="D14" s="79">
        <v>0</v>
      </c>
      <c r="F14" s="79">
        <v>0</v>
      </c>
      <c r="G14" s="82">
        <v>110</v>
      </c>
      <c r="I14" s="79">
        <v>398.5</v>
      </c>
      <c r="J14" s="82">
        <v>20035</v>
      </c>
    </row>
    <row r="15" spans="1:10" x14ac:dyDescent="0.2">
      <c r="B15" s="70" t="s">
        <v>113</v>
      </c>
      <c r="C15" s="70" t="s">
        <v>114</v>
      </c>
      <c r="D15" s="79">
        <v>0</v>
      </c>
      <c r="F15" s="79">
        <v>0</v>
      </c>
      <c r="G15" s="82">
        <v>125</v>
      </c>
      <c r="I15" s="79">
        <v>597</v>
      </c>
      <c r="J15" s="82">
        <v>21020</v>
      </c>
    </row>
    <row r="16" spans="1:10" ht="17" thickBot="1" x14ac:dyDescent="0.25">
      <c r="B16" s="71" t="s">
        <v>115</v>
      </c>
      <c r="C16" s="71" t="s">
        <v>116</v>
      </c>
      <c r="D16" s="80">
        <v>90.613829271874877</v>
      </c>
      <c r="F16" s="80"/>
      <c r="G16" s="78"/>
      <c r="I16" s="80"/>
      <c r="J16" s="7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17ADA-54B3-3B45-9B40-AD072C3F996B}">
  <dimension ref="A1:CM65"/>
  <sheetViews>
    <sheetView tabSelected="1" topLeftCell="BV1" workbookViewId="0">
      <selection activeCell="CH10" sqref="CH10"/>
    </sheetView>
  </sheetViews>
  <sheetFormatPr baseColWidth="10" defaultRowHeight="16" x14ac:dyDescent="0.2"/>
  <cols>
    <col min="1" max="3" width="20.83203125" customWidth="1"/>
    <col min="24" max="24" width="1.6640625" customWidth="1"/>
    <col min="78" max="78" width="12.6640625" bestFit="1" customWidth="1"/>
    <col min="79" max="79" width="14.83203125" customWidth="1"/>
    <col min="80" max="80" width="15.6640625" customWidth="1"/>
    <col min="81" max="82" width="14.83203125" customWidth="1"/>
    <col min="83" max="83" width="15.6640625" customWidth="1"/>
    <col min="84" max="84" width="16.83203125" bestFit="1" customWidth="1"/>
    <col min="89" max="89" width="13.33203125" customWidth="1"/>
    <col min="90" max="90" width="16.83203125" bestFit="1" customWidth="1"/>
  </cols>
  <sheetData>
    <row r="1" spans="1:91" s="35" customFormat="1" ht="217" thickBot="1" x14ac:dyDescent="0.25">
      <c r="A1" s="3" t="s">
        <v>0</v>
      </c>
      <c r="B1" s="34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5" t="s">
        <v>7</v>
      </c>
      <c r="K1" s="4" t="s">
        <v>9</v>
      </c>
      <c r="L1" s="5" t="s">
        <v>10</v>
      </c>
      <c r="M1" s="5" t="s">
        <v>11</v>
      </c>
      <c r="N1" s="6" t="s">
        <v>10</v>
      </c>
      <c r="O1" s="5" t="s">
        <v>12</v>
      </c>
      <c r="P1" s="5" t="s">
        <v>13</v>
      </c>
      <c r="Q1" s="6" t="s">
        <v>14</v>
      </c>
      <c r="R1" s="4" t="s">
        <v>15</v>
      </c>
      <c r="S1" s="5" t="s">
        <v>16</v>
      </c>
      <c r="T1" s="5" t="s">
        <v>17</v>
      </c>
      <c r="U1" s="5" t="s">
        <v>13</v>
      </c>
      <c r="V1" s="5" t="s">
        <v>18</v>
      </c>
      <c r="W1" s="5" t="s">
        <v>19</v>
      </c>
      <c r="X1" s="6" t="s">
        <v>14</v>
      </c>
      <c r="Y1" s="4" t="s">
        <v>20</v>
      </c>
      <c r="Z1" s="5" t="s">
        <v>13</v>
      </c>
      <c r="AA1" s="6" t="s">
        <v>14</v>
      </c>
      <c r="AB1" s="5" t="s">
        <v>21</v>
      </c>
      <c r="AC1" s="5" t="s">
        <v>13</v>
      </c>
      <c r="AD1" s="6" t="s">
        <v>14</v>
      </c>
      <c r="AE1" s="6" t="s">
        <v>86</v>
      </c>
      <c r="AF1" s="1" t="s">
        <v>22</v>
      </c>
      <c r="AG1" s="62"/>
      <c r="AH1" s="63" t="s">
        <v>23</v>
      </c>
      <c r="AI1" s="63" t="s">
        <v>24</v>
      </c>
      <c r="AJ1" s="63" t="s">
        <v>25</v>
      </c>
      <c r="AK1" s="63" t="s">
        <v>26</v>
      </c>
      <c r="AL1" s="63" t="s">
        <v>27</v>
      </c>
      <c r="AM1" s="63" t="s">
        <v>28</v>
      </c>
      <c r="AN1" s="63" t="s">
        <v>29</v>
      </c>
      <c r="AO1" s="63" t="s">
        <v>30</v>
      </c>
      <c r="AP1" s="63" t="s">
        <v>31</v>
      </c>
      <c r="AQ1" s="63" t="s">
        <v>32</v>
      </c>
      <c r="AR1" s="63" t="s">
        <v>33</v>
      </c>
      <c r="AS1" s="63" t="s">
        <v>34</v>
      </c>
      <c r="AT1" s="63"/>
      <c r="AU1" s="64" t="s">
        <v>35</v>
      </c>
      <c r="AV1" s="65" t="s">
        <v>5</v>
      </c>
      <c r="AW1" s="5" t="s">
        <v>36</v>
      </c>
      <c r="AX1" s="63" t="s">
        <v>24</v>
      </c>
      <c r="AY1" s="63" t="s">
        <v>25</v>
      </c>
      <c r="AZ1" s="63" t="s">
        <v>26</v>
      </c>
      <c r="BA1" s="63" t="s">
        <v>27</v>
      </c>
      <c r="BB1" s="63" t="s">
        <v>28</v>
      </c>
      <c r="BC1" s="63" t="s">
        <v>29</v>
      </c>
      <c r="BD1" s="63" t="s">
        <v>30</v>
      </c>
      <c r="BE1" s="63" t="s">
        <v>31</v>
      </c>
      <c r="BF1" s="63" t="s">
        <v>32</v>
      </c>
      <c r="BG1" s="63" t="s">
        <v>33</v>
      </c>
      <c r="BH1" s="5" t="s">
        <v>37</v>
      </c>
      <c r="BI1" s="34"/>
      <c r="BJ1" s="34" t="s">
        <v>38</v>
      </c>
      <c r="BK1" s="63" t="s">
        <v>24</v>
      </c>
      <c r="BL1" s="63" t="s">
        <v>25</v>
      </c>
      <c r="BM1" s="63" t="s">
        <v>26</v>
      </c>
      <c r="BN1" s="63" t="s">
        <v>27</v>
      </c>
      <c r="BO1" s="63" t="s">
        <v>28</v>
      </c>
      <c r="BP1" s="63" t="s">
        <v>29</v>
      </c>
      <c r="BQ1" s="63" t="s">
        <v>30</v>
      </c>
      <c r="BR1" s="63" t="s">
        <v>31</v>
      </c>
      <c r="BS1" s="63" t="s">
        <v>32</v>
      </c>
      <c r="BT1" s="66" t="s">
        <v>33</v>
      </c>
      <c r="BV1" s="35" t="s">
        <v>89</v>
      </c>
      <c r="BW1" s="64" t="s">
        <v>35</v>
      </c>
      <c r="BX1" s="65" t="s">
        <v>5</v>
      </c>
      <c r="BZ1" s="69" t="s">
        <v>90</v>
      </c>
      <c r="CA1" s="69" t="s">
        <v>91</v>
      </c>
      <c r="CB1" s="69" t="s">
        <v>92</v>
      </c>
      <c r="CC1" s="69" t="s">
        <v>94</v>
      </c>
      <c r="CD1" s="69" t="s">
        <v>117</v>
      </c>
      <c r="CE1" s="69" t="s">
        <v>93</v>
      </c>
      <c r="CF1" s="69" t="s">
        <v>95</v>
      </c>
      <c r="CG1" s="69" t="s">
        <v>96</v>
      </c>
      <c r="CK1" s="83" t="s">
        <v>144</v>
      </c>
    </row>
    <row r="2" spans="1:91" s="16" customFormat="1" ht="17" x14ac:dyDescent="0.25">
      <c r="A2" s="7" t="s">
        <v>39</v>
      </c>
      <c r="B2" s="36" t="s">
        <v>40</v>
      </c>
      <c r="C2" s="8" t="s">
        <v>41</v>
      </c>
      <c r="D2" s="8" t="s">
        <v>42</v>
      </c>
      <c r="E2" s="9">
        <v>0.53206676081954596</v>
      </c>
      <c r="F2" s="10">
        <v>0.36103905373641304</v>
      </c>
      <c r="G2" s="11"/>
      <c r="H2" s="37"/>
      <c r="I2" s="38"/>
      <c r="J2" s="39"/>
      <c r="K2" s="12"/>
      <c r="L2" s="31"/>
      <c r="M2" s="31"/>
      <c r="N2" s="13"/>
      <c r="O2" s="31"/>
      <c r="P2" s="31"/>
      <c r="Q2" s="13"/>
      <c r="R2" s="12">
        <v>57.3</v>
      </c>
      <c r="S2" s="31"/>
      <c r="T2" s="31"/>
      <c r="U2" s="40">
        <v>1.8</v>
      </c>
      <c r="V2" s="40"/>
      <c r="W2" s="40"/>
      <c r="X2" s="14"/>
      <c r="Y2" s="12">
        <v>349</v>
      </c>
      <c r="Z2" s="31">
        <v>25</v>
      </c>
      <c r="AA2" s="13"/>
      <c r="AB2" s="31">
        <v>306</v>
      </c>
      <c r="AC2" s="31">
        <v>32</v>
      </c>
      <c r="AD2" s="13"/>
      <c r="AE2" s="13">
        <f>AVERAGE(Y2,AB2)</f>
        <v>327.5</v>
      </c>
      <c r="AF2" s="15" t="s">
        <v>43</v>
      </c>
      <c r="AG2" s="41"/>
      <c r="AH2" s="41"/>
      <c r="AI2" s="42">
        <v>43.64</v>
      </c>
      <c r="AJ2" s="42">
        <v>2.64</v>
      </c>
      <c r="AK2" s="42">
        <v>12.65</v>
      </c>
      <c r="AL2" s="42">
        <v>11.54</v>
      </c>
      <c r="AM2" s="42">
        <v>0.19</v>
      </c>
      <c r="AN2" s="42">
        <v>12.07</v>
      </c>
      <c r="AO2" s="42">
        <v>11.82</v>
      </c>
      <c r="AP2" s="42">
        <v>3.68</v>
      </c>
      <c r="AQ2" s="42">
        <v>1.01</v>
      </c>
      <c r="AR2" s="42">
        <v>0.7</v>
      </c>
      <c r="AS2" s="42">
        <v>99.94</v>
      </c>
      <c r="AT2" s="42"/>
      <c r="AU2" s="42">
        <v>0.53206676081954596</v>
      </c>
      <c r="AV2" s="42">
        <v>0.36103905373641304</v>
      </c>
      <c r="AW2" s="42"/>
      <c r="AX2" s="42">
        <v>0.72624396738225994</v>
      </c>
      <c r="AY2" s="42">
        <v>3.3041301627033788E-2</v>
      </c>
      <c r="AZ2" s="42">
        <v>0.12406826206355434</v>
      </c>
      <c r="BA2" s="42">
        <v>0.1606123869171886</v>
      </c>
      <c r="BB2" s="42">
        <v>2.6783197067944743E-3</v>
      </c>
      <c r="BC2" s="42">
        <v>0.29942942197965766</v>
      </c>
      <c r="BD2" s="42">
        <v>0.21077032810271043</v>
      </c>
      <c r="BE2" s="42">
        <v>5.9546925566343049E-2</v>
      </c>
      <c r="BF2" s="42">
        <v>1.0721868365180466E-2</v>
      </c>
      <c r="BG2" s="42">
        <v>4.9313138429024307E-3</v>
      </c>
      <c r="BH2" s="42"/>
      <c r="BI2" s="42">
        <v>1.6271127817107227</v>
      </c>
      <c r="BJ2" s="42"/>
      <c r="BK2" s="42">
        <v>0.72624396738225994</v>
      </c>
      <c r="BL2" s="42">
        <v>3.3041301627033788E-2</v>
      </c>
      <c r="BM2" s="42">
        <v>0.24813652412710868</v>
      </c>
      <c r="BN2" s="42">
        <v>0.1606123869171886</v>
      </c>
      <c r="BO2" s="42">
        <v>2.6783197067944743E-3</v>
      </c>
      <c r="BP2" s="42">
        <v>0.29942942197965766</v>
      </c>
      <c r="BQ2" s="42">
        <v>0.21077032810271043</v>
      </c>
      <c r="BR2" s="42">
        <v>0.1190938511326861</v>
      </c>
      <c r="BS2" s="42">
        <v>2.1443736730360933E-2</v>
      </c>
      <c r="BT2" s="43">
        <v>9.8626276858048614E-3</v>
      </c>
      <c r="BV2" s="68">
        <f>BP2/(BP2+BN2)</f>
        <v>0.65087436878328986</v>
      </c>
      <c r="BW2" s="42">
        <v>0.53206676081954596</v>
      </c>
      <c r="BX2" s="42">
        <v>0.36103905373641304</v>
      </c>
      <c r="BZ2" s="75">
        <v>198.9216103938252</v>
      </c>
      <c r="CA2" s="75">
        <v>120.51283073882296</v>
      </c>
      <c r="CB2" s="75">
        <v>-284.64217186171737</v>
      </c>
      <c r="CC2" s="75">
        <v>241.4998592303246</v>
      </c>
      <c r="CD2" s="67">
        <f>AE2</f>
        <v>327.5</v>
      </c>
      <c r="CE2" s="67">
        <f>BV2*$BZ$2+BW2*$CA$2+$CB$2*BX2+$CC$2</f>
        <v>332.32676793872895</v>
      </c>
      <c r="CF2" s="76">
        <f>(CE2-AE2)^2</f>
        <v>23.297688734341708</v>
      </c>
      <c r="CG2" s="76">
        <f>SUM(CF2:CF21)</f>
        <v>26047.319066181895</v>
      </c>
      <c r="CI2" s="67">
        <f>SQRT(CG2/COUNT(CF2:CF21))</f>
        <v>39.143265566214197</v>
      </c>
      <c r="CK2" s="16">
        <f>BX2*-254.64+413.43</f>
        <v>321.4950153565598</v>
      </c>
      <c r="CL2" s="74">
        <f>(CK2-CD2)^2</f>
        <v>36.059840567952577</v>
      </c>
      <c r="CM2" s="67">
        <f>AVERAGE(CL2:CL21)^(1/2)</f>
        <v>43.427759512625364</v>
      </c>
    </row>
    <row r="3" spans="1:91" s="16" customFormat="1" ht="17" x14ac:dyDescent="0.25">
      <c r="A3" s="7" t="s">
        <v>44</v>
      </c>
      <c r="B3" s="36" t="s">
        <v>45</v>
      </c>
      <c r="C3" s="8" t="s">
        <v>46</v>
      </c>
      <c r="D3" s="8" t="s">
        <v>47</v>
      </c>
      <c r="E3" s="9">
        <v>0.54093998787268649</v>
      </c>
      <c r="F3" s="10">
        <v>0.28825402128623334</v>
      </c>
      <c r="G3" s="11"/>
      <c r="H3" s="37"/>
      <c r="I3" s="38"/>
      <c r="J3" s="39"/>
      <c r="K3" s="12"/>
      <c r="L3" s="31"/>
      <c r="M3" s="31"/>
      <c r="N3" s="13"/>
      <c r="O3" s="31"/>
      <c r="P3" s="31"/>
      <c r="Q3" s="13"/>
      <c r="R3" s="41"/>
      <c r="S3" s="31"/>
      <c r="T3" s="31"/>
      <c r="U3" s="40"/>
      <c r="V3" s="40"/>
      <c r="W3" s="40"/>
      <c r="X3" s="14"/>
      <c r="Y3" s="12">
        <v>355</v>
      </c>
      <c r="Z3" s="31"/>
      <c r="AA3" s="13"/>
      <c r="AB3" s="12">
        <v>355</v>
      </c>
      <c r="AC3" s="31"/>
      <c r="AD3" s="13"/>
      <c r="AE3" s="13">
        <f t="shared" ref="AE3:AE22" si="0">AVERAGE(Y3,AB3)</f>
        <v>355</v>
      </c>
      <c r="AF3" s="15"/>
      <c r="AG3" s="41"/>
      <c r="AH3" s="41"/>
      <c r="AI3" s="42">
        <v>44.11</v>
      </c>
      <c r="AJ3" s="42">
        <v>2.69</v>
      </c>
      <c r="AK3" s="42">
        <v>12.8</v>
      </c>
      <c r="AL3" s="42">
        <v>9.31</v>
      </c>
      <c r="AM3" s="42">
        <v>0.19</v>
      </c>
      <c r="AN3" s="42">
        <v>9.14</v>
      </c>
      <c r="AO3" s="42">
        <v>14.34</v>
      </c>
      <c r="AP3" s="42">
        <v>3.2</v>
      </c>
      <c r="AQ3" s="42">
        <v>3.45</v>
      </c>
      <c r="AR3" s="42">
        <v>0.77</v>
      </c>
      <c r="AS3" s="42">
        <v>100</v>
      </c>
      <c r="AT3" s="42"/>
      <c r="AU3" s="42">
        <v>0.54093998787268649</v>
      </c>
      <c r="AV3" s="42">
        <v>0.28825402128623334</v>
      </c>
      <c r="AW3" s="42"/>
      <c r="AX3" s="42">
        <v>0.73406556831419534</v>
      </c>
      <c r="AY3" s="42">
        <v>3.3667083854818522E-2</v>
      </c>
      <c r="AZ3" s="42">
        <v>0.1255394272263633</v>
      </c>
      <c r="BA3" s="42">
        <v>0.12957550452331248</v>
      </c>
      <c r="BB3" s="42">
        <v>2.6783197067944743E-3</v>
      </c>
      <c r="BC3" s="42">
        <v>0.22674274373604564</v>
      </c>
      <c r="BD3" s="42">
        <v>0.25570613409415122</v>
      </c>
      <c r="BE3" s="42">
        <v>5.1779935275080909E-2</v>
      </c>
      <c r="BF3" s="42">
        <v>3.662420382165605E-2</v>
      </c>
      <c r="BG3" s="42">
        <v>5.4244452271926744E-3</v>
      </c>
      <c r="BH3" s="42"/>
      <c r="BI3" s="42">
        <v>1.5963789205524179</v>
      </c>
      <c r="BJ3" s="42"/>
      <c r="BK3" s="42">
        <v>0.73406556831419534</v>
      </c>
      <c r="BL3" s="42">
        <v>3.3667083854818522E-2</v>
      </c>
      <c r="BM3" s="42">
        <v>0.2510788544527266</v>
      </c>
      <c r="BN3" s="42">
        <v>0.12957550452331248</v>
      </c>
      <c r="BO3" s="42">
        <v>2.6783197067944743E-3</v>
      </c>
      <c r="BP3" s="42">
        <v>0.22674274373604564</v>
      </c>
      <c r="BQ3" s="42">
        <v>0.25570613409415122</v>
      </c>
      <c r="BR3" s="42">
        <v>0.10355987055016182</v>
      </c>
      <c r="BS3" s="42">
        <v>7.32484076433121E-2</v>
      </c>
      <c r="BT3" s="43">
        <v>1.0848890454385349E-2</v>
      </c>
      <c r="BV3" s="68">
        <f>BP3/(BP3+BN3)</f>
        <v>0.63634895165684413</v>
      </c>
      <c r="BW3" s="42">
        <v>0.54093998787268649</v>
      </c>
      <c r="BX3" s="42">
        <v>0.28825402128623334</v>
      </c>
      <c r="CD3" s="67">
        <f t="shared" ref="CD3:CD21" si="1">AE3</f>
        <v>355</v>
      </c>
      <c r="CE3" s="67">
        <f t="shared" ref="CE3:CE21" si="2">BV3*$BZ$2+BW3*$CA$2+$CB$2*BX3+$CC$2</f>
        <v>351.22437599790135</v>
      </c>
      <c r="CF3" s="76">
        <f t="shared" ref="CF3:CF21" si="3">(CE3-AE3)^2</f>
        <v>14.255336605223444</v>
      </c>
      <c r="CK3" s="16">
        <f t="shared" ref="CK3:CK21" si="4">BX3*-254.64+413.43</f>
        <v>340.02899601967357</v>
      </c>
      <c r="CL3" s="74">
        <f t="shared" ref="CL3:CL21" si="5">(CK3-CD3)^2</f>
        <v>224.13096017894981</v>
      </c>
    </row>
    <row r="4" spans="1:91" s="16" customFormat="1" ht="17" x14ac:dyDescent="0.25">
      <c r="A4" s="7" t="s">
        <v>39</v>
      </c>
      <c r="B4" s="36" t="s">
        <v>40</v>
      </c>
      <c r="C4" s="8" t="s">
        <v>48</v>
      </c>
      <c r="D4" s="8" t="s">
        <v>42</v>
      </c>
      <c r="E4" s="9">
        <v>0.58524831256813492</v>
      </c>
      <c r="F4" s="10">
        <v>0.39124475074304188</v>
      </c>
      <c r="G4" s="11"/>
      <c r="H4" s="37"/>
      <c r="I4" s="38"/>
      <c r="J4" s="39"/>
      <c r="K4" s="12"/>
      <c r="L4" s="31"/>
      <c r="M4" s="31"/>
      <c r="N4" s="13"/>
      <c r="O4" s="31"/>
      <c r="P4" s="31"/>
      <c r="Q4" s="13"/>
      <c r="R4" s="12">
        <v>60.5</v>
      </c>
      <c r="S4" s="31"/>
      <c r="T4" s="31"/>
      <c r="U4" s="40">
        <v>3.3</v>
      </c>
      <c r="V4" s="40"/>
      <c r="W4" s="40"/>
      <c r="X4" s="14"/>
      <c r="Y4" s="12">
        <v>380</v>
      </c>
      <c r="Z4" s="31">
        <v>30</v>
      </c>
      <c r="AA4" s="13"/>
      <c r="AB4" s="31">
        <v>311</v>
      </c>
      <c r="AC4" s="31">
        <v>41</v>
      </c>
      <c r="AD4" s="13"/>
      <c r="AE4" s="13">
        <f t="shared" si="0"/>
        <v>345.5</v>
      </c>
      <c r="AF4" s="15" t="s">
        <v>43</v>
      </c>
      <c r="AG4" s="41"/>
      <c r="AH4" s="41"/>
      <c r="AI4" s="42">
        <v>47.3</v>
      </c>
      <c r="AJ4" s="42">
        <v>2.35</v>
      </c>
      <c r="AK4" s="42">
        <v>14.17</v>
      </c>
      <c r="AL4" s="42">
        <v>10.82</v>
      </c>
      <c r="AM4" s="42">
        <v>0.17</v>
      </c>
      <c r="AN4" s="42">
        <v>10.36</v>
      </c>
      <c r="AO4" s="42">
        <v>9.94</v>
      </c>
      <c r="AP4" s="42">
        <v>3.52</v>
      </c>
      <c r="AQ4" s="42">
        <v>0.83</v>
      </c>
      <c r="AR4" s="42">
        <v>0.47</v>
      </c>
      <c r="AS4" s="42">
        <v>99.929999999999993</v>
      </c>
      <c r="AT4" s="42"/>
      <c r="AU4" s="42">
        <v>0.58524831256813492</v>
      </c>
      <c r="AV4" s="42">
        <v>0.39124475074304188</v>
      </c>
      <c r="AW4" s="42"/>
      <c r="AX4" s="42">
        <v>0.78715260442669321</v>
      </c>
      <c r="AY4" s="42">
        <v>2.9411764705882353E-2</v>
      </c>
      <c r="AZ4" s="42">
        <v>0.13897606904668497</v>
      </c>
      <c r="BA4" s="42">
        <v>0.15059151009046626</v>
      </c>
      <c r="BB4" s="42">
        <v>2.3963913166055823E-3</v>
      </c>
      <c r="BC4" s="42">
        <v>0.25700818655420488</v>
      </c>
      <c r="BD4" s="42">
        <v>0.17724679029957205</v>
      </c>
      <c r="BE4" s="42">
        <v>5.6957928802589E-2</v>
      </c>
      <c r="BF4" s="42">
        <v>8.8110403397027599E-3</v>
      </c>
      <c r="BG4" s="42">
        <v>3.3110250088059178E-3</v>
      </c>
      <c r="BH4" s="42"/>
      <c r="BI4" s="42">
        <v>1.608552285582401</v>
      </c>
      <c r="BJ4" s="42"/>
      <c r="BK4" s="42">
        <v>0.78715260442669321</v>
      </c>
      <c r="BL4" s="42">
        <v>2.9411764705882353E-2</v>
      </c>
      <c r="BM4" s="42">
        <v>0.27795213809336994</v>
      </c>
      <c r="BN4" s="42">
        <v>0.15059151009046626</v>
      </c>
      <c r="BO4" s="42">
        <v>2.3963913166055823E-3</v>
      </c>
      <c r="BP4" s="42">
        <v>0.25700818655420488</v>
      </c>
      <c r="BQ4" s="42">
        <v>0.17724679029957205</v>
      </c>
      <c r="BR4" s="42">
        <v>0.113915857605178</v>
      </c>
      <c r="BS4" s="42">
        <v>1.762208067940552E-2</v>
      </c>
      <c r="BT4" s="43">
        <v>6.6220500176118356E-3</v>
      </c>
      <c r="BV4" s="68">
        <f>BP4/(BP4+BN4)</f>
        <v>0.63054067181569617</v>
      </c>
      <c r="BW4" s="42">
        <v>0.58524831256813492</v>
      </c>
      <c r="BX4" s="42">
        <v>0.39124475074304188</v>
      </c>
      <c r="CD4" s="67">
        <f t="shared" si="1"/>
        <v>345.5</v>
      </c>
      <c r="CE4" s="67">
        <f t="shared" si="2"/>
        <v>326.09320033841698</v>
      </c>
      <c r="CF4" s="76">
        <f t="shared" si="3"/>
        <v>376.62387310481893</v>
      </c>
      <c r="CK4" s="16">
        <f t="shared" si="4"/>
        <v>313.80343667079183</v>
      </c>
      <c r="CL4" s="74">
        <f t="shared" si="5"/>
        <v>1004.6721268825044</v>
      </c>
    </row>
    <row r="5" spans="1:91" s="16" customFormat="1" ht="17" x14ac:dyDescent="0.25">
      <c r="A5" s="7" t="s">
        <v>49</v>
      </c>
      <c r="B5" s="36" t="s">
        <v>50</v>
      </c>
      <c r="C5" s="8" t="s">
        <v>51</v>
      </c>
      <c r="D5" s="8" t="s">
        <v>47</v>
      </c>
      <c r="E5" s="9">
        <v>0.58543390193776523</v>
      </c>
      <c r="F5" s="10">
        <v>0.4887569934165874</v>
      </c>
      <c r="G5" s="11"/>
      <c r="H5" s="37"/>
      <c r="I5" s="38"/>
      <c r="J5" s="39"/>
      <c r="K5" s="12"/>
      <c r="L5" s="31"/>
      <c r="M5" s="31"/>
      <c r="N5" s="13"/>
      <c r="O5" s="31"/>
      <c r="P5" s="31"/>
      <c r="Q5" s="13"/>
      <c r="R5" s="12"/>
      <c r="S5" s="31"/>
      <c r="T5" s="31"/>
      <c r="U5" s="40"/>
      <c r="V5" s="40"/>
      <c r="W5" s="40"/>
      <c r="X5" s="14"/>
      <c r="Y5" s="12">
        <v>284</v>
      </c>
      <c r="Z5" s="31">
        <v>5</v>
      </c>
      <c r="AA5" s="13"/>
      <c r="AB5" s="31">
        <v>281</v>
      </c>
      <c r="AC5" s="31">
        <v>6</v>
      </c>
      <c r="AD5" s="13"/>
      <c r="AE5" s="13">
        <f t="shared" si="0"/>
        <v>282.5</v>
      </c>
      <c r="AF5" s="15" t="s">
        <v>52</v>
      </c>
      <c r="AG5" s="41"/>
      <c r="AH5" s="41"/>
      <c r="AI5" s="42">
        <v>46</v>
      </c>
      <c r="AJ5" s="42">
        <v>3.17</v>
      </c>
      <c r="AK5" s="42">
        <v>15.2</v>
      </c>
      <c r="AL5" s="42">
        <v>12</v>
      </c>
      <c r="AM5" s="42">
        <v>0.23</v>
      </c>
      <c r="AN5" s="42">
        <v>9.06</v>
      </c>
      <c r="AO5" s="42">
        <v>8.2200000000000006</v>
      </c>
      <c r="AP5" s="42">
        <v>4.33</v>
      </c>
      <c r="AQ5" s="42">
        <v>1.32</v>
      </c>
      <c r="AR5" s="42">
        <v>0.27</v>
      </c>
      <c r="AS5" s="42">
        <v>99.8</v>
      </c>
      <c r="AT5" s="42"/>
      <c r="AU5" s="42">
        <v>0.58543390193776523</v>
      </c>
      <c r="AV5" s="42">
        <v>0.4887569934165874</v>
      </c>
      <c r="AW5" s="42"/>
      <c r="AX5" s="42">
        <v>0.76551838908304204</v>
      </c>
      <c r="AY5" s="42">
        <v>3.9674593241551939E-2</v>
      </c>
      <c r="AZ5" s="42">
        <v>0.14907806983130639</v>
      </c>
      <c r="BA5" s="42">
        <v>0.16701461377870566</v>
      </c>
      <c r="BB5" s="42">
        <v>3.2421764871722585E-3</v>
      </c>
      <c r="BC5" s="42">
        <v>0.22475812453485489</v>
      </c>
      <c r="BD5" s="42">
        <v>0.14657631954350928</v>
      </c>
      <c r="BE5" s="42">
        <v>7.0064724919093851E-2</v>
      </c>
      <c r="BF5" s="42">
        <v>1.4012738853503185E-2</v>
      </c>
      <c r="BG5" s="42">
        <v>1.9020781965480805E-3</v>
      </c>
      <c r="BH5" s="42">
        <v>1.5799397502727393</v>
      </c>
      <c r="BI5" s="42"/>
      <c r="BJ5" s="42"/>
      <c r="BK5" s="42">
        <v>0.76551838908304204</v>
      </c>
      <c r="BL5" s="42">
        <v>3.9674593241551939E-2</v>
      </c>
      <c r="BM5" s="42">
        <v>0.29815613966261278</v>
      </c>
      <c r="BN5" s="42">
        <v>0.16701461377870566</v>
      </c>
      <c r="BO5" s="42">
        <v>3.2421764871722585E-3</v>
      </c>
      <c r="BP5" s="42">
        <v>0.22475812453485489</v>
      </c>
      <c r="BQ5" s="42">
        <v>0.14657631954350928</v>
      </c>
      <c r="BR5" s="42">
        <v>0.1401294498381877</v>
      </c>
      <c r="BS5" s="42">
        <v>2.802547770700637E-2</v>
      </c>
      <c r="BT5" s="43">
        <v>3.804156393096161E-3</v>
      </c>
      <c r="BV5" s="68">
        <f>BP5/(BP5+BN5)</f>
        <v>0.57369516190012881</v>
      </c>
      <c r="BW5" s="42">
        <v>0.58543390193776523</v>
      </c>
      <c r="BX5" s="42">
        <v>0.4887569934165874</v>
      </c>
      <c r="CD5" s="67">
        <f t="shared" si="1"/>
        <v>282.5</v>
      </c>
      <c r="CE5" s="67">
        <f t="shared" si="2"/>
        <v>287.05166932493853</v>
      </c>
      <c r="CF5" s="76">
        <f t="shared" si="3"/>
        <v>20.717693643586372</v>
      </c>
      <c r="CK5" s="16">
        <f t="shared" si="4"/>
        <v>288.9729191964002</v>
      </c>
      <c r="CL5" s="74">
        <f t="shared" si="5"/>
        <v>41.898682923126188</v>
      </c>
    </row>
    <row r="6" spans="1:91" s="16" customFormat="1" ht="17" x14ac:dyDescent="0.25">
      <c r="A6" s="7" t="s">
        <v>39</v>
      </c>
      <c r="B6" s="36" t="s">
        <v>53</v>
      </c>
      <c r="C6" s="8" t="s">
        <v>54</v>
      </c>
      <c r="D6" s="8" t="s">
        <v>42</v>
      </c>
      <c r="E6" s="9">
        <v>0.60751412905558377</v>
      </c>
      <c r="F6" s="10">
        <v>0.53685578640295406</v>
      </c>
      <c r="G6" s="11"/>
      <c r="H6" s="37"/>
      <c r="I6" s="38"/>
      <c r="J6" s="39"/>
      <c r="K6" s="12"/>
      <c r="L6" s="31"/>
      <c r="M6" s="31"/>
      <c r="N6" s="17"/>
      <c r="O6" s="31"/>
      <c r="P6" s="31"/>
      <c r="Q6" s="13"/>
      <c r="R6" s="12"/>
      <c r="S6" s="31"/>
      <c r="T6" s="31"/>
      <c r="U6" s="40"/>
      <c r="V6" s="40"/>
      <c r="W6" s="40"/>
      <c r="X6" s="14"/>
      <c r="Y6" s="12"/>
      <c r="Z6" s="31"/>
      <c r="AA6" s="13"/>
      <c r="AB6" s="31">
        <v>264</v>
      </c>
      <c r="AC6" s="31">
        <v>15</v>
      </c>
      <c r="AD6" s="13"/>
      <c r="AE6" s="13">
        <f t="shared" si="0"/>
        <v>264</v>
      </c>
      <c r="AF6" s="15" t="s">
        <v>43</v>
      </c>
      <c r="AG6" s="41"/>
      <c r="AH6" s="41"/>
      <c r="AI6" s="42">
        <v>50.99</v>
      </c>
      <c r="AJ6" s="42">
        <v>0.87</v>
      </c>
      <c r="AK6" s="42">
        <v>15.54</v>
      </c>
      <c r="AL6" s="42">
        <v>7.77</v>
      </c>
      <c r="AM6" s="42">
        <v>0.04</v>
      </c>
      <c r="AN6" s="42">
        <v>6.03</v>
      </c>
      <c r="AO6" s="42">
        <v>11.32</v>
      </c>
      <c r="AP6" s="42">
        <v>7.23</v>
      </c>
      <c r="AQ6" s="42">
        <v>1.89</v>
      </c>
      <c r="AR6" s="42"/>
      <c r="AS6" s="42">
        <v>101.68</v>
      </c>
      <c r="AT6" s="42"/>
      <c r="AU6" s="42">
        <v>0.60751412905558377</v>
      </c>
      <c r="AV6" s="42">
        <v>0.53685578640295406</v>
      </c>
      <c r="AW6" s="42"/>
      <c r="AX6" s="42">
        <v>0.84856049259444166</v>
      </c>
      <c r="AY6" s="42">
        <v>1.0888610763454317E-2</v>
      </c>
      <c r="AZ6" s="42">
        <v>0.15241271086700667</v>
      </c>
      <c r="BA6" s="42">
        <v>0.1081419624217119</v>
      </c>
      <c r="BB6" s="42">
        <v>5.6385678037778404E-4</v>
      </c>
      <c r="BC6" s="42">
        <v>0.1495906722897544</v>
      </c>
      <c r="BD6" s="42">
        <v>0.20185449358059915</v>
      </c>
      <c r="BE6" s="42">
        <v>0.11699029126213593</v>
      </c>
      <c r="BF6" s="42">
        <v>2.0063694267515923E-2</v>
      </c>
      <c r="BG6" s="42">
        <v>0</v>
      </c>
      <c r="BH6" s="42">
        <v>1.6090667848269977</v>
      </c>
      <c r="BI6" s="42"/>
      <c r="BJ6" s="42"/>
      <c r="BK6" s="42">
        <v>0.84856049259444166</v>
      </c>
      <c r="BL6" s="42">
        <v>1.0888610763454317E-2</v>
      </c>
      <c r="BM6" s="42">
        <v>0.30482542173401334</v>
      </c>
      <c r="BN6" s="42">
        <v>0.1081419624217119</v>
      </c>
      <c r="BO6" s="42">
        <v>5.6385678037778404E-4</v>
      </c>
      <c r="BP6" s="42">
        <v>0.1495906722897544</v>
      </c>
      <c r="BQ6" s="42">
        <v>0.20185449358059915</v>
      </c>
      <c r="BR6" s="42">
        <v>0.23398058252427187</v>
      </c>
      <c r="BS6" s="42">
        <v>4.0127388535031845E-2</v>
      </c>
      <c r="BT6" s="43">
        <v>0</v>
      </c>
      <c r="BV6" s="68">
        <f>BP6/(BP6+BN6)</f>
        <v>0.58041028625351354</v>
      </c>
      <c r="BW6" s="42">
        <v>0.60751412905558377</v>
      </c>
      <c r="BX6" s="42">
        <v>0.53685578640295406</v>
      </c>
      <c r="CD6" s="67">
        <f t="shared" si="1"/>
        <v>264</v>
      </c>
      <c r="CE6" s="67">
        <f t="shared" si="2"/>
        <v>277.35745844906648</v>
      </c>
      <c r="CF6" s="76">
        <f t="shared" si="3"/>
        <v>178.42169621853762</v>
      </c>
      <c r="CK6" s="16">
        <f t="shared" si="4"/>
        <v>276.72504255035176</v>
      </c>
      <c r="CL6" s="74">
        <f t="shared" si="5"/>
        <v>161.92670790826281</v>
      </c>
    </row>
    <row r="7" spans="1:91" s="16" customFormat="1" ht="17" x14ac:dyDescent="0.25">
      <c r="A7" s="7" t="s">
        <v>39</v>
      </c>
      <c r="B7" s="36" t="s">
        <v>53</v>
      </c>
      <c r="C7" s="8" t="s">
        <v>55</v>
      </c>
      <c r="D7" s="8" t="s">
        <v>42</v>
      </c>
      <c r="E7" s="9">
        <v>0.61246849011068027</v>
      </c>
      <c r="F7" s="10">
        <v>0.42411331623924359</v>
      </c>
      <c r="G7" s="11"/>
      <c r="H7" s="37"/>
      <c r="I7" s="38"/>
      <c r="J7" s="39"/>
      <c r="K7" s="12"/>
      <c r="L7" s="31"/>
      <c r="M7" s="31"/>
      <c r="N7" s="17"/>
      <c r="O7" s="31"/>
      <c r="P7" s="31"/>
      <c r="Q7" s="13"/>
      <c r="R7" s="12"/>
      <c r="S7" s="31"/>
      <c r="T7" s="31"/>
      <c r="U7" s="40"/>
      <c r="V7" s="40"/>
      <c r="W7" s="40"/>
      <c r="X7" s="14"/>
      <c r="Y7" s="12"/>
      <c r="Z7" s="31"/>
      <c r="AA7" s="13"/>
      <c r="AB7" s="31">
        <v>244</v>
      </c>
      <c r="AC7" s="31">
        <v>15</v>
      </c>
      <c r="AD7" s="13"/>
      <c r="AE7" s="13">
        <f t="shared" si="0"/>
        <v>244</v>
      </c>
      <c r="AF7" s="15" t="s">
        <v>43</v>
      </c>
      <c r="AG7" s="41"/>
      <c r="AH7" s="41"/>
      <c r="AI7" s="42">
        <v>49.65</v>
      </c>
      <c r="AJ7" s="42">
        <v>0.84</v>
      </c>
      <c r="AK7" s="42">
        <v>14.99</v>
      </c>
      <c r="AL7" s="42">
        <v>7.76</v>
      </c>
      <c r="AM7" s="42">
        <v>0.06</v>
      </c>
      <c r="AN7" s="42">
        <v>5.49</v>
      </c>
      <c r="AO7" s="42">
        <v>11.41</v>
      </c>
      <c r="AP7" s="42">
        <v>4.63</v>
      </c>
      <c r="AQ7" s="42">
        <v>4.71</v>
      </c>
      <c r="AR7" s="42"/>
      <c r="AS7" s="42">
        <v>99.539999999999992</v>
      </c>
      <c r="AT7" s="42"/>
      <c r="AU7" s="42">
        <v>0.61246849011068027</v>
      </c>
      <c r="AV7" s="42">
        <v>0.42411331623924359</v>
      </c>
      <c r="AW7" s="42"/>
      <c r="AX7" s="42">
        <v>0.82626060908637033</v>
      </c>
      <c r="AY7" s="42">
        <v>1.0513141426783479E-2</v>
      </c>
      <c r="AZ7" s="42">
        <v>0.14701843860337388</v>
      </c>
      <c r="BA7" s="42">
        <v>0.10800278357689631</v>
      </c>
      <c r="BB7" s="42">
        <v>8.4578517056667607E-4</v>
      </c>
      <c r="BC7" s="42">
        <v>0.13619449268171668</v>
      </c>
      <c r="BD7" s="42">
        <v>0.20345934379457919</v>
      </c>
      <c r="BE7" s="42">
        <v>7.4919093851132684E-2</v>
      </c>
      <c r="BF7" s="42">
        <v>4.9999999999999996E-2</v>
      </c>
      <c r="BG7" s="42">
        <v>0</v>
      </c>
      <c r="BH7" s="42">
        <v>1.5572136881914196</v>
      </c>
      <c r="BI7" s="42"/>
      <c r="BJ7" s="42"/>
      <c r="BK7" s="42">
        <v>0.82626060908637033</v>
      </c>
      <c r="BL7" s="42">
        <v>1.0513141426783479E-2</v>
      </c>
      <c r="BM7" s="42">
        <v>0.29403687720674776</v>
      </c>
      <c r="BN7" s="42">
        <v>0.10800278357689631</v>
      </c>
      <c r="BO7" s="42">
        <v>8.4578517056667607E-4</v>
      </c>
      <c r="BP7" s="42">
        <v>0.13619449268171668</v>
      </c>
      <c r="BQ7" s="42">
        <v>0.20345934379457919</v>
      </c>
      <c r="BR7" s="42">
        <v>0.14983818770226537</v>
      </c>
      <c r="BS7" s="42">
        <v>9.9999999999999992E-2</v>
      </c>
      <c r="BT7" s="43">
        <v>0</v>
      </c>
      <c r="BV7" s="68">
        <f>BP7/(BP7+BN7)</f>
        <v>0.55772322594410195</v>
      </c>
      <c r="BW7" s="42">
        <v>0.61246849011068027</v>
      </c>
      <c r="BX7" s="42">
        <v>0.42411331623924359</v>
      </c>
      <c r="CD7" s="67">
        <f t="shared" si="1"/>
        <v>244</v>
      </c>
      <c r="CE7" s="67">
        <f t="shared" si="2"/>
        <v>305.53283752092182</v>
      </c>
      <c r="CF7" s="76">
        <f t="shared" si="3"/>
        <v>3786.2900933761639</v>
      </c>
      <c r="CK7" s="16">
        <f t="shared" si="4"/>
        <v>305.43378515283905</v>
      </c>
      <c r="CL7" s="74">
        <f t="shared" si="5"/>
        <v>3774.1099582051879</v>
      </c>
    </row>
    <row r="8" spans="1:91" s="16" customFormat="1" ht="17" x14ac:dyDescent="0.25">
      <c r="A8" s="7" t="s">
        <v>39</v>
      </c>
      <c r="B8" s="36" t="s">
        <v>53</v>
      </c>
      <c r="C8" s="8" t="s">
        <v>56</v>
      </c>
      <c r="D8" s="8" t="s">
        <v>42</v>
      </c>
      <c r="E8" s="9">
        <v>0.62241376582004049</v>
      </c>
      <c r="F8" s="10">
        <v>0.23689820110221482</v>
      </c>
      <c r="G8" s="11"/>
      <c r="H8" s="37"/>
      <c r="I8" s="38"/>
      <c r="J8" s="39"/>
      <c r="K8" s="12"/>
      <c r="L8" s="31"/>
      <c r="M8" s="31"/>
      <c r="N8" s="17"/>
      <c r="O8" s="31"/>
      <c r="P8" s="31"/>
      <c r="Q8" s="13"/>
      <c r="R8" s="12"/>
      <c r="S8" s="31"/>
      <c r="T8" s="31"/>
      <c r="U8" s="40"/>
      <c r="V8" s="40"/>
      <c r="W8" s="40"/>
      <c r="X8" s="14"/>
      <c r="Y8" s="12"/>
      <c r="Z8" s="31"/>
      <c r="AA8" s="13"/>
      <c r="AB8" s="31">
        <v>294</v>
      </c>
      <c r="AC8" s="31">
        <v>16</v>
      </c>
      <c r="AD8" s="13"/>
      <c r="AE8" s="13">
        <f t="shared" si="0"/>
        <v>294</v>
      </c>
      <c r="AF8" s="15" t="s">
        <v>43</v>
      </c>
      <c r="AG8" s="41"/>
      <c r="AH8" s="41"/>
      <c r="AI8" s="42">
        <v>49.89</v>
      </c>
      <c r="AJ8" s="42">
        <v>0.89</v>
      </c>
      <c r="AK8" s="42">
        <v>15.57</v>
      </c>
      <c r="AL8" s="42">
        <v>7.82</v>
      </c>
      <c r="AM8" s="42">
        <v>0.02</v>
      </c>
      <c r="AN8" s="42">
        <v>5.75</v>
      </c>
      <c r="AO8" s="42">
        <v>11.4</v>
      </c>
      <c r="AP8" s="42">
        <v>1.95</v>
      </c>
      <c r="AQ8" s="42">
        <v>7.52</v>
      </c>
      <c r="AR8" s="42"/>
      <c r="AS8" s="42">
        <v>100.80999999999999</v>
      </c>
      <c r="AT8" s="42"/>
      <c r="AU8" s="42">
        <v>0.62241376582004049</v>
      </c>
      <c r="AV8" s="42">
        <v>0.23689820110221482</v>
      </c>
      <c r="AW8" s="42"/>
      <c r="AX8" s="42">
        <v>0.83025461807289058</v>
      </c>
      <c r="AY8" s="42">
        <v>1.1138923654568209E-2</v>
      </c>
      <c r="AZ8" s="42">
        <v>0.15270694389956846</v>
      </c>
      <c r="BA8" s="42">
        <v>0.10883785664578985</v>
      </c>
      <c r="BB8" s="42">
        <v>2.8192839018889202E-4</v>
      </c>
      <c r="BC8" s="42">
        <v>0.14264450508558668</v>
      </c>
      <c r="BD8" s="42">
        <v>0.20328102710413695</v>
      </c>
      <c r="BE8" s="42">
        <v>3.1553398058252427E-2</v>
      </c>
      <c r="BF8" s="42">
        <v>7.9830148619957533E-2</v>
      </c>
      <c r="BG8" s="42">
        <v>0</v>
      </c>
      <c r="BH8" s="42">
        <v>1.5605293495309398</v>
      </c>
      <c r="BI8" s="42"/>
      <c r="BJ8" s="42"/>
      <c r="BK8" s="42">
        <v>0.83025461807289058</v>
      </c>
      <c r="BL8" s="42">
        <v>1.1138923654568209E-2</v>
      </c>
      <c r="BM8" s="42">
        <v>0.30541388779913692</v>
      </c>
      <c r="BN8" s="42">
        <v>0.10883785664578985</v>
      </c>
      <c r="BO8" s="42">
        <v>2.8192839018889202E-4</v>
      </c>
      <c r="BP8" s="42">
        <v>0.14264450508558668</v>
      </c>
      <c r="BQ8" s="42">
        <v>0.20328102710413695</v>
      </c>
      <c r="BR8" s="42">
        <v>6.3106796116504854E-2</v>
      </c>
      <c r="BS8" s="42">
        <v>0.15966029723991507</v>
      </c>
      <c r="BT8" s="43">
        <v>0</v>
      </c>
      <c r="BV8" s="68">
        <f>BP8/(BP8+BN8)</f>
        <v>0.56721475058339832</v>
      </c>
      <c r="BW8" s="42">
        <v>0.62241376582004049</v>
      </c>
      <c r="BX8" s="42">
        <v>0.23689820110221482</v>
      </c>
      <c r="CD8" s="67">
        <f t="shared" si="1"/>
        <v>294</v>
      </c>
      <c r="CE8" s="67">
        <f t="shared" si="2"/>
        <v>361.90875719342171</v>
      </c>
      <c r="CF8" s="76">
        <f t="shared" si="3"/>
        <v>4611.5993035551046</v>
      </c>
      <c r="CK8" s="16">
        <f t="shared" si="4"/>
        <v>353.10624207133202</v>
      </c>
      <c r="CL8" s="74">
        <f t="shared" si="5"/>
        <v>3493.5478517948991</v>
      </c>
    </row>
    <row r="9" spans="1:91" s="16" customFormat="1" ht="17" x14ac:dyDescent="0.25">
      <c r="A9" s="7" t="s">
        <v>39</v>
      </c>
      <c r="B9" s="36" t="s">
        <v>40</v>
      </c>
      <c r="C9" s="8" t="s">
        <v>57</v>
      </c>
      <c r="D9" s="8" t="s">
        <v>42</v>
      </c>
      <c r="E9" s="9">
        <v>0.62363736213765231</v>
      </c>
      <c r="F9" s="10">
        <v>0.30280441831693838</v>
      </c>
      <c r="G9" s="11"/>
      <c r="H9" s="37"/>
      <c r="I9" s="38"/>
      <c r="J9" s="39"/>
      <c r="K9" s="12"/>
      <c r="L9" s="31"/>
      <c r="M9" s="31"/>
      <c r="N9" s="17"/>
      <c r="O9" s="31"/>
      <c r="P9" s="31"/>
      <c r="Q9" s="13"/>
      <c r="R9" s="12"/>
      <c r="S9" s="31"/>
      <c r="T9" s="31"/>
      <c r="U9" s="40"/>
      <c r="V9" s="40"/>
      <c r="W9" s="40"/>
      <c r="X9" s="14"/>
      <c r="Y9" s="12">
        <v>372</v>
      </c>
      <c r="Z9" s="31">
        <v>14</v>
      </c>
      <c r="AA9" s="13"/>
      <c r="AB9" s="31">
        <v>329</v>
      </c>
      <c r="AC9" s="31">
        <v>15</v>
      </c>
      <c r="AD9" s="13"/>
      <c r="AE9" s="13">
        <f t="shared" si="0"/>
        <v>350.5</v>
      </c>
      <c r="AF9" s="15" t="s">
        <v>43</v>
      </c>
      <c r="AG9" s="41"/>
      <c r="AH9" s="41"/>
      <c r="AI9" s="42">
        <v>48.88</v>
      </c>
      <c r="AJ9" s="42">
        <v>2.89</v>
      </c>
      <c r="AK9" s="42">
        <v>14.77</v>
      </c>
      <c r="AL9" s="42">
        <v>13.05</v>
      </c>
      <c r="AM9" s="42">
        <v>0</v>
      </c>
      <c r="AN9" s="42">
        <v>6.47</v>
      </c>
      <c r="AO9" s="42">
        <v>10.99</v>
      </c>
      <c r="AP9" s="42">
        <v>2.63</v>
      </c>
      <c r="AQ9" s="42">
        <v>0.3</v>
      </c>
      <c r="AR9" s="42">
        <v>0</v>
      </c>
      <c r="AS9" s="42">
        <v>99.97999999999999</v>
      </c>
      <c r="AT9" s="42"/>
      <c r="AU9" s="42">
        <v>0.62363736213765231</v>
      </c>
      <c r="AV9" s="42">
        <v>0.30280441831693838</v>
      </c>
      <c r="AW9" s="42"/>
      <c r="AX9" s="42">
        <v>0.81344649692128479</v>
      </c>
      <c r="AY9" s="42">
        <v>3.6170212765957444E-2</v>
      </c>
      <c r="AZ9" s="42">
        <v>0.14486072969792077</v>
      </c>
      <c r="BA9" s="42">
        <v>0.1816283924843424</v>
      </c>
      <c r="BB9" s="42">
        <v>0</v>
      </c>
      <c r="BC9" s="42">
        <v>0.16050607789630364</v>
      </c>
      <c r="BD9" s="42">
        <v>0.19597004279600572</v>
      </c>
      <c r="BE9" s="42">
        <v>4.2556634304207121E-2</v>
      </c>
      <c r="BF9" s="42">
        <v>3.1847133757961781E-3</v>
      </c>
      <c r="BG9" s="42">
        <v>0</v>
      </c>
      <c r="BH9" s="42"/>
      <c r="BI9" s="42">
        <v>1.5783233002418182</v>
      </c>
      <c r="BJ9" s="42"/>
      <c r="BK9" s="42">
        <v>0.81344649692128479</v>
      </c>
      <c r="BL9" s="42">
        <v>3.6170212765957444E-2</v>
      </c>
      <c r="BM9" s="42">
        <v>0.28972145939584154</v>
      </c>
      <c r="BN9" s="42">
        <v>0.1816283924843424</v>
      </c>
      <c r="BO9" s="42">
        <v>0</v>
      </c>
      <c r="BP9" s="42">
        <v>0.16050607789630364</v>
      </c>
      <c r="BQ9" s="42">
        <v>0.19597004279600572</v>
      </c>
      <c r="BR9" s="42">
        <v>8.5113268608414241E-2</v>
      </c>
      <c r="BS9" s="42">
        <v>6.3694267515923561E-3</v>
      </c>
      <c r="BT9" s="43">
        <v>0</v>
      </c>
      <c r="BV9" s="68">
        <f>BP9/(BP9+BN9)</f>
        <v>0.46913156022464081</v>
      </c>
      <c r="BW9" s="42">
        <v>0.62363736213765231</v>
      </c>
      <c r="BX9" s="42">
        <v>0.30280441831693838</v>
      </c>
      <c r="CD9" s="67">
        <f t="shared" si="1"/>
        <v>350.5</v>
      </c>
      <c r="CE9" s="67">
        <f t="shared" si="2"/>
        <v>323.78566126342156</v>
      </c>
      <c r="CF9" s="76">
        <f t="shared" si="3"/>
        <v>713.65589413265536</v>
      </c>
      <c r="CK9" s="16">
        <f t="shared" si="4"/>
        <v>336.3238829197748</v>
      </c>
      <c r="CL9" s="74">
        <f t="shared" si="5"/>
        <v>200.96229547225255</v>
      </c>
    </row>
    <row r="10" spans="1:91" s="16" customFormat="1" ht="17" x14ac:dyDescent="0.25">
      <c r="A10" s="7" t="s">
        <v>39</v>
      </c>
      <c r="B10" s="36" t="s">
        <v>40</v>
      </c>
      <c r="C10" s="8" t="s">
        <v>58</v>
      </c>
      <c r="D10" s="8" t="s">
        <v>42</v>
      </c>
      <c r="E10" s="9">
        <v>0.62560475030354845</v>
      </c>
      <c r="F10" s="10">
        <v>0.36701862247339523</v>
      </c>
      <c r="G10" s="11"/>
      <c r="H10" s="37"/>
      <c r="I10" s="38"/>
      <c r="J10" s="39"/>
      <c r="K10" s="12"/>
      <c r="L10" s="31"/>
      <c r="M10" s="31"/>
      <c r="N10" s="17"/>
      <c r="O10" s="31"/>
      <c r="P10" s="31"/>
      <c r="Q10" s="13"/>
      <c r="R10" s="12"/>
      <c r="S10" s="31"/>
      <c r="T10" s="31"/>
      <c r="U10" s="40"/>
      <c r="V10" s="40"/>
      <c r="W10" s="40"/>
      <c r="X10" s="14"/>
      <c r="Y10" s="12">
        <v>394</v>
      </c>
      <c r="Z10" s="31">
        <v>27</v>
      </c>
      <c r="AA10" s="13"/>
      <c r="AB10" s="31">
        <v>360</v>
      </c>
      <c r="AC10" s="31">
        <v>24</v>
      </c>
      <c r="AD10" s="13"/>
      <c r="AE10" s="13">
        <f t="shared" si="0"/>
        <v>377</v>
      </c>
      <c r="AF10" s="15" t="s">
        <v>43</v>
      </c>
      <c r="AG10" s="41"/>
      <c r="AH10" s="41"/>
      <c r="AI10" s="42">
        <v>48.34</v>
      </c>
      <c r="AJ10" s="42">
        <v>1.77</v>
      </c>
      <c r="AK10" s="42">
        <v>16.399999999999999</v>
      </c>
      <c r="AL10" s="42">
        <v>10.48</v>
      </c>
      <c r="AM10" s="42">
        <v>0.2</v>
      </c>
      <c r="AN10" s="42">
        <v>5.97</v>
      </c>
      <c r="AO10" s="42">
        <v>10.83</v>
      </c>
      <c r="AP10" s="42">
        <v>3.46</v>
      </c>
      <c r="AQ10" s="42">
        <v>1.96</v>
      </c>
      <c r="AR10" s="42">
        <v>0.59</v>
      </c>
      <c r="AS10" s="42">
        <v>100</v>
      </c>
      <c r="AT10" s="42"/>
      <c r="AU10" s="42">
        <v>0.62560475030354845</v>
      </c>
      <c r="AV10" s="42">
        <v>0.36701862247339523</v>
      </c>
      <c r="AW10" s="42"/>
      <c r="AX10" s="42">
        <v>0.80445997670161429</v>
      </c>
      <c r="AY10" s="42">
        <v>2.2152690863579474E-2</v>
      </c>
      <c r="AZ10" s="42">
        <v>0.16084739113377794</v>
      </c>
      <c r="BA10" s="42">
        <v>0.14585942936673627</v>
      </c>
      <c r="BB10" s="42">
        <v>2.8192839018889204E-3</v>
      </c>
      <c r="BC10" s="42">
        <v>0.1481022078888613</v>
      </c>
      <c r="BD10" s="42">
        <v>0.19311697574893011</v>
      </c>
      <c r="BE10" s="42">
        <v>5.5987055016181231E-2</v>
      </c>
      <c r="BF10" s="42">
        <v>2.0806794055201697E-2</v>
      </c>
      <c r="BG10" s="42">
        <v>4.1563930961606198E-3</v>
      </c>
      <c r="BH10" s="42"/>
      <c r="BI10" s="42">
        <v>1.5541518046767713</v>
      </c>
      <c r="BJ10" s="42"/>
      <c r="BK10" s="42">
        <v>0.80445997670161429</v>
      </c>
      <c r="BL10" s="42">
        <v>2.2152690863579474E-2</v>
      </c>
      <c r="BM10" s="42">
        <v>0.32169478226755588</v>
      </c>
      <c r="BN10" s="42">
        <v>0.14585942936673627</v>
      </c>
      <c r="BO10" s="42">
        <v>2.8192839018889204E-3</v>
      </c>
      <c r="BP10" s="42">
        <v>0.1481022078888613</v>
      </c>
      <c r="BQ10" s="42">
        <v>0.19311697574893011</v>
      </c>
      <c r="BR10" s="42">
        <v>0.11197411003236246</v>
      </c>
      <c r="BS10" s="42">
        <v>4.1613588110403395E-2</v>
      </c>
      <c r="BT10" s="43">
        <v>8.3127861923212396E-3</v>
      </c>
      <c r="BV10" s="68">
        <f>BP10/(BP10+BN10)</f>
        <v>0.5038147469565476</v>
      </c>
      <c r="BW10" s="42">
        <v>0.62560475030354845</v>
      </c>
      <c r="BX10" s="42">
        <v>0.36701862247339523</v>
      </c>
      <c r="CD10" s="67">
        <f t="shared" si="1"/>
        <v>377</v>
      </c>
      <c r="CE10" s="67">
        <f t="shared" si="2"/>
        <v>312.64392160329078</v>
      </c>
      <c r="CF10" s="76">
        <f t="shared" si="3"/>
        <v>4141.7048266033835</v>
      </c>
      <c r="CK10" s="16">
        <f t="shared" si="4"/>
        <v>319.97237797337465</v>
      </c>
      <c r="CL10" s="74">
        <f t="shared" si="5"/>
        <v>3252.1496740116449</v>
      </c>
    </row>
    <row r="11" spans="1:91" ht="17" x14ac:dyDescent="0.25">
      <c r="A11" s="7" t="s">
        <v>39</v>
      </c>
      <c r="B11" s="36" t="s">
        <v>40</v>
      </c>
      <c r="C11" s="8" t="s">
        <v>59</v>
      </c>
      <c r="D11" s="8" t="s">
        <v>42</v>
      </c>
      <c r="E11" s="9">
        <v>0.63621395654255564</v>
      </c>
      <c r="F11" s="10">
        <v>0.36694941616020388</v>
      </c>
      <c r="G11" s="11"/>
      <c r="H11" s="37"/>
      <c r="I11" s="38"/>
      <c r="J11" s="39"/>
      <c r="K11" s="12"/>
      <c r="L11" s="31"/>
      <c r="M11" s="31"/>
      <c r="N11" s="17"/>
      <c r="O11" s="31"/>
      <c r="P11" s="31"/>
      <c r="Q11" s="13"/>
      <c r="R11" s="12"/>
      <c r="S11" s="31"/>
      <c r="T11" s="31"/>
      <c r="U11" s="40"/>
      <c r="V11" s="40"/>
      <c r="W11" s="40"/>
      <c r="X11" s="14"/>
      <c r="Y11" s="12">
        <v>385</v>
      </c>
      <c r="Z11" s="31">
        <v>18</v>
      </c>
      <c r="AA11" s="13"/>
      <c r="AB11" s="12">
        <v>341</v>
      </c>
      <c r="AC11" s="31">
        <v>19</v>
      </c>
      <c r="AD11" s="13"/>
      <c r="AE11" s="13">
        <f t="shared" si="0"/>
        <v>363</v>
      </c>
      <c r="AF11" s="15" t="s">
        <v>43</v>
      </c>
      <c r="AG11" s="44"/>
      <c r="AH11" s="44"/>
      <c r="AI11" s="42">
        <v>49.03</v>
      </c>
      <c r="AJ11" s="42">
        <v>2.76</v>
      </c>
      <c r="AK11" s="42">
        <v>16.2</v>
      </c>
      <c r="AL11" s="42">
        <v>11.9</v>
      </c>
      <c r="AM11" s="42">
        <v>0.17</v>
      </c>
      <c r="AN11" s="42">
        <v>5.88</v>
      </c>
      <c r="AO11" s="42">
        <v>9.8000000000000007</v>
      </c>
      <c r="AP11" s="42">
        <v>3.13</v>
      </c>
      <c r="AQ11" s="42">
        <v>1.1200000000000001</v>
      </c>
      <c r="AR11" s="42">
        <v>0</v>
      </c>
      <c r="AS11" s="42">
        <v>99.99</v>
      </c>
      <c r="AT11" s="42"/>
      <c r="AU11" s="42">
        <v>0.63621395654255564</v>
      </c>
      <c r="AV11" s="42">
        <v>0.36694941616020388</v>
      </c>
      <c r="AW11" s="42"/>
      <c r="AX11" s="42">
        <v>0.81594275253785986</v>
      </c>
      <c r="AY11" s="42">
        <v>3.4543178973717142E-2</v>
      </c>
      <c r="AZ11" s="42">
        <v>0.15888583758336602</v>
      </c>
      <c r="BA11" s="42">
        <v>0.16562282533054978</v>
      </c>
      <c r="BB11" s="42">
        <v>2.3963913166055823E-3</v>
      </c>
      <c r="BC11" s="42">
        <v>0.14586951128752171</v>
      </c>
      <c r="BD11" s="42">
        <v>0.1747503566333809</v>
      </c>
      <c r="BE11" s="42">
        <v>5.0647249190938513E-2</v>
      </c>
      <c r="BF11" s="42">
        <v>1.18895966029724E-2</v>
      </c>
      <c r="BG11" s="42">
        <v>0</v>
      </c>
      <c r="BH11" s="42"/>
      <c r="BI11" s="42">
        <v>1.5605476994569119</v>
      </c>
      <c r="BJ11" s="42"/>
      <c r="BK11" s="42">
        <v>0.81594275253785986</v>
      </c>
      <c r="BL11" s="42">
        <v>3.4543178973717142E-2</v>
      </c>
      <c r="BM11" s="42">
        <v>0.31777167516673205</v>
      </c>
      <c r="BN11" s="42">
        <v>0.16562282533054978</v>
      </c>
      <c r="BO11" s="42">
        <v>2.3963913166055823E-3</v>
      </c>
      <c r="BP11" s="42">
        <v>0.14586951128752171</v>
      </c>
      <c r="BQ11" s="42">
        <v>0.1747503566333809</v>
      </c>
      <c r="BR11" s="42">
        <v>0.10129449838187703</v>
      </c>
      <c r="BS11" s="42">
        <v>2.37791932059448E-2</v>
      </c>
      <c r="BT11" s="43">
        <v>0</v>
      </c>
      <c r="BV11" s="68">
        <f>BP11/(BP11+BN11)</f>
        <v>0.46829245583134821</v>
      </c>
      <c r="BW11" s="42">
        <v>0.63621395654255564</v>
      </c>
      <c r="BX11" s="42">
        <v>0.36694941616020388</v>
      </c>
      <c r="CD11" s="67">
        <f t="shared" si="1"/>
        <v>363</v>
      </c>
      <c r="CE11" s="67">
        <f t="shared" si="2"/>
        <v>306.87601475883594</v>
      </c>
      <c r="CF11" s="76">
        <f t="shared" si="3"/>
        <v>3149.9017193504019</v>
      </c>
      <c r="CK11" s="16">
        <f t="shared" si="4"/>
        <v>319.99000066896571</v>
      </c>
      <c r="CL11" s="74">
        <f t="shared" si="5"/>
        <v>1849.8600424555705</v>
      </c>
    </row>
    <row r="12" spans="1:91" s="16" customFormat="1" ht="17" x14ac:dyDescent="0.25">
      <c r="A12" s="18" t="s">
        <v>60</v>
      </c>
      <c r="B12" s="45" t="s">
        <v>61</v>
      </c>
      <c r="C12" s="19" t="s">
        <v>62</v>
      </c>
      <c r="D12" s="19" t="s">
        <v>47</v>
      </c>
      <c r="E12" s="20">
        <v>0.64545647626617619</v>
      </c>
      <c r="F12" s="21">
        <v>0.24463806860177423</v>
      </c>
      <c r="G12" s="22"/>
      <c r="H12" s="46"/>
      <c r="I12" s="47"/>
      <c r="J12" s="48"/>
      <c r="K12" s="23"/>
      <c r="L12" s="49"/>
      <c r="M12" s="49"/>
      <c r="N12" s="24"/>
      <c r="O12" s="49"/>
      <c r="P12" s="49"/>
      <c r="Q12" s="25"/>
      <c r="R12" s="23">
        <v>78</v>
      </c>
      <c r="S12" s="49"/>
      <c r="T12" s="49"/>
      <c r="U12" s="49" t="s">
        <v>63</v>
      </c>
      <c r="V12" s="49"/>
      <c r="W12" s="49"/>
      <c r="X12" s="26"/>
      <c r="Y12" s="23">
        <v>398</v>
      </c>
      <c r="Z12" s="49">
        <v>10</v>
      </c>
      <c r="AA12" s="25"/>
      <c r="AB12" s="49">
        <v>398</v>
      </c>
      <c r="AC12" s="49">
        <v>10</v>
      </c>
      <c r="AD12" s="25"/>
      <c r="AE12" s="13">
        <f t="shared" si="0"/>
        <v>398</v>
      </c>
      <c r="AF12" s="27" t="s">
        <v>64</v>
      </c>
      <c r="AG12" s="41"/>
      <c r="AH12" s="41"/>
      <c r="AI12" s="50">
        <v>51.839999999999996</v>
      </c>
      <c r="AJ12" s="50">
        <v>1.2600000000000002</v>
      </c>
      <c r="AK12" s="50">
        <v>14.331999999999999</v>
      </c>
      <c r="AL12" s="50">
        <v>9.6419999999999995</v>
      </c>
      <c r="AM12" s="50">
        <v>0.17400000000000002</v>
      </c>
      <c r="AN12" s="50">
        <v>7.7799999999999994</v>
      </c>
      <c r="AO12" s="50">
        <v>11.879999999999999</v>
      </c>
      <c r="AP12" s="50">
        <v>2.1199999999999997</v>
      </c>
      <c r="AQ12" s="50">
        <v>0.04</v>
      </c>
      <c r="AR12" s="50">
        <v>0.11199999999999999</v>
      </c>
      <c r="AS12" s="50">
        <v>99.179999999999993</v>
      </c>
      <c r="AT12" s="50"/>
      <c r="AU12" s="50">
        <v>0.64545647626617619</v>
      </c>
      <c r="AV12" s="50">
        <v>0.24463806860177423</v>
      </c>
      <c r="AW12" s="50"/>
      <c r="AX12" s="50">
        <v>0.86270594108836729</v>
      </c>
      <c r="AY12" s="50">
        <v>1.576971214017522E-2</v>
      </c>
      <c r="AZ12" s="50">
        <v>0.14056492742251864</v>
      </c>
      <c r="BA12" s="50">
        <v>0.13419624217118997</v>
      </c>
      <c r="BB12" s="50">
        <v>2.452776994643361E-3</v>
      </c>
      <c r="BC12" s="50">
        <v>0.1930042173158025</v>
      </c>
      <c r="BD12" s="50">
        <v>0.21184022824536375</v>
      </c>
      <c r="BE12" s="50">
        <v>3.4304207119741095E-2</v>
      </c>
      <c r="BF12" s="50">
        <v>4.2462845010615713E-4</v>
      </c>
      <c r="BG12" s="50">
        <v>7.890102148643889E-4</v>
      </c>
      <c r="BH12" s="50"/>
      <c r="BI12" s="50">
        <v>1.5952628809479079</v>
      </c>
      <c r="BJ12" s="50"/>
      <c r="BK12" s="50">
        <v>0.86270594108836729</v>
      </c>
      <c r="BL12" s="50">
        <v>1.576971214017522E-2</v>
      </c>
      <c r="BM12" s="50">
        <v>0.28112985484503727</v>
      </c>
      <c r="BN12" s="50">
        <v>0.13419624217118997</v>
      </c>
      <c r="BO12" s="50">
        <v>2.452776994643361E-3</v>
      </c>
      <c r="BP12" s="50">
        <v>0.1930042173158025</v>
      </c>
      <c r="BQ12" s="50">
        <v>0.21184022824536375</v>
      </c>
      <c r="BR12" s="50">
        <v>6.8608414239482191E-2</v>
      </c>
      <c r="BS12" s="50">
        <v>8.4925690021231425E-4</v>
      </c>
      <c r="BT12" s="51">
        <v>1.5780204297287778E-3</v>
      </c>
      <c r="BV12" s="68">
        <f>BP12/(BP12+BN12)</f>
        <v>0.58986536149248647</v>
      </c>
      <c r="BW12" s="50">
        <v>0.64545647626617619</v>
      </c>
      <c r="BX12" s="50">
        <v>0.24463806860177423</v>
      </c>
      <c r="CD12" s="67">
        <f t="shared" si="1"/>
        <v>398</v>
      </c>
      <c r="CE12" s="67">
        <f t="shared" si="2"/>
        <v>366.98830276062381</v>
      </c>
      <c r="CF12" s="76">
        <f t="shared" si="3"/>
        <v>961.72536566673284</v>
      </c>
      <c r="CK12" s="16">
        <f t="shared" si="4"/>
        <v>351.13536221124423</v>
      </c>
      <c r="CL12" s="74">
        <f t="shared" si="5"/>
        <v>2196.2942750712755</v>
      </c>
    </row>
    <row r="13" spans="1:91" ht="17" x14ac:dyDescent="0.25">
      <c r="A13" s="7" t="s">
        <v>39</v>
      </c>
      <c r="B13" s="36" t="s">
        <v>40</v>
      </c>
      <c r="C13" s="8" t="s">
        <v>65</v>
      </c>
      <c r="D13" s="8" t="s">
        <v>42</v>
      </c>
      <c r="E13" s="9">
        <v>0.65303565903143468</v>
      </c>
      <c r="F13" s="10">
        <v>0.27545460605486499</v>
      </c>
      <c r="G13" s="11"/>
      <c r="H13" s="37"/>
      <c r="I13" s="38"/>
      <c r="J13" s="39"/>
      <c r="K13" s="12"/>
      <c r="L13" s="31"/>
      <c r="M13" s="31"/>
      <c r="N13" s="17"/>
      <c r="O13" s="31"/>
      <c r="P13" s="31"/>
      <c r="Q13" s="13"/>
      <c r="R13" s="12"/>
      <c r="S13" s="31"/>
      <c r="T13" s="31"/>
      <c r="U13" s="40"/>
      <c r="V13" s="40"/>
      <c r="W13" s="40"/>
      <c r="X13" s="14"/>
      <c r="Y13" s="12">
        <v>359</v>
      </c>
      <c r="Z13" s="31">
        <v>25</v>
      </c>
      <c r="AA13" s="13"/>
      <c r="AB13" s="31">
        <v>306</v>
      </c>
      <c r="AC13" s="31">
        <v>11</v>
      </c>
      <c r="AD13" s="13"/>
      <c r="AE13" s="13">
        <f t="shared" si="0"/>
        <v>332.5</v>
      </c>
      <c r="AF13" s="15" t="s">
        <v>43</v>
      </c>
      <c r="AG13" s="44"/>
      <c r="AH13" s="44"/>
      <c r="AI13" s="42">
        <v>50.69</v>
      </c>
      <c r="AJ13" s="42">
        <v>1.46</v>
      </c>
      <c r="AK13" s="42">
        <v>16.95</v>
      </c>
      <c r="AL13" s="42">
        <v>8.51</v>
      </c>
      <c r="AM13" s="42">
        <v>0.13</v>
      </c>
      <c r="AN13" s="42">
        <v>7.48</v>
      </c>
      <c r="AO13" s="42">
        <v>12.03</v>
      </c>
      <c r="AP13" s="42">
        <v>2.52</v>
      </c>
      <c r="AQ13" s="42">
        <v>0.22</v>
      </c>
      <c r="AR13" s="42">
        <v>0</v>
      </c>
      <c r="AS13" s="42">
        <v>99.99</v>
      </c>
      <c r="AT13" s="42"/>
      <c r="AU13" s="42">
        <v>0.65303565903143468</v>
      </c>
      <c r="AV13" s="42">
        <v>0.27545460605486499</v>
      </c>
      <c r="AW13" s="42"/>
      <c r="AX13" s="42">
        <v>0.8435679813612913</v>
      </c>
      <c r="AY13" s="42">
        <v>1.8272841051314142E-2</v>
      </c>
      <c r="AZ13" s="42">
        <v>0.16624166339741075</v>
      </c>
      <c r="BA13" s="42">
        <v>0.11844119693806542</v>
      </c>
      <c r="BB13" s="42">
        <v>1.8325345362277983E-3</v>
      </c>
      <c r="BC13" s="42">
        <v>0.18556189531133713</v>
      </c>
      <c r="BD13" s="42">
        <v>0.21451497860199714</v>
      </c>
      <c r="BE13" s="42">
        <v>4.0776699029126215E-2</v>
      </c>
      <c r="BF13" s="42">
        <v>2.335456475583864E-3</v>
      </c>
      <c r="BG13" s="42">
        <v>0</v>
      </c>
      <c r="BH13" s="42"/>
      <c r="BI13" s="42">
        <v>1.5915452467023539</v>
      </c>
      <c r="BJ13" s="42"/>
      <c r="BK13" s="42">
        <v>0.8435679813612913</v>
      </c>
      <c r="BL13" s="42">
        <v>1.8272841051314142E-2</v>
      </c>
      <c r="BM13" s="42">
        <v>0.33248332679482151</v>
      </c>
      <c r="BN13" s="42">
        <v>0.11844119693806542</v>
      </c>
      <c r="BO13" s="42">
        <v>1.8325345362277983E-3</v>
      </c>
      <c r="BP13" s="42">
        <v>0.18556189531133713</v>
      </c>
      <c r="BQ13" s="42">
        <v>0.21451497860199714</v>
      </c>
      <c r="BR13" s="42">
        <v>8.155339805825243E-2</v>
      </c>
      <c r="BS13" s="42">
        <v>4.6709129511677281E-3</v>
      </c>
      <c r="BT13" s="43">
        <v>0</v>
      </c>
      <c r="BV13" s="68">
        <f>BP13/(BP13+BN13)</f>
        <v>0.61039476256084635</v>
      </c>
      <c r="BW13" s="42">
        <v>0.65303565903143468</v>
      </c>
      <c r="BX13" s="42">
        <v>0.27545460605486499</v>
      </c>
      <c r="CD13" s="67">
        <f t="shared" si="1"/>
        <v>332.5</v>
      </c>
      <c r="CE13" s="67">
        <f t="shared" si="2"/>
        <v>363.21374690138521</v>
      </c>
      <c r="CF13" s="76">
        <f t="shared" si="3"/>
        <v>943.33424872234934</v>
      </c>
      <c r="CK13" s="16">
        <f t="shared" si="4"/>
        <v>343.2882391141892</v>
      </c>
      <c r="CL13" s="74">
        <f t="shared" si="5"/>
        <v>116.38610318492168</v>
      </c>
    </row>
    <row r="14" spans="1:91" ht="17" x14ac:dyDescent="0.25">
      <c r="A14" s="7" t="s">
        <v>66</v>
      </c>
      <c r="B14" s="36" t="s">
        <v>67</v>
      </c>
      <c r="C14" s="8" t="s">
        <v>68</v>
      </c>
      <c r="D14" s="8" t="s">
        <v>42</v>
      </c>
      <c r="E14" s="9">
        <v>0.65864804931274756</v>
      </c>
      <c r="F14" s="10">
        <v>0.43837596574883414</v>
      </c>
      <c r="G14" s="11">
        <v>1.03</v>
      </c>
      <c r="H14" s="37">
        <v>0.03</v>
      </c>
      <c r="I14" s="38"/>
      <c r="J14" s="39">
        <v>2.9126213592233007E-2</v>
      </c>
      <c r="K14" s="12">
        <v>0.8</v>
      </c>
      <c r="L14" s="31">
        <v>0.06</v>
      </c>
      <c r="M14" s="31"/>
      <c r="N14" s="17">
        <v>7.4999999999999997E-2</v>
      </c>
      <c r="O14" s="31"/>
      <c r="P14" s="31"/>
      <c r="Q14" s="13"/>
      <c r="R14" s="12"/>
      <c r="S14" s="31"/>
      <c r="T14" s="31"/>
      <c r="U14" s="40"/>
      <c r="V14" s="40"/>
      <c r="W14" s="40"/>
      <c r="X14" s="14"/>
      <c r="Y14" s="12"/>
      <c r="Z14" s="31"/>
      <c r="AA14" s="13"/>
      <c r="AB14" s="31">
        <v>356</v>
      </c>
      <c r="AC14" s="31">
        <v>18</v>
      </c>
      <c r="AD14" s="13"/>
      <c r="AE14" s="13">
        <f t="shared" si="0"/>
        <v>356</v>
      </c>
      <c r="AF14" s="15"/>
      <c r="AG14" s="44"/>
      <c r="AH14" s="44"/>
      <c r="AI14" s="42">
        <v>53.47</v>
      </c>
      <c r="AJ14" s="42">
        <v>0.71</v>
      </c>
      <c r="AK14" s="42">
        <v>15.48</v>
      </c>
      <c r="AL14" s="42">
        <v>8.39</v>
      </c>
      <c r="AM14" s="42">
        <v>0.1</v>
      </c>
      <c r="AN14" s="42">
        <v>4.88</v>
      </c>
      <c r="AO14" s="42">
        <v>8.51</v>
      </c>
      <c r="AP14" s="42">
        <v>3.66</v>
      </c>
      <c r="AQ14" s="42">
        <v>4.72</v>
      </c>
      <c r="AR14" s="42"/>
      <c r="AS14" s="42">
        <v>99.919999999999987</v>
      </c>
      <c r="AT14" s="42"/>
      <c r="AU14" s="42">
        <v>0.65864804931274756</v>
      </c>
      <c r="AV14" s="42">
        <v>0.43837596574883414</v>
      </c>
      <c r="AW14" s="42"/>
      <c r="AX14" s="42">
        <v>0.88983191878848389</v>
      </c>
      <c r="AY14" s="42">
        <v>8.8861076345431774E-3</v>
      </c>
      <c r="AZ14" s="42">
        <v>0.15182424480188311</v>
      </c>
      <c r="BA14" s="42">
        <v>0.11677105080027837</v>
      </c>
      <c r="BB14" s="42">
        <v>1.4096419509444602E-3</v>
      </c>
      <c r="BC14" s="42">
        <v>0.12106177127263705</v>
      </c>
      <c r="BD14" s="42">
        <v>0.15174750356633382</v>
      </c>
      <c r="BE14" s="42">
        <v>5.9223300970873791E-2</v>
      </c>
      <c r="BF14" s="42">
        <v>5.0106157112526535E-2</v>
      </c>
      <c r="BG14" s="42">
        <v>0</v>
      </c>
      <c r="BH14" s="42"/>
      <c r="BI14" s="42">
        <v>1.5508616968985041</v>
      </c>
      <c r="BJ14" s="42"/>
      <c r="BK14" s="42">
        <v>0.88983191878848389</v>
      </c>
      <c r="BL14" s="42">
        <v>8.8861076345431774E-3</v>
      </c>
      <c r="BM14" s="42">
        <v>0.30364848960376623</v>
      </c>
      <c r="BN14" s="42">
        <v>0.11677105080027837</v>
      </c>
      <c r="BO14" s="42">
        <v>1.4096419509444602E-3</v>
      </c>
      <c r="BP14" s="42">
        <v>0.12106177127263705</v>
      </c>
      <c r="BQ14" s="42">
        <v>0.15174750356633382</v>
      </c>
      <c r="BR14" s="42">
        <v>0.11844660194174758</v>
      </c>
      <c r="BS14" s="42">
        <v>0.10021231422505307</v>
      </c>
      <c r="BT14" s="43">
        <v>0</v>
      </c>
      <c r="BV14" s="68">
        <f>BP14/(BP14+BN14)</f>
        <v>0.50902045486186764</v>
      </c>
      <c r="BW14" s="42">
        <v>0.65864804931274756</v>
      </c>
      <c r="BX14" s="42">
        <v>0.43837596574883414</v>
      </c>
      <c r="CD14" s="67">
        <f t="shared" si="1"/>
        <v>356</v>
      </c>
      <c r="CE14" s="67">
        <f t="shared" si="2"/>
        <v>297.35028173540184</v>
      </c>
      <c r="CF14" s="76">
        <f t="shared" si="3"/>
        <v>3439.7894525167394</v>
      </c>
      <c r="CK14" s="16">
        <f t="shared" si="4"/>
        <v>301.8019440817169</v>
      </c>
      <c r="CL14" s="74">
        <f t="shared" si="5"/>
        <v>2937.429265321342</v>
      </c>
    </row>
    <row r="15" spans="1:91" ht="17" x14ac:dyDescent="0.25">
      <c r="A15" s="7" t="s">
        <v>39</v>
      </c>
      <c r="B15" s="36" t="s">
        <v>69</v>
      </c>
      <c r="C15" s="8" t="s">
        <v>70</v>
      </c>
      <c r="D15" s="8" t="s">
        <v>71</v>
      </c>
      <c r="E15" s="9">
        <v>0.66378339566542666</v>
      </c>
      <c r="F15" s="10">
        <v>0.27655660483015931</v>
      </c>
      <c r="G15" s="12">
        <v>0.65</v>
      </c>
      <c r="H15" s="31">
        <v>0.08</v>
      </c>
      <c r="I15" s="38"/>
      <c r="J15" s="39">
        <v>0.12307692307692307</v>
      </c>
      <c r="K15" s="12">
        <v>0.69</v>
      </c>
      <c r="L15" s="31">
        <v>0.08</v>
      </c>
      <c r="M15" s="31"/>
      <c r="N15" s="17">
        <v>0.11594202898550726</v>
      </c>
      <c r="O15" s="31"/>
      <c r="P15" s="31"/>
      <c r="Q15" s="13"/>
      <c r="R15" s="12">
        <v>65</v>
      </c>
      <c r="S15" s="31"/>
      <c r="T15" s="31"/>
      <c r="U15" s="40">
        <v>2</v>
      </c>
      <c r="V15" s="40"/>
      <c r="W15" s="40"/>
      <c r="X15" s="14"/>
      <c r="Y15" s="12">
        <v>361</v>
      </c>
      <c r="Z15" s="31">
        <v>43</v>
      </c>
      <c r="AA15" s="13"/>
      <c r="AB15" s="31">
        <v>317</v>
      </c>
      <c r="AC15" s="31">
        <v>23</v>
      </c>
      <c r="AD15" s="13"/>
      <c r="AE15" s="13">
        <f t="shared" si="0"/>
        <v>339</v>
      </c>
      <c r="AF15" s="15" t="s">
        <v>72</v>
      </c>
      <c r="AG15" s="44"/>
      <c r="AH15" s="44"/>
      <c r="AI15" s="42">
        <v>50.120000000000005</v>
      </c>
      <c r="AJ15" s="42">
        <v>0.91</v>
      </c>
      <c r="AK15" s="42">
        <v>18.32</v>
      </c>
      <c r="AL15" s="42">
        <v>9.36</v>
      </c>
      <c r="AM15" s="42">
        <v>0.17</v>
      </c>
      <c r="AN15" s="42">
        <v>7.01</v>
      </c>
      <c r="AO15" s="42">
        <v>11.344999999999999</v>
      </c>
      <c r="AP15" s="42">
        <v>2.39</v>
      </c>
      <c r="AQ15" s="42">
        <v>0.22500000000000001</v>
      </c>
      <c r="AR15" s="42">
        <v>0.15</v>
      </c>
      <c r="AS15" s="42">
        <v>100</v>
      </c>
      <c r="AT15" s="42"/>
      <c r="AU15" s="42">
        <v>0.66378339566542666</v>
      </c>
      <c r="AV15" s="42">
        <v>0.27655660483015931</v>
      </c>
      <c r="AW15" s="42"/>
      <c r="AX15" s="42">
        <v>0.83408221001830585</v>
      </c>
      <c r="AY15" s="42">
        <v>1.1389236545682102E-2</v>
      </c>
      <c r="AZ15" s="42">
        <v>0.17967830521773248</v>
      </c>
      <c r="BA15" s="42">
        <v>0.13027139874739041</v>
      </c>
      <c r="BB15" s="42">
        <v>2.3963913166055823E-3</v>
      </c>
      <c r="BC15" s="42">
        <v>0.17390225750434135</v>
      </c>
      <c r="BD15" s="42">
        <v>0.20230028530670469</v>
      </c>
      <c r="BE15" s="42">
        <v>3.8673139158576057E-2</v>
      </c>
      <c r="BF15" s="42">
        <v>2.3885350318471337E-3</v>
      </c>
      <c r="BG15" s="42">
        <v>1.0567101091933781E-3</v>
      </c>
      <c r="BH15" s="42">
        <v>1.5761384689563791</v>
      </c>
      <c r="BI15" s="42"/>
      <c r="BJ15" s="42"/>
      <c r="BK15" s="42">
        <v>0.83408221001830585</v>
      </c>
      <c r="BL15" s="42">
        <v>1.1389236545682102E-2</v>
      </c>
      <c r="BM15" s="42">
        <v>0.35935661043546496</v>
      </c>
      <c r="BN15" s="42">
        <v>0.13027139874739041</v>
      </c>
      <c r="BO15" s="42">
        <v>2.3963913166055823E-3</v>
      </c>
      <c r="BP15" s="42">
        <v>0.17390225750434135</v>
      </c>
      <c r="BQ15" s="42">
        <v>0.20230028530670469</v>
      </c>
      <c r="BR15" s="42">
        <v>7.7346278317152115E-2</v>
      </c>
      <c r="BS15" s="42">
        <v>4.7770700636942673E-3</v>
      </c>
      <c r="BT15" s="43">
        <v>2.1134202183867561E-3</v>
      </c>
      <c r="BV15" s="68">
        <f>BP15/(BP15+BN15)</f>
        <v>0.5717203115065993</v>
      </c>
      <c r="BW15" s="42">
        <v>0.66378339566542666</v>
      </c>
      <c r="BX15" s="42">
        <v>0.27655660483015931</v>
      </c>
      <c r="CD15" s="67">
        <f t="shared" si="1"/>
        <v>339</v>
      </c>
      <c r="CE15" s="67">
        <f>BV15*$BZ$2+BW15*$CA$2+$CB$2*BX15+$CC$2</f>
        <v>356.50212765758619</v>
      </c>
      <c r="CF15" s="76">
        <f t="shared" si="3"/>
        <v>306.32447254244335</v>
      </c>
      <c r="CK15" s="16">
        <f t="shared" si="4"/>
        <v>343.00762614604821</v>
      </c>
      <c r="CL15" s="74">
        <f t="shared" si="5"/>
        <v>16.06106732648923</v>
      </c>
    </row>
    <row r="16" spans="1:91" ht="17" x14ac:dyDescent="0.25">
      <c r="A16" s="28" t="s">
        <v>73</v>
      </c>
      <c r="B16" s="52" t="s">
        <v>74</v>
      </c>
      <c r="C16" s="29" t="s">
        <v>75</v>
      </c>
      <c r="D16" s="29" t="s">
        <v>76</v>
      </c>
      <c r="E16" s="9">
        <v>0.70799999999999996</v>
      </c>
      <c r="F16" s="10">
        <v>0.50738925282880565</v>
      </c>
      <c r="G16" s="11">
        <v>1.25</v>
      </c>
      <c r="H16" s="37">
        <v>0.05</v>
      </c>
      <c r="I16" s="38"/>
      <c r="J16" s="39">
        <v>0.04</v>
      </c>
      <c r="K16" s="12">
        <v>0.95</v>
      </c>
      <c r="L16" s="31">
        <v>0.1</v>
      </c>
      <c r="M16" s="31"/>
      <c r="N16" s="17">
        <v>0.10526315789473685</v>
      </c>
      <c r="O16" s="31">
        <v>42</v>
      </c>
      <c r="P16" s="31">
        <v>2</v>
      </c>
      <c r="Q16" s="13"/>
      <c r="R16" s="12"/>
      <c r="S16" s="31"/>
      <c r="T16" s="31"/>
      <c r="U16" s="40"/>
      <c r="V16" s="40"/>
      <c r="W16" s="40"/>
      <c r="X16" s="14"/>
      <c r="Y16" s="12">
        <v>180</v>
      </c>
      <c r="Z16" s="31">
        <v>15</v>
      </c>
      <c r="AA16" s="13"/>
      <c r="AB16" s="31">
        <v>190</v>
      </c>
      <c r="AC16" s="31">
        <v>15</v>
      </c>
      <c r="AD16" s="13"/>
      <c r="AE16" s="13">
        <f t="shared" si="0"/>
        <v>185</v>
      </c>
      <c r="AF16" s="15" t="s">
        <v>77</v>
      </c>
      <c r="AG16" s="44"/>
      <c r="AH16" s="44"/>
      <c r="AI16" s="42">
        <v>54.55</v>
      </c>
      <c r="AJ16" s="42">
        <v>2.02</v>
      </c>
      <c r="AK16" s="42">
        <v>14.5</v>
      </c>
      <c r="AL16" s="42">
        <v>12.17</v>
      </c>
      <c r="AM16" s="42">
        <v>0.27</v>
      </c>
      <c r="AN16" s="42">
        <v>2.95</v>
      </c>
      <c r="AO16" s="42">
        <v>6.96</v>
      </c>
      <c r="AP16" s="42">
        <v>3.95</v>
      </c>
      <c r="AQ16" s="42">
        <v>1.28</v>
      </c>
      <c r="AR16" s="42">
        <v>1.02</v>
      </c>
      <c r="AS16" s="42">
        <v>99.669999999999987</v>
      </c>
      <c r="AT16" s="42"/>
      <c r="AU16" s="42">
        <v>0.67841771052078004</v>
      </c>
      <c r="AV16" s="42">
        <v>0.50738925282880565</v>
      </c>
      <c r="AW16" s="42"/>
      <c r="AX16" s="42">
        <v>0.90780495922782478</v>
      </c>
      <c r="AY16" s="42">
        <v>2.5281602002503126E-2</v>
      </c>
      <c r="AZ16" s="42">
        <v>0.14221263240486468</v>
      </c>
      <c r="BA16" s="42">
        <v>0.16938065414057066</v>
      </c>
      <c r="BB16" s="42">
        <v>3.8060332675500428E-3</v>
      </c>
      <c r="BC16" s="42">
        <v>7.3182833043909698E-2</v>
      </c>
      <c r="BD16" s="42">
        <v>0.12410841654778888</v>
      </c>
      <c r="BE16" s="42">
        <v>6.3915857605177998E-2</v>
      </c>
      <c r="BF16" s="42">
        <v>1.3588110403397028E-2</v>
      </c>
      <c r="BG16" s="42">
        <v>7.1856287425149708E-3</v>
      </c>
      <c r="BH16" s="42"/>
      <c r="BI16" s="42">
        <v>1.5232810986435867</v>
      </c>
      <c r="BJ16" s="42"/>
      <c r="BK16" s="42">
        <v>0.90780495922782478</v>
      </c>
      <c r="BL16" s="42">
        <v>2.5281602002503126E-2</v>
      </c>
      <c r="BM16" s="42">
        <v>0.28442526480972935</v>
      </c>
      <c r="BN16" s="42">
        <v>0.16938065414057066</v>
      </c>
      <c r="BO16" s="42">
        <v>3.8060332675500428E-3</v>
      </c>
      <c r="BP16" s="42">
        <v>7.3182833043909698E-2</v>
      </c>
      <c r="BQ16" s="42">
        <v>0.12410841654778888</v>
      </c>
      <c r="BR16" s="42">
        <v>0.127831715210356</v>
      </c>
      <c r="BS16" s="42">
        <v>2.7176220806794056E-2</v>
      </c>
      <c r="BT16" s="43">
        <v>1.4371257485029942E-2</v>
      </c>
      <c r="BV16" s="68">
        <f>BP16/(BP16+BN16)</f>
        <v>0.3017058910777074</v>
      </c>
      <c r="BW16" s="42">
        <v>0.67841771052078004</v>
      </c>
      <c r="BX16" s="42">
        <v>0.50738925282880565</v>
      </c>
      <c r="CD16" s="67">
        <f t="shared" si="1"/>
        <v>185</v>
      </c>
      <c r="CE16" s="67">
        <f t="shared" si="2"/>
        <v>238.84934076253148</v>
      </c>
      <c r="CF16" s="76">
        <f t="shared" si="3"/>
        <v>2899.751500559235</v>
      </c>
      <c r="CK16" s="16">
        <f t="shared" si="4"/>
        <v>284.22840065967296</v>
      </c>
      <c r="CL16" s="74">
        <f t="shared" si="5"/>
        <v>9846.2754974765849</v>
      </c>
    </row>
    <row r="17" spans="1:90" ht="17" x14ac:dyDescent="0.25">
      <c r="A17" s="7" t="s">
        <v>39</v>
      </c>
      <c r="B17" s="36" t="s">
        <v>53</v>
      </c>
      <c r="C17" s="8" t="s">
        <v>78</v>
      </c>
      <c r="D17" s="8" t="s">
        <v>42</v>
      </c>
      <c r="E17" s="9">
        <v>0.72238014935670858</v>
      </c>
      <c r="F17" s="10">
        <v>0.59026644831546593</v>
      </c>
      <c r="G17" s="11"/>
      <c r="H17" s="37"/>
      <c r="I17" s="38"/>
      <c r="J17" s="39"/>
      <c r="K17" s="12"/>
      <c r="L17" s="31"/>
      <c r="M17" s="31"/>
      <c r="N17" s="17"/>
      <c r="O17" s="31"/>
      <c r="P17" s="31"/>
      <c r="Q17" s="13"/>
      <c r="R17" s="12"/>
      <c r="S17" s="31"/>
      <c r="T17" s="31"/>
      <c r="U17" s="40"/>
      <c r="V17" s="40"/>
      <c r="W17" s="40"/>
      <c r="X17" s="14"/>
      <c r="Y17" s="12"/>
      <c r="Z17" s="31"/>
      <c r="AA17" s="13"/>
      <c r="AB17" s="31">
        <v>215</v>
      </c>
      <c r="AC17" s="31">
        <v>8</v>
      </c>
      <c r="AD17" s="13"/>
      <c r="AE17" s="13">
        <f t="shared" si="0"/>
        <v>215</v>
      </c>
      <c r="AF17" s="15" t="s">
        <v>43</v>
      </c>
      <c r="AG17" s="44"/>
      <c r="AH17" s="44"/>
      <c r="AI17" s="42">
        <v>58.29</v>
      </c>
      <c r="AJ17" s="42">
        <v>0.52</v>
      </c>
      <c r="AK17" s="42">
        <v>16.5</v>
      </c>
      <c r="AL17" s="42">
        <v>6.92</v>
      </c>
      <c r="AM17" s="42">
        <v>0.11</v>
      </c>
      <c r="AN17" s="42">
        <v>2.23</v>
      </c>
      <c r="AO17" s="42">
        <v>5.14</v>
      </c>
      <c r="AP17" s="42">
        <v>4.08</v>
      </c>
      <c r="AQ17" s="42">
        <v>5.36</v>
      </c>
      <c r="AR17" s="42"/>
      <c r="AS17" s="42">
        <v>99.15</v>
      </c>
      <c r="AT17" s="42"/>
      <c r="AU17" s="42">
        <v>0.72238014935670858</v>
      </c>
      <c r="AV17" s="42">
        <v>0.59026644831546593</v>
      </c>
      <c r="AW17" s="42"/>
      <c r="AX17" s="42">
        <v>0.97004493260109825</v>
      </c>
      <c r="AY17" s="42">
        <v>6.5081351689612009E-3</v>
      </c>
      <c r="AZ17" s="42">
        <v>0.16182816790898394</v>
      </c>
      <c r="BA17" s="42">
        <v>9.6311760612386929E-2</v>
      </c>
      <c r="BB17" s="42">
        <v>1.5506061460389062E-3</v>
      </c>
      <c r="BC17" s="42">
        <v>5.5321260233192754E-2</v>
      </c>
      <c r="BD17" s="42">
        <v>9.1654778887303848E-2</v>
      </c>
      <c r="BE17" s="42">
        <v>6.6019417475728162E-2</v>
      </c>
      <c r="BF17" s="42">
        <v>5.6900212314225054E-2</v>
      </c>
      <c r="BG17" s="42">
        <v>0</v>
      </c>
      <c r="BH17" s="42">
        <v>1.5061392713479191</v>
      </c>
      <c r="BI17" s="42"/>
      <c r="BJ17" s="42"/>
      <c r="BK17" s="42">
        <v>0.97004493260109825</v>
      </c>
      <c r="BL17" s="42">
        <v>6.5081351689612009E-3</v>
      </c>
      <c r="BM17" s="42">
        <v>0.32365633581796788</v>
      </c>
      <c r="BN17" s="42">
        <v>9.6311760612386929E-2</v>
      </c>
      <c r="BO17" s="42">
        <v>1.5506061460389062E-3</v>
      </c>
      <c r="BP17" s="42">
        <v>5.5321260233192754E-2</v>
      </c>
      <c r="BQ17" s="42">
        <v>9.1654778887303848E-2</v>
      </c>
      <c r="BR17" s="42">
        <v>0.13203883495145632</v>
      </c>
      <c r="BS17" s="42">
        <v>0.11380042462845011</v>
      </c>
      <c r="BT17" s="43">
        <v>0</v>
      </c>
      <c r="BV17" s="68">
        <f>BP17/(BP17+BN17)</f>
        <v>0.36483649751679698</v>
      </c>
      <c r="BW17" s="42">
        <v>0.72238014935670858</v>
      </c>
      <c r="BX17" s="42">
        <v>0.59026644831546593</v>
      </c>
      <c r="CD17" s="67">
        <f t="shared" si="1"/>
        <v>215</v>
      </c>
      <c r="CE17" s="67">
        <f>BV17*$BZ$2+BW17*$CA$2+$CB$2*BX17+$CC$2</f>
        <v>233.11507568970299</v>
      </c>
      <c r="CF17" s="76">
        <f t="shared" si="3"/>
        <v>328.15596724366827</v>
      </c>
      <c r="CK17" s="16">
        <f t="shared" si="4"/>
        <v>263.12455160094976</v>
      </c>
      <c r="CL17" s="74">
        <f t="shared" si="5"/>
        <v>2315.9724667924761</v>
      </c>
    </row>
    <row r="18" spans="1:90" ht="17" x14ac:dyDescent="0.25">
      <c r="A18" s="7" t="s">
        <v>44</v>
      </c>
      <c r="B18" s="36" t="s">
        <v>79</v>
      </c>
      <c r="C18" s="8" t="s">
        <v>80</v>
      </c>
      <c r="D18" s="8" t="s">
        <v>71</v>
      </c>
      <c r="E18" s="9">
        <v>0.82281912432726401</v>
      </c>
      <c r="F18" s="10">
        <v>1</v>
      </c>
      <c r="G18" s="11"/>
      <c r="H18" s="37"/>
      <c r="I18" s="38"/>
      <c r="J18" s="39"/>
      <c r="K18" s="12"/>
      <c r="L18" s="31"/>
      <c r="M18" s="31"/>
      <c r="N18" s="17"/>
      <c r="O18" s="31"/>
      <c r="P18" s="31"/>
      <c r="Q18" s="13"/>
      <c r="R18" s="12"/>
      <c r="S18" s="31"/>
      <c r="T18" s="31"/>
      <c r="U18" s="40"/>
      <c r="V18" s="40"/>
      <c r="W18" s="40"/>
      <c r="X18" s="14"/>
      <c r="Y18" s="12">
        <v>199</v>
      </c>
      <c r="Z18" s="31">
        <v>17</v>
      </c>
      <c r="AA18" s="13"/>
      <c r="AB18" s="31">
        <v>235</v>
      </c>
      <c r="AC18" s="31">
        <v>20</v>
      </c>
      <c r="AD18" s="13"/>
      <c r="AE18" s="13">
        <f t="shared" si="0"/>
        <v>217</v>
      </c>
      <c r="AF18" s="15"/>
      <c r="AG18" s="44"/>
      <c r="AH18" s="44"/>
      <c r="AI18" s="42">
        <v>69.66</v>
      </c>
      <c r="AJ18" s="42"/>
      <c r="AK18" s="42">
        <v>20.43</v>
      </c>
      <c r="AL18" s="42"/>
      <c r="AM18" s="42"/>
      <c r="AN18" s="42"/>
      <c r="AO18" s="42"/>
      <c r="AP18" s="42">
        <v>10.38</v>
      </c>
      <c r="AQ18" s="42"/>
      <c r="AR18" s="42"/>
      <c r="AS18" s="42">
        <v>100.47</v>
      </c>
      <c r="AT18" s="42"/>
      <c r="AU18" s="42">
        <v>0.82281912432726401</v>
      </c>
      <c r="AV18" s="42">
        <v>1</v>
      </c>
      <c r="AW18" s="42"/>
      <c r="AX18" s="42">
        <v>1.1592611083374937</v>
      </c>
      <c r="AY18" s="42">
        <v>0</v>
      </c>
      <c r="AZ18" s="42">
        <v>0.20037269517457829</v>
      </c>
      <c r="BA18" s="42">
        <v>0</v>
      </c>
      <c r="BB18" s="42">
        <v>0</v>
      </c>
      <c r="BC18" s="42">
        <v>0</v>
      </c>
      <c r="BD18" s="42">
        <v>0</v>
      </c>
      <c r="BE18" s="42">
        <v>0.16796116504854372</v>
      </c>
      <c r="BF18" s="42">
        <v>0</v>
      </c>
      <c r="BG18" s="42">
        <v>0</v>
      </c>
      <c r="BH18" s="42"/>
      <c r="BI18" s="42">
        <v>1.5275949685606158</v>
      </c>
      <c r="BJ18" s="42"/>
      <c r="BK18" s="42">
        <v>1.1592611083374937</v>
      </c>
      <c r="BL18" s="42">
        <v>0</v>
      </c>
      <c r="BM18" s="42">
        <v>0.40074539034915657</v>
      </c>
      <c r="BN18" s="42">
        <v>0</v>
      </c>
      <c r="BO18" s="42">
        <v>0</v>
      </c>
      <c r="BP18" s="42">
        <v>0</v>
      </c>
      <c r="BQ18" s="42">
        <v>0</v>
      </c>
      <c r="BR18" s="42">
        <v>0.33592233009708744</v>
      </c>
      <c r="BS18" s="42">
        <v>0</v>
      </c>
      <c r="BT18" s="43">
        <v>0</v>
      </c>
      <c r="BV18" s="68"/>
      <c r="BW18" s="42">
        <v>0.82281912432726401</v>
      </c>
      <c r="BX18" s="42">
        <v>1</v>
      </c>
      <c r="CD18" s="67"/>
      <c r="CE18" s="67"/>
      <c r="CF18" s="76"/>
      <c r="CK18" s="16"/>
      <c r="CL18" s="74"/>
    </row>
    <row r="19" spans="1:90" ht="17" x14ac:dyDescent="0.25">
      <c r="A19" s="7" t="s">
        <v>44</v>
      </c>
      <c r="B19" s="36" t="s">
        <v>81</v>
      </c>
      <c r="C19" s="8" t="s">
        <v>70</v>
      </c>
      <c r="D19" s="8" t="s">
        <v>47</v>
      </c>
      <c r="E19" s="9"/>
      <c r="F19" s="10">
        <v>0.24</v>
      </c>
      <c r="G19" s="11"/>
      <c r="H19" s="37"/>
      <c r="I19" s="38"/>
      <c r="J19" s="39"/>
      <c r="K19" s="12"/>
      <c r="L19" s="31"/>
      <c r="M19" s="31"/>
      <c r="N19" s="17"/>
      <c r="O19" s="31"/>
      <c r="P19" s="31"/>
      <c r="Q19" s="13"/>
      <c r="R19" s="12"/>
      <c r="S19" s="31"/>
      <c r="T19" s="31"/>
      <c r="U19" s="40"/>
      <c r="V19" s="40"/>
      <c r="W19" s="40"/>
      <c r="X19" s="14"/>
      <c r="Y19" s="12">
        <v>375</v>
      </c>
      <c r="Z19" s="31">
        <v>20</v>
      </c>
      <c r="AA19" s="13"/>
      <c r="AB19" s="31">
        <v>375</v>
      </c>
      <c r="AC19" s="31">
        <v>20</v>
      </c>
      <c r="AD19" s="13"/>
      <c r="AE19" s="13">
        <f t="shared" si="0"/>
        <v>375</v>
      </c>
      <c r="AF19" s="15" t="s">
        <v>52</v>
      </c>
      <c r="AG19" s="44"/>
      <c r="AH19" s="44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3"/>
      <c r="BV19" s="68"/>
      <c r="BW19" s="42"/>
      <c r="BX19" s="42"/>
      <c r="CD19" s="67"/>
      <c r="CE19" s="67"/>
      <c r="CF19" s="76"/>
      <c r="CK19" s="16"/>
      <c r="CL19" s="74"/>
    </row>
    <row r="20" spans="1:90" ht="17" x14ac:dyDescent="0.25">
      <c r="A20" s="7" t="s">
        <v>44</v>
      </c>
      <c r="B20" s="36" t="s">
        <v>82</v>
      </c>
      <c r="C20" s="8" t="s">
        <v>87</v>
      </c>
      <c r="D20" s="8" t="s">
        <v>47</v>
      </c>
      <c r="E20" s="9"/>
      <c r="F20" s="10">
        <v>1</v>
      </c>
      <c r="G20" s="11"/>
      <c r="H20" s="37"/>
      <c r="I20" s="38"/>
      <c r="J20" s="39"/>
      <c r="K20" s="12"/>
      <c r="L20" s="31"/>
      <c r="M20" s="31"/>
      <c r="N20" s="17"/>
      <c r="O20" s="31"/>
      <c r="P20" s="31"/>
      <c r="Q20" s="13"/>
      <c r="R20" s="12"/>
      <c r="S20" s="31"/>
      <c r="T20" s="31"/>
      <c r="U20" s="40"/>
      <c r="V20" s="40"/>
      <c r="W20" s="40"/>
      <c r="X20" s="14"/>
      <c r="Y20" s="12">
        <v>200</v>
      </c>
      <c r="Z20" s="31">
        <v>15</v>
      </c>
      <c r="AA20" s="13"/>
      <c r="AB20" s="31">
        <v>235</v>
      </c>
      <c r="AC20" s="31">
        <v>20</v>
      </c>
      <c r="AD20" s="13"/>
      <c r="AE20" s="13">
        <f t="shared" si="0"/>
        <v>217.5</v>
      </c>
      <c r="AF20" s="15" t="s">
        <v>52</v>
      </c>
      <c r="AG20" s="44"/>
      <c r="AH20" s="44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3"/>
      <c r="BV20" s="68"/>
      <c r="BW20" s="42"/>
      <c r="BX20" s="42"/>
      <c r="CD20" s="67"/>
      <c r="CE20" s="67"/>
      <c r="CF20" s="76"/>
      <c r="CK20" s="16"/>
      <c r="CL20" s="74"/>
    </row>
    <row r="21" spans="1:90" ht="17" x14ac:dyDescent="0.25">
      <c r="A21" s="7" t="s">
        <v>83</v>
      </c>
      <c r="B21" s="36" t="s">
        <v>84</v>
      </c>
      <c r="C21" s="8" t="s">
        <v>85</v>
      </c>
      <c r="D21" s="8" t="s">
        <v>42</v>
      </c>
      <c r="E21" s="9">
        <v>0.80524921389779802</v>
      </c>
      <c r="F21" s="10">
        <v>0.84064893748481084</v>
      </c>
      <c r="G21" s="11"/>
      <c r="H21" s="37"/>
      <c r="I21" s="38"/>
      <c r="J21" s="39"/>
      <c r="K21" s="12"/>
      <c r="L21" s="31"/>
      <c r="M21" s="31"/>
      <c r="N21" s="17"/>
      <c r="O21" s="31"/>
      <c r="P21" s="31"/>
      <c r="Q21" s="13"/>
      <c r="R21" s="12"/>
      <c r="S21" s="31"/>
      <c r="T21" s="31"/>
      <c r="U21" s="40"/>
      <c r="V21" s="40"/>
      <c r="W21" s="40"/>
      <c r="X21" s="14"/>
      <c r="Y21" s="12">
        <v>207</v>
      </c>
      <c r="Z21" s="31">
        <v>22</v>
      </c>
      <c r="AA21" s="13"/>
      <c r="AB21" s="31">
        <v>143</v>
      </c>
      <c r="AC21" s="31">
        <v>10</v>
      </c>
      <c r="AD21" s="13"/>
      <c r="AE21" s="13">
        <f t="shared" si="0"/>
        <v>175</v>
      </c>
      <c r="AF21" s="15" t="s">
        <v>43</v>
      </c>
      <c r="AG21" s="44"/>
      <c r="AH21" s="44"/>
      <c r="AI21" s="42">
        <v>68.957142857142856</v>
      </c>
      <c r="AJ21" s="42">
        <v>0.5</v>
      </c>
      <c r="AK21" s="42">
        <v>15.760000000000002</v>
      </c>
      <c r="AL21" s="42">
        <v>0.93571428571428583</v>
      </c>
      <c r="AM21" s="42">
        <v>0.49285714285714288</v>
      </c>
      <c r="AN21" s="42">
        <v>0.24571428571428572</v>
      </c>
      <c r="AO21" s="42">
        <v>1.4542857142857142</v>
      </c>
      <c r="AP21" s="42">
        <v>4.2271428571428578</v>
      </c>
      <c r="AQ21" s="42">
        <v>7.3514285714285705</v>
      </c>
      <c r="AR21" s="42">
        <v>0.28999999999999998</v>
      </c>
      <c r="AS21" s="42">
        <v>100.21428571428572</v>
      </c>
      <c r="AT21" s="42"/>
      <c r="AU21" s="42">
        <v>0.80524921389779802</v>
      </c>
      <c r="AV21" s="42">
        <v>0.84064893748481084</v>
      </c>
      <c r="AW21" s="42"/>
      <c r="AX21" s="42">
        <v>1.147564367734113</v>
      </c>
      <c r="AY21" s="42">
        <v>6.25782227784731E-3</v>
      </c>
      <c r="AZ21" s="42">
        <v>0.15457041977245978</v>
      </c>
      <c r="BA21" s="42">
        <v>1.3023163336315738E-2</v>
      </c>
      <c r="BB21" s="42">
        <v>6.9475210439405525E-3</v>
      </c>
      <c r="BC21" s="42">
        <v>6.095616117943084E-3</v>
      </c>
      <c r="BD21" s="42">
        <v>2.5932341552883632E-2</v>
      </c>
      <c r="BE21" s="42">
        <v>6.8400369856680548E-2</v>
      </c>
      <c r="BF21" s="42">
        <v>7.8040643008795874E-2</v>
      </c>
      <c r="BG21" s="42">
        <v>5.8370653650681827E-4</v>
      </c>
      <c r="BH21" s="42">
        <v>1.50683226470098</v>
      </c>
      <c r="BI21" s="42"/>
      <c r="BJ21" s="42"/>
      <c r="BK21" s="42">
        <v>1.147564367734113</v>
      </c>
      <c r="BL21" s="42">
        <v>6.25782227784731E-3</v>
      </c>
      <c r="BM21" s="42">
        <v>0.30914083954491955</v>
      </c>
      <c r="BN21" s="42">
        <v>1.3023163336315738E-2</v>
      </c>
      <c r="BO21" s="42">
        <v>6.9475210439405525E-3</v>
      </c>
      <c r="BP21" s="42">
        <v>6.095616117943084E-3</v>
      </c>
      <c r="BQ21" s="42">
        <v>2.5932341552883632E-2</v>
      </c>
      <c r="BR21" s="42">
        <v>0.1368007397133611</v>
      </c>
      <c r="BS21" s="42">
        <v>0.15608128601759175</v>
      </c>
      <c r="BT21" s="43">
        <v>1.1674130730136365E-3</v>
      </c>
      <c r="BV21" s="68">
        <f>BP21/(BP21+BN21)</f>
        <v>0.3188287271437325</v>
      </c>
      <c r="BW21" s="42">
        <v>0.80524921389779802</v>
      </c>
      <c r="BX21" s="42">
        <v>0.84064893748481084</v>
      </c>
      <c r="CD21" s="67">
        <f t="shared" si="1"/>
        <v>175</v>
      </c>
      <c r="CE21" s="67">
        <f>BV21*$BZ$2+BW21*$CA$2+$CB$2*BX21+$CC$2</f>
        <v>162.68050595168333</v>
      </c>
      <c r="CF21" s="76">
        <f t="shared" si="3"/>
        <v>151.76993360650985</v>
      </c>
      <c r="CK21" s="16">
        <f t="shared" si="4"/>
        <v>199.36715455886778</v>
      </c>
      <c r="CL21" s="74">
        <f t="shared" si="5"/>
        <v>593.7582212957509</v>
      </c>
    </row>
    <row r="22" spans="1:90" ht="18" thickBot="1" x14ac:dyDescent="0.3">
      <c r="A22" s="53" t="s">
        <v>44</v>
      </c>
      <c r="B22" s="54" t="s">
        <v>81</v>
      </c>
      <c r="C22" s="55" t="s">
        <v>88</v>
      </c>
      <c r="D22" s="55" t="s">
        <v>47</v>
      </c>
      <c r="E22" s="57"/>
      <c r="F22" s="58">
        <v>0</v>
      </c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9">
        <v>375</v>
      </c>
      <c r="Z22" s="57"/>
      <c r="AA22" s="57"/>
      <c r="AB22" s="56">
        <v>375</v>
      </c>
      <c r="AC22" s="57"/>
      <c r="AD22" s="57"/>
      <c r="AE22" s="60">
        <f t="shared" si="0"/>
        <v>375</v>
      </c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57"/>
      <c r="BR22" s="57"/>
      <c r="BS22" s="57"/>
      <c r="BT22" s="61"/>
      <c r="BW22" s="68"/>
    </row>
    <row r="24" spans="1:90" ht="17" x14ac:dyDescent="0.2">
      <c r="H24" s="30">
        <v>0.36103905373641304</v>
      </c>
      <c r="I24" s="31">
        <v>349</v>
      </c>
      <c r="T24" t="s">
        <v>5</v>
      </c>
    </row>
    <row r="25" spans="1:90" ht="17" x14ac:dyDescent="0.2">
      <c r="H25" s="30">
        <v>0.28825402128623334</v>
      </c>
      <c r="I25" s="31">
        <v>355</v>
      </c>
      <c r="T25">
        <v>0.2</v>
      </c>
      <c r="U25">
        <f>451-(342*T25)</f>
        <v>382.6</v>
      </c>
    </row>
    <row r="26" spans="1:90" ht="17" x14ac:dyDescent="0.2">
      <c r="H26" s="30">
        <v>0.39124475074304188</v>
      </c>
      <c r="I26" s="31">
        <v>380</v>
      </c>
      <c r="T26">
        <v>0.3</v>
      </c>
      <c r="U26">
        <f t="shared" ref="U26:U32" si="6">451-(342*T26)</f>
        <v>348.4</v>
      </c>
    </row>
    <row r="27" spans="1:90" ht="17" x14ac:dyDescent="0.2">
      <c r="H27" s="30">
        <v>0.4887569934165874</v>
      </c>
      <c r="I27" s="31">
        <v>284</v>
      </c>
      <c r="T27">
        <v>0.4</v>
      </c>
      <c r="U27">
        <f t="shared" si="6"/>
        <v>314.2</v>
      </c>
    </row>
    <row r="28" spans="1:90" ht="17" x14ac:dyDescent="0.2">
      <c r="H28" s="30">
        <v>0.53685578640295406</v>
      </c>
      <c r="I28" s="31"/>
      <c r="T28">
        <v>0.5</v>
      </c>
      <c r="U28">
        <f t="shared" si="6"/>
        <v>280</v>
      </c>
    </row>
    <row r="29" spans="1:90" ht="17" x14ac:dyDescent="0.2">
      <c r="H29" s="30">
        <v>0.42411331623924359</v>
      </c>
      <c r="I29" s="31"/>
      <c r="T29">
        <v>0.6</v>
      </c>
      <c r="U29">
        <f t="shared" si="6"/>
        <v>245.8</v>
      </c>
    </row>
    <row r="30" spans="1:90" ht="17" x14ac:dyDescent="0.2">
      <c r="H30" s="30">
        <v>0.23689820110221482</v>
      </c>
      <c r="I30" s="31"/>
      <c r="T30">
        <v>0.7</v>
      </c>
      <c r="U30">
        <f t="shared" si="6"/>
        <v>211.60000000000002</v>
      </c>
    </row>
    <row r="31" spans="1:90" ht="17" x14ac:dyDescent="0.2">
      <c r="H31" s="30">
        <v>0.30280441831693838</v>
      </c>
      <c r="I31" s="31">
        <v>372</v>
      </c>
      <c r="T31">
        <v>0.8</v>
      </c>
      <c r="U31">
        <f t="shared" si="6"/>
        <v>177.39999999999998</v>
      </c>
    </row>
    <row r="32" spans="1:90" ht="17" x14ac:dyDescent="0.2">
      <c r="H32" s="30">
        <v>0.36701862247339523</v>
      </c>
      <c r="I32" s="31">
        <v>394</v>
      </c>
      <c r="T32">
        <v>0.9</v>
      </c>
      <c r="U32">
        <f t="shared" si="6"/>
        <v>143.19999999999999</v>
      </c>
    </row>
    <row r="33" spans="8:9" ht="17" x14ac:dyDescent="0.2">
      <c r="H33" s="30">
        <v>0.36694941616020388</v>
      </c>
      <c r="I33" s="31">
        <v>385</v>
      </c>
    </row>
    <row r="34" spans="8:9" ht="17" x14ac:dyDescent="0.2">
      <c r="H34" s="30">
        <v>0.24463806860177423</v>
      </c>
      <c r="I34" s="31">
        <v>398</v>
      </c>
    </row>
    <row r="35" spans="8:9" ht="17" x14ac:dyDescent="0.2">
      <c r="H35" s="30">
        <v>0.27545460605486499</v>
      </c>
      <c r="I35" s="31">
        <v>359</v>
      </c>
    </row>
    <row r="36" spans="8:9" ht="17" x14ac:dyDescent="0.2">
      <c r="H36" s="30">
        <v>0.43837596574883414</v>
      </c>
      <c r="I36" s="31"/>
    </row>
    <row r="37" spans="8:9" ht="17" x14ac:dyDescent="0.2">
      <c r="H37" s="30">
        <v>0.27655660483015931</v>
      </c>
      <c r="I37" s="31">
        <v>361</v>
      </c>
    </row>
    <row r="38" spans="8:9" ht="17" x14ac:dyDescent="0.2">
      <c r="H38" s="30">
        <v>0.50738925282880565</v>
      </c>
      <c r="I38" s="31">
        <v>180</v>
      </c>
    </row>
    <row r="39" spans="8:9" ht="17" x14ac:dyDescent="0.2">
      <c r="H39" s="30">
        <v>0.59026644831546593</v>
      </c>
      <c r="I39" s="31"/>
    </row>
    <row r="40" spans="8:9" ht="17" x14ac:dyDescent="0.2">
      <c r="H40" s="30">
        <v>1</v>
      </c>
      <c r="I40" s="31">
        <v>199</v>
      </c>
    </row>
    <row r="41" spans="8:9" ht="17" x14ac:dyDescent="0.2">
      <c r="H41" s="30">
        <v>0.24</v>
      </c>
      <c r="I41" s="31">
        <v>375</v>
      </c>
    </row>
    <row r="42" spans="8:9" ht="17" x14ac:dyDescent="0.2">
      <c r="H42" s="30">
        <v>1</v>
      </c>
      <c r="I42" s="31">
        <v>200</v>
      </c>
    </row>
    <row r="43" spans="8:9" ht="17" x14ac:dyDescent="0.2">
      <c r="H43" s="30">
        <v>0.84064893748481084</v>
      </c>
      <c r="I43" s="31">
        <v>207</v>
      </c>
    </row>
    <row r="44" spans="8:9" ht="17" x14ac:dyDescent="0.2">
      <c r="H44" s="32">
        <v>0</v>
      </c>
      <c r="I44" s="33">
        <v>375</v>
      </c>
    </row>
    <row r="45" spans="8:9" ht="17" x14ac:dyDescent="0.2">
      <c r="H45" s="30">
        <v>0.36103905373641304</v>
      </c>
      <c r="I45" s="31">
        <v>306</v>
      </c>
    </row>
    <row r="46" spans="8:9" ht="17" x14ac:dyDescent="0.2">
      <c r="H46" s="30">
        <v>0.28825402128623334</v>
      </c>
      <c r="I46" s="31">
        <v>355</v>
      </c>
    </row>
    <row r="47" spans="8:9" ht="17" x14ac:dyDescent="0.2">
      <c r="H47" s="30">
        <v>0.39124475074304188</v>
      </c>
      <c r="I47" s="31">
        <v>311</v>
      </c>
    </row>
    <row r="48" spans="8:9" ht="17" x14ac:dyDescent="0.2">
      <c r="H48" s="30">
        <v>0.4887569934165874</v>
      </c>
      <c r="I48" s="31">
        <v>281</v>
      </c>
    </row>
    <row r="49" spans="8:9" ht="17" x14ac:dyDescent="0.2">
      <c r="H49" s="30">
        <v>0.53685578640295406</v>
      </c>
      <c r="I49" s="31">
        <v>264</v>
      </c>
    </row>
    <row r="50" spans="8:9" ht="17" x14ac:dyDescent="0.2">
      <c r="H50" s="30">
        <v>0.42411331623924359</v>
      </c>
      <c r="I50" s="31">
        <v>244</v>
      </c>
    </row>
    <row r="51" spans="8:9" ht="17" x14ac:dyDescent="0.2">
      <c r="H51" s="30">
        <v>0.23689820110221482</v>
      </c>
      <c r="I51" s="31">
        <v>294</v>
      </c>
    </row>
    <row r="52" spans="8:9" ht="17" x14ac:dyDescent="0.2">
      <c r="H52" s="30">
        <v>0.30280441831693838</v>
      </c>
      <c r="I52" s="31">
        <v>329</v>
      </c>
    </row>
    <row r="53" spans="8:9" ht="17" x14ac:dyDescent="0.2">
      <c r="H53" s="30">
        <v>0.36701862247339523</v>
      </c>
      <c r="I53" s="31">
        <v>360</v>
      </c>
    </row>
    <row r="54" spans="8:9" ht="17" x14ac:dyDescent="0.2">
      <c r="H54" s="30">
        <v>0.36694941616020388</v>
      </c>
      <c r="I54" s="31">
        <v>341</v>
      </c>
    </row>
    <row r="55" spans="8:9" ht="17" x14ac:dyDescent="0.2">
      <c r="H55" s="30">
        <v>0.24463806860177423</v>
      </c>
      <c r="I55" s="31">
        <v>398</v>
      </c>
    </row>
    <row r="56" spans="8:9" ht="17" x14ac:dyDescent="0.2">
      <c r="H56" s="30">
        <v>0.27545460605486499</v>
      </c>
      <c r="I56" s="31">
        <v>306</v>
      </c>
    </row>
    <row r="57" spans="8:9" ht="17" x14ac:dyDescent="0.2">
      <c r="H57" s="30">
        <v>0.43837596574883414</v>
      </c>
      <c r="I57" s="31">
        <v>356</v>
      </c>
    </row>
    <row r="58" spans="8:9" ht="17" x14ac:dyDescent="0.2">
      <c r="H58" s="30">
        <v>0.27655660483015931</v>
      </c>
      <c r="I58" s="31">
        <v>317</v>
      </c>
    </row>
    <row r="59" spans="8:9" ht="17" x14ac:dyDescent="0.2">
      <c r="H59" s="30">
        <v>0.50738925282880565</v>
      </c>
      <c r="I59" s="31">
        <v>190</v>
      </c>
    </row>
    <row r="60" spans="8:9" ht="17" x14ac:dyDescent="0.2">
      <c r="H60" s="30">
        <v>0.59026644831546593</v>
      </c>
      <c r="I60" s="31">
        <v>215</v>
      </c>
    </row>
    <row r="61" spans="8:9" ht="17" x14ac:dyDescent="0.2">
      <c r="H61" s="30">
        <v>1</v>
      </c>
      <c r="I61" s="31">
        <v>235</v>
      </c>
    </row>
    <row r="62" spans="8:9" ht="17" x14ac:dyDescent="0.2">
      <c r="H62" s="30">
        <v>0.24</v>
      </c>
      <c r="I62" s="31">
        <v>375</v>
      </c>
    </row>
    <row r="63" spans="8:9" ht="17" x14ac:dyDescent="0.2">
      <c r="H63" s="30">
        <v>1</v>
      </c>
      <c r="I63" s="31">
        <v>200</v>
      </c>
    </row>
    <row r="64" spans="8:9" ht="17" x14ac:dyDescent="0.2">
      <c r="H64" s="30">
        <v>0.84064893748481084</v>
      </c>
      <c r="I64" s="31">
        <v>143</v>
      </c>
    </row>
    <row r="65" spans="8:9" ht="17" x14ac:dyDescent="0.2">
      <c r="H65" s="32">
        <v>0</v>
      </c>
      <c r="I65" s="31">
        <v>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Sensitivity Report 1</vt:lpstr>
      <vt:lpstr>Answer Report 1</vt:lpstr>
      <vt:lpstr>Sensitivity Report 2</vt:lpstr>
      <vt:lpstr>Limits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Shi</dc:creator>
  <cp:lastModifiedBy>William Towbin</cp:lastModifiedBy>
  <dcterms:created xsi:type="dcterms:W3CDTF">2021-05-20T19:21:39Z</dcterms:created>
  <dcterms:modified xsi:type="dcterms:W3CDTF">2021-05-24T02:55:31Z</dcterms:modified>
</cp:coreProperties>
</file>