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Basalt Carbonate Baselines/Sarah Shi's code/"/>
    </mc:Choice>
  </mc:AlternateContent>
  <xr:revisionPtr revIDLastSave="0" documentId="13_ncr:1_{E03DF873-FA94-AE4F-9A15-283D5E0D3290}" xr6:coauthVersionLast="46" xr6:coauthVersionMax="46" xr10:uidLastSave="{00000000-0000-0000-0000-000000000000}"/>
  <bookViews>
    <workbookView xWindow="-26560" yWindow="13160" windowWidth="35540" windowHeight="21800" activeTab="2" xr2:uid="{647E8BB5-9E71-DE44-9243-1746D653F143}"/>
  </bookViews>
  <sheets>
    <sheet name="Sheet1" sheetId="1" r:id="rId1"/>
    <sheet name="Feasibility Report 1" sheetId="5" r:id="rId2"/>
    <sheet name="Henry Cut down (2)" sheetId="3" r:id="rId3"/>
    <sheet name="Henry Cut down" sheetId="2" r:id="rId4"/>
    <sheet name="Henry Individual Elem" sheetId="4" r:id="rId5"/>
  </sheets>
  <definedNames>
    <definedName name="solver_adj" localSheetId="3" hidden="1">'Henry Cut down'!$BZ$3:$CC$3</definedName>
    <definedName name="solver_adj" localSheetId="2" hidden="1">'Henry Cut down (2)'!$CB$3:$CE$3</definedName>
    <definedName name="solver_adj" localSheetId="4" hidden="1">'Henry Individual Elem'!$CA$3:$CD$3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eng" localSheetId="3" hidden="1">1</definedName>
    <definedName name="solver_eng" localSheetId="2" hidden="1">1</definedName>
    <definedName name="solver_eng" localSheetId="4" hidden="1">1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lin" localSheetId="3" hidden="1">2</definedName>
    <definedName name="solver_lin" localSheetId="2" hidden="1">2</definedName>
    <definedName name="solver_lin" localSheetId="4" hidden="1">2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neg" localSheetId="3" hidden="1">1</definedName>
    <definedName name="solver_neg" localSheetId="2" hidden="1">1</definedName>
    <definedName name="solver_neg" localSheetId="4" hidden="1">1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um" localSheetId="3" hidden="1">0</definedName>
    <definedName name="solver_num" localSheetId="2" hidden="1">0</definedName>
    <definedName name="solver_num" localSheetId="4" hidden="1">0</definedName>
    <definedName name="solver_opt" localSheetId="3" hidden="1">'Henry Cut down'!$CD$3</definedName>
    <definedName name="solver_opt" localSheetId="2" hidden="1">'Henry Cut down (2)'!$CF$3</definedName>
    <definedName name="solver_opt" localSheetId="4" hidden="1">'Henry Individual Elem'!$CE$3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yp" localSheetId="3" hidden="1">2</definedName>
    <definedName name="solver_typ" localSheetId="2" hidden="1">3</definedName>
    <definedName name="solver_typ" localSheetId="4" hidden="1">3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er" localSheetId="3" hidden="1">2</definedName>
    <definedName name="solver_ver" localSheetId="2" hidden="1">2</definedName>
    <definedName name="solver_ver" localSheetId="4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3" i="3" l="1"/>
  <c r="BX4" i="3"/>
  <c r="BX5" i="3"/>
  <c r="BX6" i="3"/>
  <c r="BX7" i="3"/>
  <c r="BX8" i="3"/>
  <c r="BX9" i="3"/>
  <c r="BX10" i="3"/>
  <c r="BX11" i="3"/>
  <c r="BX12" i="3"/>
  <c r="BX13" i="3"/>
  <c r="BX14" i="3"/>
  <c r="BX15" i="3"/>
  <c r="BX16" i="3"/>
  <c r="BX17" i="3"/>
  <c r="BX18" i="3"/>
  <c r="BX19" i="3"/>
  <c r="BX20" i="3"/>
  <c r="BX21" i="3"/>
  <c r="BX22" i="3"/>
  <c r="BX23" i="3"/>
  <c r="BX24" i="3"/>
  <c r="BX25" i="3"/>
  <c r="BX26" i="3"/>
  <c r="BX27" i="3"/>
  <c r="BX28" i="3"/>
  <c r="BX29" i="3"/>
  <c r="BX30" i="3"/>
  <c r="BX31" i="3"/>
  <c r="BX32" i="3"/>
  <c r="BX33" i="3"/>
  <c r="BX34" i="3"/>
  <c r="BX35" i="3"/>
  <c r="BX36" i="3"/>
  <c r="BX37" i="3"/>
  <c r="BX38" i="3"/>
  <c r="BX39" i="3"/>
  <c r="BX40" i="3"/>
  <c r="BX41" i="3"/>
  <c r="BX42" i="3"/>
  <c r="BX43" i="3"/>
  <c r="BX44" i="3"/>
  <c r="BX45" i="3"/>
  <c r="BX46" i="3"/>
  <c r="BX47" i="3"/>
  <c r="BX48" i="3"/>
  <c r="BX49" i="3"/>
  <c r="BX50" i="3"/>
  <c r="BX51" i="3"/>
  <c r="BX52" i="3"/>
  <c r="BX53" i="3"/>
  <c r="BX54" i="3"/>
  <c r="BX55" i="3"/>
  <c r="BX56" i="3"/>
  <c r="BX57" i="3"/>
  <c r="BX58" i="3"/>
  <c r="BX59" i="3"/>
  <c r="BX60" i="3"/>
  <c r="BX61" i="3"/>
  <c r="BX62" i="3"/>
  <c r="BX63" i="3"/>
  <c r="BX64" i="3"/>
  <c r="BX65" i="3"/>
  <c r="BX66" i="3"/>
  <c r="BX67" i="3"/>
  <c r="BX68" i="3"/>
  <c r="BX69" i="3"/>
  <c r="BX70" i="3"/>
  <c r="BX71" i="3"/>
  <c r="BX72" i="3"/>
  <c r="BX73" i="3"/>
  <c r="BX74" i="3"/>
  <c r="BX75" i="3"/>
  <c r="BX76" i="3"/>
  <c r="BX77" i="3"/>
  <c r="BX78" i="3"/>
  <c r="BX2" i="3"/>
  <c r="AE3" i="3"/>
  <c r="AE4" i="3"/>
  <c r="AE6" i="3"/>
  <c r="AE7" i="3"/>
  <c r="AE11" i="3"/>
  <c r="AE12" i="3"/>
  <c r="AE13" i="3"/>
  <c r="AE14" i="3"/>
  <c r="AE15" i="3"/>
  <c r="AE21" i="3"/>
  <c r="AE23" i="3"/>
  <c r="AE24" i="3"/>
  <c r="AE25" i="3"/>
  <c r="AE27" i="3"/>
  <c r="AE33" i="3"/>
  <c r="AE38" i="3"/>
  <c r="AE58" i="3"/>
  <c r="AE74" i="3"/>
  <c r="AE75" i="3"/>
  <c r="AE78" i="3"/>
  <c r="BW3" i="4"/>
  <c r="BW4" i="4"/>
  <c r="BW5" i="4"/>
  <c r="BW6" i="4"/>
  <c r="BW7" i="4"/>
  <c r="BW8" i="4"/>
  <c r="BW9" i="4"/>
  <c r="BW10" i="4"/>
  <c r="BW11" i="4"/>
  <c r="BW12" i="4"/>
  <c r="BW13" i="4"/>
  <c r="BW14" i="4"/>
  <c r="BW15" i="4"/>
  <c r="BW16" i="4"/>
  <c r="BW17" i="4"/>
  <c r="BW18" i="4"/>
  <c r="BW19" i="4"/>
  <c r="BW20" i="4"/>
  <c r="BW21" i="4"/>
  <c r="BW22" i="4"/>
  <c r="BW23" i="4"/>
  <c r="BW24" i="4"/>
  <c r="BW25" i="4"/>
  <c r="BW26" i="4"/>
  <c r="BW27" i="4"/>
  <c r="BW28" i="4"/>
  <c r="BW29" i="4"/>
  <c r="BW30" i="4"/>
  <c r="BW31" i="4"/>
  <c r="BW32" i="4"/>
  <c r="BW33" i="4"/>
  <c r="BW34" i="4"/>
  <c r="BW35" i="4"/>
  <c r="BW36" i="4"/>
  <c r="BW37" i="4"/>
  <c r="BW38" i="4"/>
  <c r="BW39" i="4"/>
  <c r="BW40" i="4"/>
  <c r="BW41" i="4"/>
  <c r="BW42" i="4"/>
  <c r="BW43" i="4"/>
  <c r="BW44" i="4"/>
  <c r="BW45" i="4"/>
  <c r="BW46" i="4"/>
  <c r="BW47" i="4"/>
  <c r="BW48" i="4"/>
  <c r="BW49" i="4"/>
  <c r="BW50" i="4"/>
  <c r="BW51" i="4"/>
  <c r="BW52" i="4"/>
  <c r="BW53" i="4"/>
  <c r="BW54" i="4"/>
  <c r="BW55" i="4"/>
  <c r="BW56" i="4"/>
  <c r="BW57" i="4"/>
  <c r="BW58" i="4"/>
  <c r="BW59" i="4"/>
  <c r="BW60" i="4"/>
  <c r="BW61" i="4"/>
  <c r="BW62" i="4"/>
  <c r="BW63" i="4"/>
  <c r="BW64" i="4"/>
  <c r="BW65" i="4"/>
  <c r="BW66" i="4"/>
  <c r="BW67" i="4"/>
  <c r="BW68" i="4"/>
  <c r="BW69" i="4"/>
  <c r="BW70" i="4"/>
  <c r="BW71" i="4"/>
  <c r="BW72" i="4"/>
  <c r="BW73" i="4"/>
  <c r="BW74" i="4"/>
  <c r="BW75" i="4"/>
  <c r="BW76" i="4"/>
  <c r="BW77" i="4"/>
  <c r="BW78" i="4"/>
  <c r="BW2" i="4"/>
  <c r="BV2" i="4"/>
  <c r="BV70" i="4"/>
  <c r="BV71" i="4"/>
  <c r="BV72" i="4"/>
  <c r="BV77" i="4"/>
  <c r="BV69" i="4"/>
  <c r="BV63" i="4"/>
  <c r="BV64" i="4"/>
  <c r="BV57" i="4"/>
  <c r="BV58" i="4"/>
  <c r="BV59" i="4"/>
  <c r="BV51" i="4"/>
  <c r="BV52" i="4"/>
  <c r="BV53" i="4"/>
  <c r="BV54" i="4"/>
  <c r="BV55" i="4"/>
  <c r="BV43" i="4"/>
  <c r="BV44" i="4"/>
  <c r="BV45" i="4"/>
  <c r="BV35" i="4"/>
  <c r="BV31" i="4"/>
  <c r="BV32" i="4"/>
  <c r="AT3" i="4"/>
  <c r="AU3" i="4"/>
  <c r="AT4" i="4"/>
  <c r="AU4" i="4"/>
  <c r="AT5" i="4"/>
  <c r="AU5" i="4"/>
  <c r="AT6" i="4"/>
  <c r="AU6" i="4"/>
  <c r="AT7" i="4"/>
  <c r="AU7" i="4"/>
  <c r="AT8" i="4"/>
  <c r="AU8" i="4"/>
  <c r="AT9" i="4"/>
  <c r="AU9" i="4"/>
  <c r="AT10" i="4"/>
  <c r="AU10" i="4"/>
  <c r="AT11" i="4"/>
  <c r="AU11" i="4"/>
  <c r="AT12" i="4"/>
  <c r="AU12" i="4"/>
  <c r="AT13" i="4"/>
  <c r="AU13" i="4"/>
  <c r="AT14" i="4"/>
  <c r="AU14" i="4"/>
  <c r="AT15" i="4"/>
  <c r="AU15" i="4"/>
  <c r="AT16" i="4"/>
  <c r="AU16" i="4"/>
  <c r="AT17" i="4"/>
  <c r="AU17" i="4"/>
  <c r="AT18" i="4"/>
  <c r="AU18" i="4"/>
  <c r="AT19" i="4"/>
  <c r="AU19" i="4"/>
  <c r="AT20" i="4"/>
  <c r="AU20" i="4"/>
  <c r="AT21" i="4"/>
  <c r="AU21" i="4"/>
  <c r="AT22" i="4"/>
  <c r="AU22" i="4"/>
  <c r="AT23" i="4"/>
  <c r="AU23" i="4"/>
  <c r="AT24" i="4"/>
  <c r="AU24" i="4"/>
  <c r="AT25" i="4"/>
  <c r="AU25" i="4"/>
  <c r="AT26" i="4"/>
  <c r="AU26" i="4"/>
  <c r="AT27" i="4"/>
  <c r="AU27" i="4"/>
  <c r="AT28" i="4"/>
  <c r="AU28" i="4"/>
  <c r="AT29" i="4"/>
  <c r="AU29" i="4"/>
  <c r="AT30" i="4"/>
  <c r="AU30" i="4"/>
  <c r="AT31" i="4"/>
  <c r="AU31" i="4"/>
  <c r="AT32" i="4"/>
  <c r="AU32" i="4"/>
  <c r="AT33" i="4"/>
  <c r="AU33" i="4"/>
  <c r="AT34" i="4"/>
  <c r="AU34" i="4"/>
  <c r="AT35" i="4"/>
  <c r="AU35" i="4"/>
  <c r="AT36" i="4"/>
  <c r="AU36" i="4"/>
  <c r="AT37" i="4"/>
  <c r="AU37" i="4"/>
  <c r="AT38" i="4"/>
  <c r="AU38" i="4"/>
  <c r="AT39" i="4"/>
  <c r="AU39" i="4"/>
  <c r="AT40" i="4"/>
  <c r="AU40" i="4"/>
  <c r="AT41" i="4"/>
  <c r="AU41" i="4"/>
  <c r="AT42" i="4"/>
  <c r="AU42" i="4"/>
  <c r="AT43" i="4"/>
  <c r="AU43" i="4"/>
  <c r="AT44" i="4"/>
  <c r="AU44" i="4"/>
  <c r="AT45" i="4"/>
  <c r="AU45" i="4"/>
  <c r="AT46" i="4"/>
  <c r="AU46" i="4"/>
  <c r="AT47" i="4"/>
  <c r="AU47" i="4"/>
  <c r="AT48" i="4"/>
  <c r="AU48" i="4"/>
  <c r="AT49" i="4"/>
  <c r="AU49" i="4"/>
  <c r="AT50" i="4"/>
  <c r="AU50" i="4"/>
  <c r="AT51" i="4"/>
  <c r="AU51" i="4"/>
  <c r="AT52" i="4"/>
  <c r="AU52" i="4"/>
  <c r="AT53" i="4"/>
  <c r="AU53" i="4"/>
  <c r="AT54" i="4"/>
  <c r="AU54" i="4"/>
  <c r="AT55" i="4"/>
  <c r="AU55" i="4"/>
  <c r="AT56" i="4"/>
  <c r="AU56" i="4"/>
  <c r="AT57" i="4"/>
  <c r="AU57" i="4"/>
  <c r="AT58" i="4"/>
  <c r="AU58" i="4"/>
  <c r="AT59" i="4"/>
  <c r="AU59" i="4"/>
  <c r="AT60" i="4"/>
  <c r="AU60" i="4"/>
  <c r="AT61" i="4"/>
  <c r="AU61" i="4"/>
  <c r="AT62" i="4"/>
  <c r="AU62" i="4"/>
  <c r="AT63" i="4"/>
  <c r="AU63" i="4"/>
  <c r="AT64" i="4"/>
  <c r="AU64" i="4"/>
  <c r="AT65" i="4"/>
  <c r="AU65" i="4"/>
  <c r="AT66" i="4"/>
  <c r="AU66" i="4"/>
  <c r="AT67" i="4"/>
  <c r="AU67" i="4"/>
  <c r="AT68" i="4"/>
  <c r="AU68" i="4"/>
  <c r="AT69" i="4"/>
  <c r="AU69" i="4"/>
  <c r="AT70" i="4"/>
  <c r="AU70" i="4"/>
  <c r="AT71" i="4"/>
  <c r="AU71" i="4"/>
  <c r="AT72" i="4"/>
  <c r="AU72" i="4"/>
  <c r="AT73" i="4"/>
  <c r="AU73" i="4"/>
  <c r="AT74" i="4"/>
  <c r="AU74" i="4"/>
  <c r="AT75" i="4"/>
  <c r="AU75" i="4"/>
  <c r="AT76" i="4"/>
  <c r="AU76" i="4"/>
  <c r="AT77" i="4"/>
  <c r="AU77" i="4"/>
  <c r="AT78" i="4"/>
  <c r="AU78" i="4"/>
  <c r="AT79" i="4"/>
  <c r="AU79" i="4"/>
  <c r="AU2" i="4"/>
  <c r="AT2" i="4"/>
  <c r="BV78" i="4"/>
  <c r="H81" i="4"/>
  <c r="I81" i="4" s="1"/>
  <c r="C81" i="4"/>
  <c r="BT79" i="4"/>
  <c r="N79" i="4"/>
  <c r="J79" i="4"/>
  <c r="BU78" i="4"/>
  <c r="BT78" i="4"/>
  <c r="CP78" i="4" s="1"/>
  <c r="BS77" i="4"/>
  <c r="BQ77" i="4"/>
  <c r="BO77" i="4"/>
  <c r="BM77" i="4"/>
  <c r="BK77" i="4"/>
  <c r="BF77" i="4"/>
  <c r="BE77" i="4"/>
  <c r="BR77" i="4" s="1"/>
  <c r="BD77" i="4"/>
  <c r="BC77" i="4"/>
  <c r="BP77" i="4" s="1"/>
  <c r="BB77" i="4"/>
  <c r="BA77" i="4"/>
  <c r="BN77" i="4" s="1"/>
  <c r="AZ77" i="4"/>
  <c r="AY77" i="4"/>
  <c r="BL77" i="4" s="1"/>
  <c r="AW77" i="4"/>
  <c r="BJ77" i="4" s="1"/>
  <c r="AR77" i="4"/>
  <c r="N77" i="4"/>
  <c r="J77" i="4"/>
  <c r="BT76" i="4"/>
  <c r="N76" i="4"/>
  <c r="BT75" i="4"/>
  <c r="BT74" i="4"/>
  <c r="BT73" i="4"/>
  <c r="N73" i="4"/>
  <c r="J73" i="4"/>
  <c r="BS72" i="4"/>
  <c r="BQ72" i="4"/>
  <c r="BO72" i="4"/>
  <c r="BM72" i="4"/>
  <c r="BK72" i="4"/>
  <c r="BJ72" i="4"/>
  <c r="BF72" i="4"/>
  <c r="BE72" i="4"/>
  <c r="BR72" i="4" s="1"/>
  <c r="BD72" i="4"/>
  <c r="BC72" i="4"/>
  <c r="BP72" i="4" s="1"/>
  <c r="BB72" i="4"/>
  <c r="BA72" i="4"/>
  <c r="BN72" i="4" s="1"/>
  <c r="AZ72" i="4"/>
  <c r="AY72" i="4"/>
  <c r="BL72" i="4" s="1"/>
  <c r="AW72" i="4"/>
  <c r="AR72" i="4"/>
  <c r="BR71" i="4"/>
  <c r="BP71" i="4"/>
  <c r="BN71" i="4"/>
  <c r="BL71" i="4"/>
  <c r="BK71" i="4"/>
  <c r="BF71" i="4"/>
  <c r="BS71" i="4" s="1"/>
  <c r="BE71" i="4"/>
  <c r="BD71" i="4"/>
  <c r="BQ71" i="4" s="1"/>
  <c r="BC71" i="4"/>
  <c r="BB71" i="4"/>
  <c r="BO71" i="4" s="1"/>
  <c r="BA71" i="4"/>
  <c r="AZ71" i="4"/>
  <c r="BM71" i="4" s="1"/>
  <c r="AY71" i="4"/>
  <c r="AW71" i="4"/>
  <c r="AR71" i="4"/>
  <c r="N71" i="4"/>
  <c r="J71" i="4"/>
  <c r="CP70" i="4"/>
  <c r="CL70" i="4"/>
  <c r="CH70" i="4"/>
  <c r="BT70" i="4"/>
  <c r="CQ70" i="4" s="1"/>
  <c r="CQ69" i="4"/>
  <c r="CO69" i="4"/>
  <c r="CM69" i="4"/>
  <c r="CK69" i="4"/>
  <c r="CI69" i="4"/>
  <c r="BT69" i="4"/>
  <c r="CR69" i="4" s="1"/>
  <c r="BT68" i="4"/>
  <c r="N68" i="4"/>
  <c r="J68" i="4"/>
  <c r="BS67" i="4"/>
  <c r="BQ67" i="4"/>
  <c r="BO67" i="4"/>
  <c r="BM67" i="4"/>
  <c r="BU67" i="4" s="1"/>
  <c r="BK67" i="4"/>
  <c r="BF67" i="4"/>
  <c r="BE67" i="4"/>
  <c r="BR67" i="4" s="1"/>
  <c r="BD67" i="4"/>
  <c r="BC67" i="4"/>
  <c r="BP67" i="4" s="1"/>
  <c r="BB67" i="4"/>
  <c r="BA67" i="4"/>
  <c r="BN67" i="4" s="1"/>
  <c r="AZ67" i="4"/>
  <c r="AY67" i="4"/>
  <c r="BL67" i="4" s="1"/>
  <c r="AW67" i="4"/>
  <c r="BJ67" i="4" s="1"/>
  <c r="AR67" i="4"/>
  <c r="N67" i="4"/>
  <c r="J67" i="4"/>
  <c r="BT66" i="4"/>
  <c r="N66" i="4"/>
  <c r="J66" i="4"/>
  <c r="BT65" i="4"/>
  <c r="BR64" i="4"/>
  <c r="BP64" i="4"/>
  <c r="BN64" i="4"/>
  <c r="BL64" i="4"/>
  <c r="BK64" i="4"/>
  <c r="BF64" i="4"/>
  <c r="BS64" i="4" s="1"/>
  <c r="BE64" i="4"/>
  <c r="BD64" i="4"/>
  <c r="BQ64" i="4" s="1"/>
  <c r="BC64" i="4"/>
  <c r="BB64" i="4"/>
  <c r="BO64" i="4" s="1"/>
  <c r="BA64" i="4"/>
  <c r="AZ64" i="4"/>
  <c r="BM64" i="4" s="1"/>
  <c r="AY64" i="4"/>
  <c r="AW64" i="4"/>
  <c r="AR64" i="4"/>
  <c r="N64" i="4"/>
  <c r="J64" i="4"/>
  <c r="BS63" i="4"/>
  <c r="BQ63" i="4"/>
  <c r="BO63" i="4"/>
  <c r="BM63" i="4"/>
  <c r="BK63" i="4"/>
  <c r="BF63" i="4"/>
  <c r="BE63" i="4"/>
  <c r="BR63" i="4" s="1"/>
  <c r="BD63" i="4"/>
  <c r="BC63" i="4"/>
  <c r="BP63" i="4" s="1"/>
  <c r="BB63" i="4"/>
  <c r="BA63" i="4"/>
  <c r="BN63" i="4" s="1"/>
  <c r="AZ63" i="4"/>
  <c r="AY63" i="4"/>
  <c r="BL63" i="4" s="1"/>
  <c r="AW63" i="4"/>
  <c r="BJ63" i="4" s="1"/>
  <c r="AR63" i="4"/>
  <c r="N63" i="4"/>
  <c r="J63" i="4"/>
  <c r="CQ62" i="4"/>
  <c r="CO62" i="4"/>
  <c r="CM62" i="4"/>
  <c r="CJ62" i="4"/>
  <c r="CH62" i="4"/>
  <c r="BU62" i="4"/>
  <c r="BV62" i="4" s="1"/>
  <c r="BT62" i="4"/>
  <c r="CR62" i="4" s="1"/>
  <c r="BT61" i="4"/>
  <c r="N61" i="4"/>
  <c r="J61" i="4"/>
  <c r="BT60" i="4"/>
  <c r="N60" i="4"/>
  <c r="J60" i="4"/>
  <c r="BS59" i="4"/>
  <c r="BQ59" i="4"/>
  <c r="BO59" i="4"/>
  <c r="BM59" i="4"/>
  <c r="BK59" i="4"/>
  <c r="BF59" i="4"/>
  <c r="BE59" i="4"/>
  <c r="BR59" i="4" s="1"/>
  <c r="BD59" i="4"/>
  <c r="BC59" i="4"/>
  <c r="BP59" i="4" s="1"/>
  <c r="BB59" i="4"/>
  <c r="BA59" i="4"/>
  <c r="BN59" i="4" s="1"/>
  <c r="AZ59" i="4"/>
  <c r="AY59" i="4"/>
  <c r="BL59" i="4" s="1"/>
  <c r="AW59" i="4"/>
  <c r="BJ59" i="4" s="1"/>
  <c r="AR59" i="4"/>
  <c r="N59" i="4"/>
  <c r="J59" i="4"/>
  <c r="BQ58" i="4"/>
  <c r="BO58" i="4"/>
  <c r="BM58" i="4"/>
  <c r="BK58" i="4"/>
  <c r="BF58" i="4"/>
  <c r="BS58" i="4" s="1"/>
  <c r="BE58" i="4"/>
  <c r="BR58" i="4" s="1"/>
  <c r="BD58" i="4"/>
  <c r="BC58" i="4"/>
  <c r="BP58" i="4" s="1"/>
  <c r="BB58" i="4"/>
  <c r="BA58" i="4"/>
  <c r="BN58" i="4" s="1"/>
  <c r="AZ58" i="4"/>
  <c r="AY58" i="4"/>
  <c r="BL58" i="4" s="1"/>
  <c r="AW58" i="4"/>
  <c r="BJ58" i="4" s="1"/>
  <c r="AR58" i="4"/>
  <c r="BS57" i="4"/>
  <c r="BR57" i="4"/>
  <c r="BO57" i="4"/>
  <c r="BN57" i="4"/>
  <c r="BK57" i="4"/>
  <c r="BJ57" i="4"/>
  <c r="BF57" i="4"/>
  <c r="BE57" i="4"/>
  <c r="BD57" i="4"/>
  <c r="BQ57" i="4" s="1"/>
  <c r="BC57" i="4"/>
  <c r="BP57" i="4" s="1"/>
  <c r="BB57" i="4"/>
  <c r="BA57" i="4"/>
  <c r="AZ57" i="4"/>
  <c r="BM57" i="4" s="1"/>
  <c r="AY57" i="4"/>
  <c r="BL57" i="4" s="1"/>
  <c r="AW57" i="4"/>
  <c r="AR57" i="4"/>
  <c r="N57" i="4"/>
  <c r="J57" i="4"/>
  <c r="BT56" i="4"/>
  <c r="BQ55" i="4"/>
  <c r="BP55" i="4"/>
  <c r="BO55" i="4"/>
  <c r="BM55" i="4"/>
  <c r="BK55" i="4"/>
  <c r="BF55" i="4"/>
  <c r="BS55" i="4" s="1"/>
  <c r="BE55" i="4"/>
  <c r="BR55" i="4" s="1"/>
  <c r="BD55" i="4"/>
  <c r="BC55" i="4"/>
  <c r="BB55" i="4"/>
  <c r="BA55" i="4"/>
  <c r="BN55" i="4" s="1"/>
  <c r="AZ55" i="4"/>
  <c r="AY55" i="4"/>
  <c r="BL55" i="4" s="1"/>
  <c r="AW55" i="4"/>
  <c r="BJ55" i="4" s="1"/>
  <c r="AR55" i="4"/>
  <c r="N55" i="4"/>
  <c r="J55" i="4"/>
  <c r="BS54" i="4"/>
  <c r="BQ54" i="4"/>
  <c r="BM54" i="4"/>
  <c r="BL54" i="4"/>
  <c r="BK54" i="4"/>
  <c r="BF54" i="4"/>
  <c r="BE54" i="4"/>
  <c r="BR54" i="4" s="1"/>
  <c r="BD54" i="4"/>
  <c r="BC54" i="4"/>
  <c r="BP54" i="4" s="1"/>
  <c r="BB54" i="4"/>
  <c r="BO54" i="4" s="1"/>
  <c r="BA54" i="4"/>
  <c r="BN54" i="4" s="1"/>
  <c r="AZ54" i="4"/>
  <c r="AY54" i="4"/>
  <c r="AW54" i="4"/>
  <c r="AR54" i="4"/>
  <c r="N54" i="4"/>
  <c r="J54" i="4"/>
  <c r="BQ53" i="4"/>
  <c r="BP53" i="4"/>
  <c r="BO53" i="4"/>
  <c r="BM53" i="4"/>
  <c r="BK53" i="4"/>
  <c r="BF53" i="4"/>
  <c r="BS53" i="4" s="1"/>
  <c r="BE53" i="4"/>
  <c r="BR53" i="4" s="1"/>
  <c r="BD53" i="4"/>
  <c r="BC53" i="4"/>
  <c r="BB53" i="4"/>
  <c r="BA53" i="4"/>
  <c r="BN53" i="4" s="1"/>
  <c r="AZ53" i="4"/>
  <c r="AY53" i="4"/>
  <c r="BL53" i="4" s="1"/>
  <c r="AW53" i="4"/>
  <c r="BJ53" i="4" s="1"/>
  <c r="AR53" i="4"/>
  <c r="N53" i="4"/>
  <c r="J53" i="4"/>
  <c r="BR52" i="4"/>
  <c r="BQ52" i="4"/>
  <c r="BN52" i="4"/>
  <c r="BM52" i="4"/>
  <c r="BK52" i="4"/>
  <c r="BF52" i="4"/>
  <c r="BS52" i="4" s="1"/>
  <c r="BE52" i="4"/>
  <c r="BD52" i="4"/>
  <c r="BC52" i="4"/>
  <c r="BP52" i="4" s="1"/>
  <c r="BB52" i="4"/>
  <c r="BO52" i="4" s="1"/>
  <c r="BA52" i="4"/>
  <c r="AZ52" i="4"/>
  <c r="AY52" i="4"/>
  <c r="BL52" i="4" s="1"/>
  <c r="AW52" i="4"/>
  <c r="BJ52" i="4" s="1"/>
  <c r="AR52" i="4"/>
  <c r="N52" i="4"/>
  <c r="J52" i="4"/>
  <c r="BR51" i="4"/>
  <c r="BQ51" i="4"/>
  <c r="BN51" i="4"/>
  <c r="BM51" i="4"/>
  <c r="BK51" i="4"/>
  <c r="BF51" i="4"/>
  <c r="BS51" i="4" s="1"/>
  <c r="BE51" i="4"/>
  <c r="BD51" i="4"/>
  <c r="BC51" i="4"/>
  <c r="BP51" i="4" s="1"/>
  <c r="BB51" i="4"/>
  <c r="BO51" i="4" s="1"/>
  <c r="BA51" i="4"/>
  <c r="AZ51" i="4"/>
  <c r="AY51" i="4"/>
  <c r="BL51" i="4" s="1"/>
  <c r="AW51" i="4"/>
  <c r="BJ51" i="4" s="1"/>
  <c r="AR51" i="4"/>
  <c r="N51" i="4"/>
  <c r="J51" i="4"/>
  <c r="BT50" i="4"/>
  <c r="BT49" i="4"/>
  <c r="N49" i="4"/>
  <c r="J49" i="4"/>
  <c r="BS48" i="4"/>
  <c r="BO48" i="4"/>
  <c r="BK48" i="4"/>
  <c r="BF48" i="4"/>
  <c r="BE48" i="4"/>
  <c r="BR48" i="4" s="1"/>
  <c r="BD48" i="4"/>
  <c r="BQ48" i="4" s="1"/>
  <c r="BC48" i="4"/>
  <c r="BP48" i="4" s="1"/>
  <c r="BB48" i="4"/>
  <c r="BA48" i="4"/>
  <c r="BN48" i="4" s="1"/>
  <c r="AZ48" i="4"/>
  <c r="BM48" i="4" s="1"/>
  <c r="AY48" i="4"/>
  <c r="BL48" i="4" s="1"/>
  <c r="AX48" i="4"/>
  <c r="AW48" i="4"/>
  <c r="AR48" i="4"/>
  <c r="N48" i="4"/>
  <c r="J48" i="4"/>
  <c r="BQ47" i="4"/>
  <c r="BM47" i="4"/>
  <c r="BF47" i="4"/>
  <c r="BS47" i="4" s="1"/>
  <c r="BE47" i="4"/>
  <c r="BR47" i="4" s="1"/>
  <c r="BD47" i="4"/>
  <c r="BC47" i="4"/>
  <c r="BP47" i="4" s="1"/>
  <c r="BB47" i="4"/>
  <c r="BO47" i="4" s="1"/>
  <c r="BA47" i="4"/>
  <c r="BN47" i="4" s="1"/>
  <c r="AZ47" i="4"/>
  <c r="AY47" i="4"/>
  <c r="BL47" i="4" s="1"/>
  <c r="AX47" i="4"/>
  <c r="BK47" i="4" s="1"/>
  <c r="AW47" i="4"/>
  <c r="BJ47" i="4" s="1"/>
  <c r="AR47" i="4"/>
  <c r="N47" i="4"/>
  <c r="J47" i="4"/>
  <c r="BS46" i="4"/>
  <c r="BO46" i="4"/>
  <c r="BK46" i="4"/>
  <c r="BF46" i="4"/>
  <c r="BE46" i="4"/>
  <c r="BR46" i="4" s="1"/>
  <c r="BD46" i="4"/>
  <c r="BQ46" i="4" s="1"/>
  <c r="BC46" i="4"/>
  <c r="BP46" i="4" s="1"/>
  <c r="BB46" i="4"/>
  <c r="BA46" i="4"/>
  <c r="BN46" i="4" s="1"/>
  <c r="AZ46" i="4"/>
  <c r="BM46" i="4" s="1"/>
  <c r="AY46" i="4"/>
  <c r="BL46" i="4" s="1"/>
  <c r="AX46" i="4"/>
  <c r="AW46" i="4"/>
  <c r="AR46" i="4"/>
  <c r="N46" i="4"/>
  <c r="J46" i="4"/>
  <c r="BQ45" i="4"/>
  <c r="BM45" i="4"/>
  <c r="BK45" i="4"/>
  <c r="BF45" i="4"/>
  <c r="BS45" i="4" s="1"/>
  <c r="BE45" i="4"/>
  <c r="BR45" i="4" s="1"/>
  <c r="BD45" i="4"/>
  <c r="BC45" i="4"/>
  <c r="BP45" i="4" s="1"/>
  <c r="BB45" i="4"/>
  <c r="BO45" i="4" s="1"/>
  <c r="BA45" i="4"/>
  <c r="BN45" i="4" s="1"/>
  <c r="AZ45" i="4"/>
  <c r="AY45" i="4"/>
  <c r="BL45" i="4" s="1"/>
  <c r="AW45" i="4"/>
  <c r="BJ45" i="4" s="1"/>
  <c r="AR45" i="4"/>
  <c r="N45" i="4"/>
  <c r="BQ44" i="4"/>
  <c r="BM44" i="4"/>
  <c r="BK44" i="4"/>
  <c r="BF44" i="4"/>
  <c r="BS44" i="4" s="1"/>
  <c r="BE44" i="4"/>
  <c r="BR44" i="4" s="1"/>
  <c r="BD44" i="4"/>
  <c r="BC44" i="4"/>
  <c r="BP44" i="4" s="1"/>
  <c r="BB44" i="4"/>
  <c r="BO44" i="4" s="1"/>
  <c r="BA44" i="4"/>
  <c r="BN44" i="4" s="1"/>
  <c r="AZ44" i="4"/>
  <c r="AY44" i="4"/>
  <c r="BL44" i="4" s="1"/>
  <c r="AW44" i="4"/>
  <c r="AR44" i="4"/>
  <c r="N44" i="4"/>
  <c r="J44" i="4"/>
  <c r="BQ43" i="4"/>
  <c r="BO43" i="4"/>
  <c r="BM43" i="4"/>
  <c r="BK43" i="4"/>
  <c r="BF43" i="4"/>
  <c r="BS43" i="4" s="1"/>
  <c r="BE43" i="4"/>
  <c r="BR43" i="4" s="1"/>
  <c r="BD43" i="4"/>
  <c r="BC43" i="4"/>
  <c r="BP43" i="4" s="1"/>
  <c r="BB43" i="4"/>
  <c r="BA43" i="4"/>
  <c r="BN43" i="4" s="1"/>
  <c r="AZ43" i="4"/>
  <c r="AY43" i="4"/>
  <c r="BL43" i="4" s="1"/>
  <c r="AX43" i="4"/>
  <c r="AW43" i="4"/>
  <c r="AR43" i="4"/>
  <c r="N43" i="4"/>
  <c r="J43" i="4"/>
  <c r="CR42" i="4"/>
  <c r="CQ42" i="4"/>
  <c r="CP42" i="4"/>
  <c r="CN42" i="4"/>
  <c r="CM42" i="4"/>
  <c r="CL42" i="4"/>
  <c r="CJ42" i="4"/>
  <c r="CI42" i="4"/>
  <c r="CH42" i="4"/>
  <c r="BU42" i="4"/>
  <c r="BT42" i="4"/>
  <c r="CO42" i="4" s="1"/>
  <c r="N42" i="4"/>
  <c r="J42" i="4"/>
  <c r="BT41" i="4"/>
  <c r="BT40" i="4"/>
  <c r="N40" i="4"/>
  <c r="J40" i="4"/>
  <c r="BS39" i="4"/>
  <c r="BQ39" i="4"/>
  <c r="BO39" i="4"/>
  <c r="BM39" i="4"/>
  <c r="BK39" i="4"/>
  <c r="BF39" i="4"/>
  <c r="BE39" i="4"/>
  <c r="BR39" i="4" s="1"/>
  <c r="BD39" i="4"/>
  <c r="BC39" i="4"/>
  <c r="BP39" i="4" s="1"/>
  <c r="BB39" i="4"/>
  <c r="BA39" i="4"/>
  <c r="BN39" i="4" s="1"/>
  <c r="AZ39" i="4"/>
  <c r="AY39" i="4"/>
  <c r="BL39" i="4" s="1"/>
  <c r="AX39" i="4"/>
  <c r="AW39" i="4"/>
  <c r="BJ39" i="4" s="1"/>
  <c r="AR39" i="4"/>
  <c r="N39" i="4"/>
  <c r="J39" i="4"/>
  <c r="BS38" i="4"/>
  <c r="BQ38" i="4"/>
  <c r="BO38" i="4"/>
  <c r="BM38" i="4"/>
  <c r="BK38" i="4"/>
  <c r="BF38" i="4"/>
  <c r="BE38" i="4"/>
  <c r="BR38" i="4" s="1"/>
  <c r="BD38" i="4"/>
  <c r="BC38" i="4"/>
  <c r="BP38" i="4" s="1"/>
  <c r="BB38" i="4"/>
  <c r="BA38" i="4"/>
  <c r="BN38" i="4" s="1"/>
  <c r="AZ38" i="4"/>
  <c r="AY38" i="4"/>
  <c r="BL38" i="4" s="1"/>
  <c r="AX38" i="4"/>
  <c r="AW38" i="4"/>
  <c r="AR38" i="4"/>
  <c r="BS37" i="4"/>
  <c r="BQ37" i="4"/>
  <c r="BO37" i="4"/>
  <c r="BM37" i="4"/>
  <c r="BK37" i="4"/>
  <c r="BF37" i="4"/>
  <c r="BE37" i="4"/>
  <c r="BR37" i="4" s="1"/>
  <c r="BD37" i="4"/>
  <c r="BC37" i="4"/>
  <c r="BP37" i="4" s="1"/>
  <c r="BB37" i="4"/>
  <c r="BA37" i="4"/>
  <c r="BN37" i="4" s="1"/>
  <c r="AZ37" i="4"/>
  <c r="AY37" i="4"/>
  <c r="BL37" i="4" s="1"/>
  <c r="AX37" i="4"/>
  <c r="AW37" i="4"/>
  <c r="AR37" i="4"/>
  <c r="N37" i="4"/>
  <c r="J37" i="4"/>
  <c r="CL36" i="4"/>
  <c r="BS36" i="4"/>
  <c r="CQ36" i="4" s="1"/>
  <c r="BQ36" i="4"/>
  <c r="BO36" i="4"/>
  <c r="CM36" i="4" s="1"/>
  <c r="BM36" i="4"/>
  <c r="BK36" i="4"/>
  <c r="CI36" i="4" s="1"/>
  <c r="BF36" i="4"/>
  <c r="BE36" i="4"/>
  <c r="BR36" i="4" s="1"/>
  <c r="CP36" i="4" s="1"/>
  <c r="BD36" i="4"/>
  <c r="BC36" i="4"/>
  <c r="BP36" i="4" s="1"/>
  <c r="BB36" i="4"/>
  <c r="BA36" i="4"/>
  <c r="BN36" i="4" s="1"/>
  <c r="AZ36" i="4"/>
  <c r="AY36" i="4"/>
  <c r="BL36" i="4" s="1"/>
  <c r="AX36" i="4"/>
  <c r="AW36" i="4"/>
  <c r="BJ36" i="4" s="1"/>
  <c r="BT36" i="4" s="1"/>
  <c r="CR36" i="4" s="1"/>
  <c r="AR36" i="4"/>
  <c r="N36" i="4"/>
  <c r="J36" i="4"/>
  <c r="CR35" i="4"/>
  <c r="BT35" i="4"/>
  <c r="N35" i="4"/>
  <c r="J35" i="4"/>
  <c r="BR34" i="4"/>
  <c r="BP34" i="4"/>
  <c r="BN34" i="4"/>
  <c r="BL34" i="4"/>
  <c r="BJ34" i="4"/>
  <c r="BF34" i="4"/>
  <c r="BS34" i="4" s="1"/>
  <c r="BE34" i="4"/>
  <c r="BD34" i="4"/>
  <c r="BQ34" i="4" s="1"/>
  <c r="BC34" i="4"/>
  <c r="BB34" i="4"/>
  <c r="BO34" i="4" s="1"/>
  <c r="BA34" i="4"/>
  <c r="AZ34" i="4"/>
  <c r="BM34" i="4" s="1"/>
  <c r="AY34" i="4"/>
  <c r="AX34" i="4"/>
  <c r="BK34" i="4" s="1"/>
  <c r="AW34" i="4"/>
  <c r="BG34" i="4" s="1"/>
  <c r="AR34" i="4"/>
  <c r="BR33" i="4"/>
  <c r="BP33" i="4"/>
  <c r="BN33" i="4"/>
  <c r="BL33" i="4"/>
  <c r="BJ33" i="4"/>
  <c r="BF33" i="4"/>
  <c r="BS33" i="4" s="1"/>
  <c r="BE33" i="4"/>
  <c r="BD33" i="4"/>
  <c r="BQ33" i="4" s="1"/>
  <c r="BC33" i="4"/>
  <c r="BB33" i="4"/>
  <c r="BO33" i="4" s="1"/>
  <c r="BU33" i="4" s="1"/>
  <c r="BA33" i="4"/>
  <c r="AZ33" i="4"/>
  <c r="BM33" i="4" s="1"/>
  <c r="AY33" i="4"/>
  <c r="AX33" i="4"/>
  <c r="BK33" i="4" s="1"/>
  <c r="AW33" i="4"/>
  <c r="BH33" i="4" s="1"/>
  <c r="AR33" i="4"/>
  <c r="AK33" i="4"/>
  <c r="N33" i="4"/>
  <c r="J33" i="4"/>
  <c r="BS32" i="4"/>
  <c r="BQ32" i="4"/>
  <c r="BO32" i="4"/>
  <c r="BM32" i="4"/>
  <c r="BK32" i="4"/>
  <c r="BF32" i="4"/>
  <c r="BE32" i="4"/>
  <c r="BR32" i="4" s="1"/>
  <c r="BD32" i="4"/>
  <c r="BC32" i="4"/>
  <c r="BP32" i="4" s="1"/>
  <c r="BB32" i="4"/>
  <c r="BA32" i="4"/>
  <c r="BN32" i="4" s="1"/>
  <c r="AZ32" i="4"/>
  <c r="AY32" i="4"/>
  <c r="BL32" i="4" s="1"/>
  <c r="AX32" i="4"/>
  <c r="AW32" i="4"/>
  <c r="BJ32" i="4" s="1"/>
  <c r="AR32" i="4"/>
  <c r="J32" i="4"/>
  <c r="BR31" i="4"/>
  <c r="BP31" i="4"/>
  <c r="BN31" i="4"/>
  <c r="BL31" i="4"/>
  <c r="BJ31" i="4"/>
  <c r="BF31" i="4"/>
  <c r="BS31" i="4" s="1"/>
  <c r="BE31" i="4"/>
  <c r="BD31" i="4"/>
  <c r="BQ31" i="4" s="1"/>
  <c r="BC31" i="4"/>
  <c r="BB31" i="4"/>
  <c r="BO31" i="4" s="1"/>
  <c r="BA31" i="4"/>
  <c r="AZ31" i="4"/>
  <c r="BM31" i="4" s="1"/>
  <c r="AY31" i="4"/>
  <c r="AX31" i="4"/>
  <c r="BK31" i="4" s="1"/>
  <c r="AW31" i="4"/>
  <c r="AR31" i="4"/>
  <c r="J31" i="4"/>
  <c r="BS30" i="4"/>
  <c r="BQ30" i="4"/>
  <c r="BO30" i="4"/>
  <c r="BM30" i="4"/>
  <c r="BK30" i="4"/>
  <c r="BF30" i="4"/>
  <c r="BE30" i="4"/>
  <c r="BR30" i="4" s="1"/>
  <c r="BD30" i="4"/>
  <c r="BC30" i="4"/>
  <c r="BP30" i="4" s="1"/>
  <c r="BB30" i="4"/>
  <c r="BA30" i="4"/>
  <c r="BN30" i="4" s="1"/>
  <c r="AZ30" i="4"/>
  <c r="AY30" i="4"/>
  <c r="BL30" i="4" s="1"/>
  <c r="AX30" i="4"/>
  <c r="AW30" i="4"/>
  <c r="AR30" i="4"/>
  <c r="N30" i="4"/>
  <c r="J30" i="4"/>
  <c r="CR29" i="4"/>
  <c r="CQ29" i="4"/>
  <c r="CP29" i="4"/>
  <c r="CN29" i="4"/>
  <c r="CM29" i="4"/>
  <c r="CL29" i="4"/>
  <c r="CJ29" i="4"/>
  <c r="CI29" i="4"/>
  <c r="CH29" i="4"/>
  <c r="BU29" i="4"/>
  <c r="BV29" i="4" s="1"/>
  <c r="BT29" i="4"/>
  <c r="CO29" i="4" s="1"/>
  <c r="BS28" i="4"/>
  <c r="BQ28" i="4"/>
  <c r="BO28" i="4"/>
  <c r="BM28" i="4"/>
  <c r="BK28" i="4"/>
  <c r="BF28" i="4"/>
  <c r="BE28" i="4"/>
  <c r="BR28" i="4" s="1"/>
  <c r="BD28" i="4"/>
  <c r="BC28" i="4"/>
  <c r="BP28" i="4" s="1"/>
  <c r="BB28" i="4"/>
  <c r="BA28" i="4"/>
  <c r="BN28" i="4" s="1"/>
  <c r="AZ28" i="4"/>
  <c r="AY28" i="4"/>
  <c r="BL28" i="4" s="1"/>
  <c r="AX28" i="4"/>
  <c r="AW28" i="4"/>
  <c r="BJ28" i="4" s="1"/>
  <c r="AR28" i="4"/>
  <c r="N28" i="4"/>
  <c r="J28" i="4"/>
  <c r="CR27" i="4"/>
  <c r="CN27" i="4"/>
  <c r="CJ27" i="4"/>
  <c r="BU27" i="4"/>
  <c r="BV27" i="4" s="1"/>
  <c r="BX27" i="4" s="1"/>
  <c r="BT27" i="4"/>
  <c r="N27" i="4"/>
  <c r="J27" i="4"/>
  <c r="BS26" i="4"/>
  <c r="BQ26" i="4"/>
  <c r="BO26" i="4"/>
  <c r="BU26" i="4" s="1"/>
  <c r="BM26" i="4"/>
  <c r="BK26" i="4"/>
  <c r="BF26" i="4"/>
  <c r="BE26" i="4"/>
  <c r="BR26" i="4" s="1"/>
  <c r="BD26" i="4"/>
  <c r="BC26" i="4"/>
  <c r="BP26" i="4" s="1"/>
  <c r="BB26" i="4"/>
  <c r="BA26" i="4"/>
  <c r="BN26" i="4" s="1"/>
  <c r="AZ26" i="4"/>
  <c r="AY26" i="4"/>
  <c r="BL26" i="4" s="1"/>
  <c r="AX26" i="4"/>
  <c r="AW26" i="4"/>
  <c r="AR26" i="4"/>
  <c r="BS25" i="4"/>
  <c r="BQ25" i="4"/>
  <c r="BO25" i="4"/>
  <c r="BU25" i="4" s="1"/>
  <c r="BN25" i="4"/>
  <c r="BK25" i="4"/>
  <c r="BF25" i="4"/>
  <c r="BE25" i="4"/>
  <c r="BR25" i="4" s="1"/>
  <c r="BD25" i="4"/>
  <c r="BC25" i="4"/>
  <c r="BP25" i="4" s="1"/>
  <c r="BB25" i="4"/>
  <c r="BA25" i="4"/>
  <c r="AZ25" i="4"/>
  <c r="BM25" i="4" s="1"/>
  <c r="AY25" i="4"/>
  <c r="BL25" i="4" s="1"/>
  <c r="AX25" i="4"/>
  <c r="AW25" i="4"/>
  <c r="BJ25" i="4" s="1"/>
  <c r="AR25" i="4"/>
  <c r="N25" i="4"/>
  <c r="J25" i="4"/>
  <c r="BQ24" i="4"/>
  <c r="BP24" i="4"/>
  <c r="BM24" i="4"/>
  <c r="BF24" i="4"/>
  <c r="BS24" i="4" s="1"/>
  <c r="BE24" i="4"/>
  <c r="BR24" i="4" s="1"/>
  <c r="BD24" i="4"/>
  <c r="BC24" i="4"/>
  <c r="BB24" i="4"/>
  <c r="BO24" i="4" s="1"/>
  <c r="BA24" i="4"/>
  <c r="BN24" i="4" s="1"/>
  <c r="AZ24" i="4"/>
  <c r="AY24" i="4"/>
  <c r="BL24" i="4" s="1"/>
  <c r="AX24" i="4"/>
  <c r="AW24" i="4"/>
  <c r="BJ24" i="4" s="1"/>
  <c r="AR24" i="4"/>
  <c r="BQ23" i="4"/>
  <c r="BP23" i="4"/>
  <c r="BM23" i="4"/>
  <c r="BF23" i="4"/>
  <c r="BS23" i="4" s="1"/>
  <c r="BE23" i="4"/>
  <c r="BR23" i="4" s="1"/>
  <c r="BD23" i="4"/>
  <c r="BC23" i="4"/>
  <c r="BB23" i="4"/>
  <c r="BO23" i="4" s="1"/>
  <c r="BA23" i="4"/>
  <c r="BN23" i="4" s="1"/>
  <c r="AZ23" i="4"/>
  <c r="AY23" i="4"/>
  <c r="BL23" i="4" s="1"/>
  <c r="AX23" i="4"/>
  <c r="AW23" i="4"/>
  <c r="BJ23" i="4" s="1"/>
  <c r="AR23" i="4"/>
  <c r="BS21" i="4"/>
  <c r="BQ21" i="4"/>
  <c r="BO21" i="4"/>
  <c r="BM21" i="4"/>
  <c r="BK21" i="4"/>
  <c r="BF21" i="4"/>
  <c r="BE21" i="4"/>
  <c r="BR21" i="4" s="1"/>
  <c r="BD21" i="4"/>
  <c r="BC21" i="4"/>
  <c r="BP21" i="4" s="1"/>
  <c r="BB21" i="4"/>
  <c r="BA21" i="4"/>
  <c r="BN21" i="4" s="1"/>
  <c r="AZ21" i="4"/>
  <c r="AY21" i="4"/>
  <c r="BL21" i="4" s="1"/>
  <c r="AX21" i="4"/>
  <c r="AW21" i="4"/>
  <c r="BJ21" i="4" s="1"/>
  <c r="AR21" i="4"/>
  <c r="BS20" i="4"/>
  <c r="BQ20" i="4"/>
  <c r="BO20" i="4"/>
  <c r="BM20" i="4"/>
  <c r="BK20" i="4"/>
  <c r="BF20" i="4"/>
  <c r="BE20" i="4"/>
  <c r="BR20" i="4" s="1"/>
  <c r="BD20" i="4"/>
  <c r="BC20" i="4"/>
  <c r="BP20" i="4" s="1"/>
  <c r="BB20" i="4"/>
  <c r="BA20" i="4"/>
  <c r="BN20" i="4" s="1"/>
  <c r="AZ20" i="4"/>
  <c r="AY20" i="4"/>
  <c r="BL20" i="4" s="1"/>
  <c r="AX20" i="4"/>
  <c r="AW20" i="4"/>
  <c r="BJ20" i="4" s="1"/>
  <c r="AR20" i="4"/>
  <c r="N20" i="4"/>
  <c r="J20" i="4"/>
  <c r="BS19" i="4"/>
  <c r="BQ19" i="4"/>
  <c r="BO19" i="4"/>
  <c r="BM19" i="4"/>
  <c r="BK19" i="4"/>
  <c r="BF19" i="4"/>
  <c r="BE19" i="4"/>
  <c r="BR19" i="4" s="1"/>
  <c r="BD19" i="4"/>
  <c r="BC19" i="4"/>
  <c r="BP19" i="4" s="1"/>
  <c r="BB19" i="4"/>
  <c r="BA19" i="4"/>
  <c r="BN19" i="4" s="1"/>
  <c r="AZ19" i="4"/>
  <c r="AY19" i="4"/>
  <c r="BL19" i="4" s="1"/>
  <c r="AX19" i="4"/>
  <c r="AW19" i="4"/>
  <c r="AR19" i="4"/>
  <c r="N19" i="4"/>
  <c r="J19" i="4"/>
  <c r="BS18" i="4"/>
  <c r="BQ18" i="4"/>
  <c r="BO18" i="4"/>
  <c r="BM18" i="4"/>
  <c r="BK18" i="4"/>
  <c r="BF18" i="4"/>
  <c r="BE18" i="4"/>
  <c r="BR18" i="4" s="1"/>
  <c r="BD18" i="4"/>
  <c r="BC18" i="4"/>
  <c r="BP18" i="4" s="1"/>
  <c r="BB18" i="4"/>
  <c r="BA18" i="4"/>
  <c r="BN18" i="4" s="1"/>
  <c r="AZ18" i="4"/>
  <c r="AY18" i="4"/>
  <c r="BL18" i="4" s="1"/>
  <c r="AX18" i="4"/>
  <c r="AW18" i="4"/>
  <c r="BJ18" i="4" s="1"/>
  <c r="AR18" i="4"/>
  <c r="N18" i="4"/>
  <c r="J18" i="4"/>
  <c r="BS17" i="4"/>
  <c r="BQ17" i="4"/>
  <c r="BO17" i="4"/>
  <c r="BM17" i="4"/>
  <c r="BK17" i="4"/>
  <c r="BF17" i="4"/>
  <c r="BE17" i="4"/>
  <c r="BR17" i="4" s="1"/>
  <c r="BD17" i="4"/>
  <c r="BC17" i="4"/>
  <c r="BP17" i="4" s="1"/>
  <c r="BB17" i="4"/>
  <c r="BA17" i="4"/>
  <c r="BN17" i="4" s="1"/>
  <c r="AZ17" i="4"/>
  <c r="AY17" i="4"/>
  <c r="BL17" i="4" s="1"/>
  <c r="AX17" i="4"/>
  <c r="AW17" i="4"/>
  <c r="AR17" i="4"/>
  <c r="N17" i="4"/>
  <c r="J17" i="4"/>
  <c r="BS16" i="4"/>
  <c r="BQ16" i="4"/>
  <c r="BO16" i="4"/>
  <c r="BM16" i="4"/>
  <c r="BK16" i="4"/>
  <c r="BF16" i="4"/>
  <c r="BE16" i="4"/>
  <c r="BR16" i="4" s="1"/>
  <c r="BD16" i="4"/>
  <c r="BC16" i="4"/>
  <c r="BP16" i="4" s="1"/>
  <c r="BB16" i="4"/>
  <c r="BA16" i="4"/>
  <c r="BN16" i="4" s="1"/>
  <c r="AZ16" i="4"/>
  <c r="AY16" i="4"/>
  <c r="BL16" i="4" s="1"/>
  <c r="AX16" i="4"/>
  <c r="AW16" i="4"/>
  <c r="BJ16" i="4" s="1"/>
  <c r="AR16" i="4"/>
  <c r="N16" i="4"/>
  <c r="J16" i="4"/>
  <c r="BS15" i="4"/>
  <c r="BQ15" i="4"/>
  <c r="BO15" i="4"/>
  <c r="BM15" i="4"/>
  <c r="BK15" i="4"/>
  <c r="BF15" i="4"/>
  <c r="BE15" i="4"/>
  <c r="BR15" i="4" s="1"/>
  <c r="BD15" i="4"/>
  <c r="BC15" i="4"/>
  <c r="BP15" i="4" s="1"/>
  <c r="BB15" i="4"/>
  <c r="BA15" i="4"/>
  <c r="BN15" i="4" s="1"/>
  <c r="AZ15" i="4"/>
  <c r="AY15" i="4"/>
  <c r="BL15" i="4" s="1"/>
  <c r="AX15" i="4"/>
  <c r="AW15" i="4"/>
  <c r="AR15" i="4"/>
  <c r="BS14" i="4"/>
  <c r="BQ14" i="4"/>
  <c r="BO14" i="4"/>
  <c r="BM14" i="4"/>
  <c r="BK14" i="4"/>
  <c r="BF14" i="4"/>
  <c r="BE14" i="4"/>
  <c r="BR14" i="4" s="1"/>
  <c r="BD14" i="4"/>
  <c r="BC14" i="4"/>
  <c r="BP14" i="4" s="1"/>
  <c r="BB14" i="4"/>
  <c r="BA14" i="4"/>
  <c r="BN14" i="4" s="1"/>
  <c r="AZ14" i="4"/>
  <c r="AY14" i="4"/>
  <c r="BL14" i="4" s="1"/>
  <c r="AX14" i="4"/>
  <c r="AW14" i="4"/>
  <c r="AR14" i="4"/>
  <c r="BS13" i="4"/>
  <c r="BQ13" i="4"/>
  <c r="BO13" i="4"/>
  <c r="BM13" i="4"/>
  <c r="BK13" i="4"/>
  <c r="BF13" i="4"/>
  <c r="BE13" i="4"/>
  <c r="BR13" i="4" s="1"/>
  <c r="BD13" i="4"/>
  <c r="BC13" i="4"/>
  <c r="BP13" i="4" s="1"/>
  <c r="BB13" i="4"/>
  <c r="BA13" i="4"/>
  <c r="BN13" i="4" s="1"/>
  <c r="AZ13" i="4"/>
  <c r="AY13" i="4"/>
  <c r="BL13" i="4" s="1"/>
  <c r="AX13" i="4"/>
  <c r="AW13" i="4"/>
  <c r="AR13" i="4"/>
  <c r="BS12" i="4"/>
  <c r="BQ12" i="4"/>
  <c r="BO12" i="4"/>
  <c r="BM12" i="4"/>
  <c r="BK12" i="4"/>
  <c r="BF12" i="4"/>
  <c r="BE12" i="4"/>
  <c r="BR12" i="4" s="1"/>
  <c r="BD12" i="4"/>
  <c r="BC12" i="4"/>
  <c r="BP12" i="4" s="1"/>
  <c r="BB12" i="4"/>
  <c r="BA12" i="4"/>
  <c r="BN12" i="4" s="1"/>
  <c r="AZ12" i="4"/>
  <c r="AY12" i="4"/>
  <c r="BL12" i="4" s="1"/>
  <c r="AX12" i="4"/>
  <c r="AW12" i="4"/>
  <c r="AR12" i="4"/>
  <c r="BS11" i="4"/>
  <c r="BQ11" i="4"/>
  <c r="BM11" i="4"/>
  <c r="BK11" i="4"/>
  <c r="BF11" i="4"/>
  <c r="BE11" i="4"/>
  <c r="BR11" i="4" s="1"/>
  <c r="BD11" i="4"/>
  <c r="BC11" i="4"/>
  <c r="BP11" i="4" s="1"/>
  <c r="BB11" i="4"/>
  <c r="BO11" i="4" s="1"/>
  <c r="BA11" i="4"/>
  <c r="BN11" i="4" s="1"/>
  <c r="AZ11" i="4"/>
  <c r="AY11" i="4"/>
  <c r="BL11" i="4" s="1"/>
  <c r="AX11" i="4"/>
  <c r="AW11" i="4"/>
  <c r="BJ11" i="4" s="1"/>
  <c r="AR11" i="4"/>
  <c r="BQ10" i="4"/>
  <c r="BP10" i="4"/>
  <c r="BM10" i="4"/>
  <c r="BL10" i="4"/>
  <c r="BK10" i="4"/>
  <c r="BF10" i="4"/>
  <c r="BS10" i="4" s="1"/>
  <c r="BE10" i="4"/>
  <c r="BR10" i="4" s="1"/>
  <c r="BD10" i="4"/>
  <c r="BC10" i="4"/>
  <c r="BB10" i="4"/>
  <c r="BO10" i="4" s="1"/>
  <c r="BA10" i="4"/>
  <c r="BN10" i="4" s="1"/>
  <c r="AZ10" i="4"/>
  <c r="AY10" i="4"/>
  <c r="AX10" i="4"/>
  <c r="AW10" i="4"/>
  <c r="BJ10" i="4" s="1"/>
  <c r="AR10" i="4"/>
  <c r="N10" i="4"/>
  <c r="J10" i="4"/>
  <c r="BT9" i="4"/>
  <c r="CR8" i="4"/>
  <c r="CP8" i="4"/>
  <c r="CO8" i="4"/>
  <c r="CL8" i="4"/>
  <c r="CK8" i="4"/>
  <c r="CJ8" i="4"/>
  <c r="BU8" i="4"/>
  <c r="BV8" i="4" s="1"/>
  <c r="BT8" i="4"/>
  <c r="BU7" i="4"/>
  <c r="BQ7" i="4"/>
  <c r="BP7" i="4"/>
  <c r="BM7" i="4"/>
  <c r="BL7" i="4"/>
  <c r="BK7" i="4"/>
  <c r="BF7" i="4"/>
  <c r="BS7" i="4" s="1"/>
  <c r="BE7" i="4"/>
  <c r="BR7" i="4" s="1"/>
  <c r="BD7" i="4"/>
  <c r="BC7" i="4"/>
  <c r="BB7" i="4"/>
  <c r="BO7" i="4" s="1"/>
  <c r="BA7" i="4"/>
  <c r="BN7" i="4" s="1"/>
  <c r="AZ7" i="4"/>
  <c r="AY7" i="4"/>
  <c r="AX7" i="4"/>
  <c r="AW7" i="4"/>
  <c r="BJ7" i="4" s="1"/>
  <c r="AR7" i="4"/>
  <c r="BU6" i="4"/>
  <c r="BS6" i="4"/>
  <c r="BQ6" i="4"/>
  <c r="BP6" i="4"/>
  <c r="BM6" i="4"/>
  <c r="BK6" i="4"/>
  <c r="BF6" i="4"/>
  <c r="BE6" i="4"/>
  <c r="BR6" i="4" s="1"/>
  <c r="BD6" i="4"/>
  <c r="BC6" i="4"/>
  <c r="BB6" i="4"/>
  <c r="BO6" i="4" s="1"/>
  <c r="BA6" i="4"/>
  <c r="BN6" i="4" s="1"/>
  <c r="AZ6" i="4"/>
  <c r="AY6" i="4"/>
  <c r="BL6" i="4" s="1"/>
  <c r="AX6" i="4"/>
  <c r="AW6" i="4"/>
  <c r="AR6" i="4"/>
  <c r="BS5" i="4"/>
  <c r="BQ5" i="4"/>
  <c r="BO5" i="4"/>
  <c r="BM5" i="4"/>
  <c r="BK5" i="4"/>
  <c r="BF5" i="4"/>
  <c r="BE5" i="4"/>
  <c r="BR5" i="4" s="1"/>
  <c r="BD5" i="4"/>
  <c r="BC5" i="4"/>
  <c r="BP5" i="4" s="1"/>
  <c r="BB5" i="4"/>
  <c r="BA5" i="4"/>
  <c r="BN5" i="4" s="1"/>
  <c r="AZ5" i="4"/>
  <c r="AY5" i="4"/>
  <c r="BL5" i="4" s="1"/>
  <c r="AX5" i="4"/>
  <c r="AW5" i="4"/>
  <c r="AR5" i="4"/>
  <c r="BS4" i="4"/>
  <c r="BQ4" i="4"/>
  <c r="BO4" i="4"/>
  <c r="BK4" i="4"/>
  <c r="BF4" i="4"/>
  <c r="BE4" i="4"/>
  <c r="BR4" i="4" s="1"/>
  <c r="BD4" i="4"/>
  <c r="BC4" i="4"/>
  <c r="BP4" i="4" s="1"/>
  <c r="BB4" i="4"/>
  <c r="BA4" i="4"/>
  <c r="BN4" i="4" s="1"/>
  <c r="AY4" i="4"/>
  <c r="BL4" i="4" s="1"/>
  <c r="AX4" i="4"/>
  <c r="AW4" i="4"/>
  <c r="BJ4" i="4" s="1"/>
  <c r="AK4" i="4"/>
  <c r="BS3" i="4"/>
  <c r="BQ3" i="4"/>
  <c r="BO3" i="4"/>
  <c r="BM3" i="4"/>
  <c r="BK3" i="4"/>
  <c r="BF3" i="4"/>
  <c r="BE3" i="4"/>
  <c r="BR3" i="4" s="1"/>
  <c r="BD3" i="4"/>
  <c r="BC3" i="4"/>
  <c r="BP3" i="4" s="1"/>
  <c r="BB3" i="4"/>
  <c r="BA3" i="4"/>
  <c r="BN3" i="4" s="1"/>
  <c r="AZ3" i="4"/>
  <c r="AY3" i="4"/>
  <c r="BL3" i="4" s="1"/>
  <c r="AX3" i="4"/>
  <c r="AW3" i="4"/>
  <c r="BJ3" i="4" s="1"/>
  <c r="AR3" i="4"/>
  <c r="BS2" i="4"/>
  <c r="BQ2" i="4"/>
  <c r="BO2" i="4"/>
  <c r="BM2" i="4"/>
  <c r="BK2" i="4"/>
  <c r="BF2" i="4"/>
  <c r="BE2" i="4"/>
  <c r="BR2" i="4" s="1"/>
  <c r="BD2" i="4"/>
  <c r="BC2" i="4"/>
  <c r="BP2" i="4" s="1"/>
  <c r="BB2" i="4"/>
  <c r="BA2" i="4"/>
  <c r="BN2" i="4" s="1"/>
  <c r="AZ2" i="4"/>
  <c r="AY2" i="4"/>
  <c r="BL2" i="4" s="1"/>
  <c r="AX2" i="4"/>
  <c r="AW2" i="4"/>
  <c r="BJ2" i="4" s="1"/>
  <c r="AR2" i="4"/>
  <c r="BW27" i="3"/>
  <c r="H81" i="3"/>
  <c r="I81" i="3" s="1"/>
  <c r="C81" i="3"/>
  <c r="BU79" i="3"/>
  <c r="N79" i="3"/>
  <c r="J79" i="3"/>
  <c r="BV78" i="3"/>
  <c r="BW78" i="3" s="1"/>
  <c r="BU78" i="3"/>
  <c r="CQ78" i="3" s="1"/>
  <c r="BL77" i="3"/>
  <c r="BG77" i="3"/>
  <c r="BT77" i="3" s="1"/>
  <c r="BF77" i="3"/>
  <c r="BS77" i="3" s="1"/>
  <c r="BE77" i="3"/>
  <c r="BR77" i="3" s="1"/>
  <c r="BD77" i="3"/>
  <c r="BQ77" i="3" s="1"/>
  <c r="BC77" i="3"/>
  <c r="BP77" i="3" s="1"/>
  <c r="BB77" i="3"/>
  <c r="BO77" i="3" s="1"/>
  <c r="BA77" i="3"/>
  <c r="BN77" i="3" s="1"/>
  <c r="AZ77" i="3"/>
  <c r="BM77" i="3" s="1"/>
  <c r="AX77" i="3"/>
  <c r="BK77" i="3" s="1"/>
  <c r="AS77" i="3"/>
  <c r="N77" i="3"/>
  <c r="J77" i="3"/>
  <c r="BU76" i="3"/>
  <c r="N76" i="3"/>
  <c r="BU75" i="3"/>
  <c r="BU74" i="3"/>
  <c r="BU73" i="3"/>
  <c r="N73" i="3"/>
  <c r="J73" i="3"/>
  <c r="BL72" i="3"/>
  <c r="BG72" i="3"/>
  <c r="BT72" i="3" s="1"/>
  <c r="BF72" i="3"/>
  <c r="BS72" i="3" s="1"/>
  <c r="BE72" i="3"/>
  <c r="BR72" i="3" s="1"/>
  <c r="BD72" i="3"/>
  <c r="BQ72" i="3" s="1"/>
  <c r="BC72" i="3"/>
  <c r="BP72" i="3" s="1"/>
  <c r="BB72" i="3"/>
  <c r="BO72" i="3" s="1"/>
  <c r="BA72" i="3"/>
  <c r="BN72" i="3" s="1"/>
  <c r="AZ72" i="3"/>
  <c r="AX72" i="3"/>
  <c r="BK72" i="3" s="1"/>
  <c r="AS72" i="3"/>
  <c r="BL71" i="3"/>
  <c r="BG71" i="3"/>
  <c r="BT71" i="3" s="1"/>
  <c r="BF71" i="3"/>
  <c r="BS71" i="3" s="1"/>
  <c r="BE71" i="3"/>
  <c r="BR71" i="3" s="1"/>
  <c r="BD71" i="3"/>
  <c r="BQ71" i="3" s="1"/>
  <c r="BC71" i="3"/>
  <c r="BP71" i="3" s="1"/>
  <c r="BB71" i="3"/>
  <c r="BO71" i="3" s="1"/>
  <c r="BA71" i="3"/>
  <c r="BN71" i="3" s="1"/>
  <c r="AZ71" i="3"/>
  <c r="BM71" i="3" s="1"/>
  <c r="AX71" i="3"/>
  <c r="AS71" i="3"/>
  <c r="N71" i="3"/>
  <c r="J71" i="3"/>
  <c r="BU70" i="3"/>
  <c r="CR70" i="3" s="1"/>
  <c r="BU69" i="3"/>
  <c r="CR69" i="3" s="1"/>
  <c r="BU68" i="3"/>
  <c r="N68" i="3"/>
  <c r="J68" i="3"/>
  <c r="BL67" i="3"/>
  <c r="BG67" i="3"/>
  <c r="BT67" i="3" s="1"/>
  <c r="BF67" i="3"/>
  <c r="BS67" i="3" s="1"/>
  <c r="BE67" i="3"/>
  <c r="BR67" i="3" s="1"/>
  <c r="BD67" i="3"/>
  <c r="BQ67" i="3" s="1"/>
  <c r="BC67" i="3"/>
  <c r="BP67" i="3" s="1"/>
  <c r="BB67" i="3"/>
  <c r="BO67" i="3" s="1"/>
  <c r="BA67" i="3"/>
  <c r="BN67" i="3" s="1"/>
  <c r="AZ67" i="3"/>
  <c r="BM67" i="3" s="1"/>
  <c r="AX67" i="3"/>
  <c r="BK67" i="3" s="1"/>
  <c r="AS67" i="3"/>
  <c r="N67" i="3"/>
  <c r="J67" i="3"/>
  <c r="BU66" i="3"/>
  <c r="N66" i="3"/>
  <c r="J66" i="3"/>
  <c r="BU65" i="3"/>
  <c r="BL64" i="3"/>
  <c r="BG64" i="3"/>
  <c r="BT64" i="3" s="1"/>
  <c r="BF64" i="3"/>
  <c r="BS64" i="3" s="1"/>
  <c r="BE64" i="3"/>
  <c r="BR64" i="3" s="1"/>
  <c r="BD64" i="3"/>
  <c r="BQ64" i="3" s="1"/>
  <c r="BC64" i="3"/>
  <c r="BP64" i="3" s="1"/>
  <c r="BB64" i="3"/>
  <c r="BO64" i="3" s="1"/>
  <c r="BA64" i="3"/>
  <c r="BN64" i="3" s="1"/>
  <c r="AZ64" i="3"/>
  <c r="BM64" i="3" s="1"/>
  <c r="AX64" i="3"/>
  <c r="BK64" i="3" s="1"/>
  <c r="AS64" i="3"/>
  <c r="N64" i="3"/>
  <c r="J64" i="3"/>
  <c r="BL63" i="3"/>
  <c r="BG63" i="3"/>
  <c r="BT63" i="3" s="1"/>
  <c r="BF63" i="3"/>
  <c r="BS63" i="3" s="1"/>
  <c r="BE63" i="3"/>
  <c r="BR63" i="3" s="1"/>
  <c r="BD63" i="3"/>
  <c r="BQ63" i="3" s="1"/>
  <c r="BC63" i="3"/>
  <c r="BP63" i="3" s="1"/>
  <c r="BB63" i="3"/>
  <c r="BO63" i="3" s="1"/>
  <c r="BA63" i="3"/>
  <c r="BN63" i="3" s="1"/>
  <c r="AZ63" i="3"/>
  <c r="BM63" i="3" s="1"/>
  <c r="AX63" i="3"/>
  <c r="BK63" i="3" s="1"/>
  <c r="AS63" i="3"/>
  <c r="N63" i="3"/>
  <c r="J63" i="3"/>
  <c r="BV62" i="3"/>
  <c r="BW62" i="3" s="1"/>
  <c r="BU62" i="3"/>
  <c r="CS62" i="3" s="1"/>
  <c r="BU61" i="3"/>
  <c r="N61" i="3"/>
  <c r="J61" i="3"/>
  <c r="BU60" i="3"/>
  <c r="N60" i="3"/>
  <c r="J60" i="3"/>
  <c r="BM59" i="3"/>
  <c r="BL59" i="3"/>
  <c r="BG59" i="3"/>
  <c r="BT59" i="3" s="1"/>
  <c r="BF59" i="3"/>
  <c r="BS59" i="3" s="1"/>
  <c r="BE59" i="3"/>
  <c r="BR59" i="3" s="1"/>
  <c r="BD59" i="3"/>
  <c r="BQ59" i="3" s="1"/>
  <c r="BC59" i="3"/>
  <c r="BP59" i="3" s="1"/>
  <c r="BB59" i="3"/>
  <c r="BO59" i="3" s="1"/>
  <c r="BA59" i="3"/>
  <c r="BN59" i="3" s="1"/>
  <c r="AZ59" i="3"/>
  <c r="AX59" i="3"/>
  <c r="AS59" i="3"/>
  <c r="N59" i="3"/>
  <c r="J59" i="3"/>
  <c r="BL58" i="3"/>
  <c r="BG58" i="3"/>
  <c r="BT58" i="3" s="1"/>
  <c r="BF58" i="3"/>
  <c r="BS58" i="3" s="1"/>
  <c r="BE58" i="3"/>
  <c r="BR58" i="3" s="1"/>
  <c r="BD58" i="3"/>
  <c r="BQ58" i="3" s="1"/>
  <c r="BC58" i="3"/>
  <c r="BP58" i="3" s="1"/>
  <c r="BB58" i="3"/>
  <c r="BO58" i="3" s="1"/>
  <c r="BA58" i="3"/>
  <c r="BN58" i="3" s="1"/>
  <c r="AZ58" i="3"/>
  <c r="BM58" i="3" s="1"/>
  <c r="AX58" i="3"/>
  <c r="BK58" i="3" s="1"/>
  <c r="AS58" i="3"/>
  <c r="BL57" i="3"/>
  <c r="BG57" i="3"/>
  <c r="BT57" i="3" s="1"/>
  <c r="BF57" i="3"/>
  <c r="BS57" i="3" s="1"/>
  <c r="BE57" i="3"/>
  <c r="BR57" i="3" s="1"/>
  <c r="BD57" i="3"/>
  <c r="BQ57" i="3" s="1"/>
  <c r="BC57" i="3"/>
  <c r="BP57" i="3" s="1"/>
  <c r="BB57" i="3"/>
  <c r="BO57" i="3" s="1"/>
  <c r="BA57" i="3"/>
  <c r="BN57" i="3" s="1"/>
  <c r="AZ57" i="3"/>
  <c r="BM57" i="3" s="1"/>
  <c r="AX57" i="3"/>
  <c r="AS57" i="3"/>
  <c r="N57" i="3"/>
  <c r="J57" i="3"/>
  <c r="BU56" i="3"/>
  <c r="BL55" i="3"/>
  <c r="BG55" i="3"/>
  <c r="BT55" i="3" s="1"/>
  <c r="BF55" i="3"/>
  <c r="BS55" i="3" s="1"/>
  <c r="BE55" i="3"/>
  <c r="BR55" i="3" s="1"/>
  <c r="BD55" i="3"/>
  <c r="BQ55" i="3" s="1"/>
  <c r="BC55" i="3"/>
  <c r="BP55" i="3" s="1"/>
  <c r="BB55" i="3"/>
  <c r="BO55" i="3" s="1"/>
  <c r="BA55" i="3"/>
  <c r="BN55" i="3" s="1"/>
  <c r="AZ55" i="3"/>
  <c r="BM55" i="3" s="1"/>
  <c r="AX55" i="3"/>
  <c r="AS55" i="3"/>
  <c r="N55" i="3"/>
  <c r="J55" i="3"/>
  <c r="BS54" i="3"/>
  <c r="BL54" i="3"/>
  <c r="BG54" i="3"/>
  <c r="BT54" i="3" s="1"/>
  <c r="BF54" i="3"/>
  <c r="BE54" i="3"/>
  <c r="BR54" i="3" s="1"/>
  <c r="BD54" i="3"/>
  <c r="BQ54" i="3" s="1"/>
  <c r="BC54" i="3"/>
  <c r="BP54" i="3" s="1"/>
  <c r="BB54" i="3"/>
  <c r="BO54" i="3" s="1"/>
  <c r="BA54" i="3"/>
  <c r="BN54" i="3" s="1"/>
  <c r="AZ54" i="3"/>
  <c r="BM54" i="3" s="1"/>
  <c r="AX54" i="3"/>
  <c r="AS54" i="3"/>
  <c r="N54" i="3"/>
  <c r="J54" i="3"/>
  <c r="BL53" i="3"/>
  <c r="BG53" i="3"/>
  <c r="BT53" i="3" s="1"/>
  <c r="BF53" i="3"/>
  <c r="BS53" i="3" s="1"/>
  <c r="BE53" i="3"/>
  <c r="BR53" i="3" s="1"/>
  <c r="BD53" i="3"/>
  <c r="BQ53" i="3" s="1"/>
  <c r="BC53" i="3"/>
  <c r="BP53" i="3" s="1"/>
  <c r="BB53" i="3"/>
  <c r="BO53" i="3" s="1"/>
  <c r="BA53" i="3"/>
  <c r="BN53" i="3" s="1"/>
  <c r="AZ53" i="3"/>
  <c r="BM53" i="3" s="1"/>
  <c r="AX53" i="3"/>
  <c r="BK53" i="3" s="1"/>
  <c r="AS53" i="3"/>
  <c r="N53" i="3"/>
  <c r="J53" i="3"/>
  <c r="BL52" i="3"/>
  <c r="BG52" i="3"/>
  <c r="BT52" i="3" s="1"/>
  <c r="BF52" i="3"/>
  <c r="BS52" i="3" s="1"/>
  <c r="BE52" i="3"/>
  <c r="BR52" i="3" s="1"/>
  <c r="BD52" i="3"/>
  <c r="BQ52" i="3" s="1"/>
  <c r="BC52" i="3"/>
  <c r="BP52" i="3" s="1"/>
  <c r="BB52" i="3"/>
  <c r="BO52" i="3" s="1"/>
  <c r="BA52" i="3"/>
  <c r="BN52" i="3" s="1"/>
  <c r="AZ52" i="3"/>
  <c r="BM52" i="3" s="1"/>
  <c r="AX52" i="3"/>
  <c r="BK52" i="3" s="1"/>
  <c r="AS52" i="3"/>
  <c r="N52" i="3"/>
  <c r="J52" i="3"/>
  <c r="BL51" i="3"/>
  <c r="BG51" i="3"/>
  <c r="BT51" i="3" s="1"/>
  <c r="BF51" i="3"/>
  <c r="BS51" i="3" s="1"/>
  <c r="BE51" i="3"/>
  <c r="BR51" i="3" s="1"/>
  <c r="BD51" i="3"/>
  <c r="BQ51" i="3" s="1"/>
  <c r="BC51" i="3"/>
  <c r="BP51" i="3" s="1"/>
  <c r="BB51" i="3"/>
  <c r="BO51" i="3" s="1"/>
  <c r="BA51" i="3"/>
  <c r="BN51" i="3" s="1"/>
  <c r="AZ51" i="3"/>
  <c r="BM51" i="3" s="1"/>
  <c r="AX51" i="3"/>
  <c r="BK51" i="3" s="1"/>
  <c r="AS51" i="3"/>
  <c r="N51" i="3"/>
  <c r="J51" i="3"/>
  <c r="BU50" i="3"/>
  <c r="BU49" i="3"/>
  <c r="N49" i="3"/>
  <c r="J49" i="3"/>
  <c r="BG48" i="3"/>
  <c r="BT48" i="3" s="1"/>
  <c r="BF48" i="3"/>
  <c r="BS48" i="3" s="1"/>
  <c r="BE48" i="3"/>
  <c r="BR48" i="3" s="1"/>
  <c r="BD48" i="3"/>
  <c r="BQ48" i="3" s="1"/>
  <c r="BC48" i="3"/>
  <c r="BP48" i="3" s="1"/>
  <c r="BB48" i="3"/>
  <c r="BO48" i="3" s="1"/>
  <c r="BA48" i="3"/>
  <c r="BN48" i="3" s="1"/>
  <c r="AZ48" i="3"/>
  <c r="BM48" i="3" s="1"/>
  <c r="AY48" i="3"/>
  <c r="BL48" i="3" s="1"/>
  <c r="AX48" i="3"/>
  <c r="AS48" i="3"/>
  <c r="N48" i="3"/>
  <c r="J48" i="3"/>
  <c r="BG47" i="3"/>
  <c r="BT47" i="3" s="1"/>
  <c r="BF47" i="3"/>
  <c r="BS47" i="3" s="1"/>
  <c r="BE47" i="3"/>
  <c r="BR47" i="3" s="1"/>
  <c r="BD47" i="3"/>
  <c r="BQ47" i="3" s="1"/>
  <c r="BC47" i="3"/>
  <c r="BP47" i="3" s="1"/>
  <c r="BB47" i="3"/>
  <c r="BO47" i="3" s="1"/>
  <c r="BA47" i="3"/>
  <c r="BN47" i="3" s="1"/>
  <c r="AZ47" i="3"/>
  <c r="BM47" i="3" s="1"/>
  <c r="AY47" i="3"/>
  <c r="BL47" i="3" s="1"/>
  <c r="AX47" i="3"/>
  <c r="BK47" i="3" s="1"/>
  <c r="AS47" i="3"/>
  <c r="N47" i="3"/>
  <c r="J47" i="3"/>
  <c r="BG46" i="3"/>
  <c r="BT46" i="3" s="1"/>
  <c r="BF46" i="3"/>
  <c r="BS46" i="3" s="1"/>
  <c r="BE46" i="3"/>
  <c r="BR46" i="3" s="1"/>
  <c r="BD46" i="3"/>
  <c r="BQ46" i="3" s="1"/>
  <c r="BC46" i="3"/>
  <c r="BP46" i="3" s="1"/>
  <c r="BB46" i="3"/>
  <c r="BO46" i="3" s="1"/>
  <c r="BA46" i="3"/>
  <c r="BN46" i="3" s="1"/>
  <c r="AZ46" i="3"/>
  <c r="BM46" i="3" s="1"/>
  <c r="AY46" i="3"/>
  <c r="BL46" i="3" s="1"/>
  <c r="AX46" i="3"/>
  <c r="BK46" i="3" s="1"/>
  <c r="AS46" i="3"/>
  <c r="N46" i="3"/>
  <c r="J46" i="3"/>
  <c r="BL45" i="3"/>
  <c r="BG45" i="3"/>
  <c r="BT45" i="3" s="1"/>
  <c r="BF45" i="3"/>
  <c r="BS45" i="3" s="1"/>
  <c r="BE45" i="3"/>
  <c r="BR45" i="3" s="1"/>
  <c r="BD45" i="3"/>
  <c r="BQ45" i="3" s="1"/>
  <c r="BC45" i="3"/>
  <c r="BP45" i="3" s="1"/>
  <c r="BB45" i="3"/>
  <c r="BO45" i="3" s="1"/>
  <c r="BA45" i="3"/>
  <c r="BN45" i="3" s="1"/>
  <c r="AZ45" i="3"/>
  <c r="AX45" i="3"/>
  <c r="BK45" i="3" s="1"/>
  <c r="AS45" i="3"/>
  <c r="N45" i="3"/>
  <c r="BL44" i="3"/>
  <c r="BG44" i="3"/>
  <c r="BT44" i="3" s="1"/>
  <c r="BF44" i="3"/>
  <c r="BS44" i="3" s="1"/>
  <c r="BE44" i="3"/>
  <c r="BR44" i="3" s="1"/>
  <c r="BD44" i="3"/>
  <c r="BQ44" i="3" s="1"/>
  <c r="BC44" i="3"/>
  <c r="BP44" i="3" s="1"/>
  <c r="BB44" i="3"/>
  <c r="BO44" i="3" s="1"/>
  <c r="BA44" i="3"/>
  <c r="BN44" i="3" s="1"/>
  <c r="AZ44" i="3"/>
  <c r="BM44" i="3" s="1"/>
  <c r="AX44" i="3"/>
  <c r="BK44" i="3" s="1"/>
  <c r="AS44" i="3"/>
  <c r="N44" i="3"/>
  <c r="J44" i="3"/>
  <c r="BG43" i="3"/>
  <c r="BT43" i="3" s="1"/>
  <c r="BF43" i="3"/>
  <c r="BS43" i="3" s="1"/>
  <c r="BE43" i="3"/>
  <c r="BR43" i="3" s="1"/>
  <c r="BD43" i="3"/>
  <c r="BQ43" i="3" s="1"/>
  <c r="AV43" i="3" s="1"/>
  <c r="BC43" i="3"/>
  <c r="BP43" i="3" s="1"/>
  <c r="BB43" i="3"/>
  <c r="BO43" i="3" s="1"/>
  <c r="BA43" i="3"/>
  <c r="BN43" i="3" s="1"/>
  <c r="AZ43" i="3"/>
  <c r="BM43" i="3" s="1"/>
  <c r="AY43" i="3"/>
  <c r="BL43" i="3" s="1"/>
  <c r="AX43" i="3"/>
  <c r="BK43" i="3" s="1"/>
  <c r="AS43" i="3"/>
  <c r="N43" i="3"/>
  <c r="J43" i="3"/>
  <c r="BV42" i="3"/>
  <c r="BW42" i="3" s="1"/>
  <c r="BU42" i="3"/>
  <c r="CR42" i="3" s="1"/>
  <c r="N42" i="3"/>
  <c r="J42" i="3"/>
  <c r="BU41" i="3"/>
  <c r="BU40" i="3"/>
  <c r="N40" i="3"/>
  <c r="J40" i="3"/>
  <c r="BG39" i="3"/>
  <c r="BT39" i="3" s="1"/>
  <c r="BF39" i="3"/>
  <c r="BS39" i="3" s="1"/>
  <c r="BE39" i="3"/>
  <c r="BR39" i="3" s="1"/>
  <c r="BD39" i="3"/>
  <c r="BQ39" i="3" s="1"/>
  <c r="BC39" i="3"/>
  <c r="BP39" i="3" s="1"/>
  <c r="BB39" i="3"/>
  <c r="BO39" i="3" s="1"/>
  <c r="BA39" i="3"/>
  <c r="BN39" i="3" s="1"/>
  <c r="AZ39" i="3"/>
  <c r="BM39" i="3" s="1"/>
  <c r="AY39" i="3"/>
  <c r="BL39" i="3" s="1"/>
  <c r="AX39" i="3"/>
  <c r="AV39" i="3"/>
  <c r="AS39" i="3"/>
  <c r="N39" i="3"/>
  <c r="J39" i="3"/>
  <c r="BG38" i="3"/>
  <c r="BT38" i="3" s="1"/>
  <c r="BF38" i="3"/>
  <c r="BS38" i="3" s="1"/>
  <c r="BE38" i="3"/>
  <c r="BR38" i="3" s="1"/>
  <c r="BD38" i="3"/>
  <c r="BQ38" i="3" s="1"/>
  <c r="BC38" i="3"/>
  <c r="BP38" i="3" s="1"/>
  <c r="BB38" i="3"/>
  <c r="BO38" i="3" s="1"/>
  <c r="BA38" i="3"/>
  <c r="BN38" i="3" s="1"/>
  <c r="AZ38" i="3"/>
  <c r="BM38" i="3" s="1"/>
  <c r="AY38" i="3"/>
  <c r="BL38" i="3" s="1"/>
  <c r="AX38" i="3"/>
  <c r="AS38" i="3"/>
  <c r="BG37" i="3"/>
  <c r="BT37" i="3" s="1"/>
  <c r="BF37" i="3"/>
  <c r="BS37" i="3" s="1"/>
  <c r="BE37" i="3"/>
  <c r="BR37" i="3" s="1"/>
  <c r="BD37" i="3"/>
  <c r="BQ37" i="3" s="1"/>
  <c r="BC37" i="3"/>
  <c r="BP37" i="3" s="1"/>
  <c r="BB37" i="3"/>
  <c r="BO37" i="3" s="1"/>
  <c r="BA37" i="3"/>
  <c r="BN37" i="3" s="1"/>
  <c r="AZ37" i="3"/>
  <c r="BM37" i="3" s="1"/>
  <c r="AY37" i="3"/>
  <c r="BL37" i="3" s="1"/>
  <c r="AX37" i="3"/>
  <c r="BK37" i="3" s="1"/>
  <c r="AS37" i="3"/>
  <c r="N37" i="3"/>
  <c r="J37" i="3"/>
  <c r="BG36" i="3"/>
  <c r="BT36" i="3" s="1"/>
  <c r="BF36" i="3"/>
  <c r="BS36" i="3" s="1"/>
  <c r="BE36" i="3"/>
  <c r="BR36" i="3" s="1"/>
  <c r="BD36" i="3"/>
  <c r="BQ36" i="3" s="1"/>
  <c r="BC36" i="3"/>
  <c r="BP36" i="3" s="1"/>
  <c r="BB36" i="3"/>
  <c r="BO36" i="3" s="1"/>
  <c r="BA36" i="3"/>
  <c r="BN36" i="3" s="1"/>
  <c r="AZ36" i="3"/>
  <c r="BM36" i="3" s="1"/>
  <c r="AY36" i="3"/>
  <c r="BL36" i="3" s="1"/>
  <c r="AX36" i="3"/>
  <c r="AS36" i="3"/>
  <c r="N36" i="3"/>
  <c r="J36" i="3"/>
  <c r="BU35" i="3"/>
  <c r="CP35" i="3" s="1"/>
  <c r="N35" i="3"/>
  <c r="J35" i="3"/>
  <c r="BG34" i="3"/>
  <c r="BT34" i="3" s="1"/>
  <c r="BF34" i="3"/>
  <c r="BS34" i="3" s="1"/>
  <c r="BE34" i="3"/>
  <c r="BR34" i="3" s="1"/>
  <c r="BD34" i="3"/>
  <c r="BQ34" i="3" s="1"/>
  <c r="AV34" i="3" s="1"/>
  <c r="BC34" i="3"/>
  <c r="BP34" i="3" s="1"/>
  <c r="BB34" i="3"/>
  <c r="BO34" i="3" s="1"/>
  <c r="BA34" i="3"/>
  <c r="BN34" i="3" s="1"/>
  <c r="AZ34" i="3"/>
  <c r="BM34" i="3" s="1"/>
  <c r="AY34" i="3"/>
  <c r="BL34" i="3" s="1"/>
  <c r="AX34" i="3"/>
  <c r="AS34" i="3"/>
  <c r="BG33" i="3"/>
  <c r="BT33" i="3" s="1"/>
  <c r="BF33" i="3"/>
  <c r="BS33" i="3" s="1"/>
  <c r="BE33" i="3"/>
  <c r="BR33" i="3" s="1"/>
  <c r="BD33" i="3"/>
  <c r="BQ33" i="3" s="1"/>
  <c r="BC33" i="3"/>
  <c r="BP33" i="3" s="1"/>
  <c r="BB33" i="3"/>
  <c r="BO33" i="3" s="1"/>
  <c r="AZ33" i="3"/>
  <c r="BM33" i="3" s="1"/>
  <c r="AY33" i="3"/>
  <c r="BL33" i="3" s="1"/>
  <c r="AX33" i="3"/>
  <c r="AL33" i="3"/>
  <c r="AS33" i="3" s="1"/>
  <c r="N33" i="3"/>
  <c r="J33" i="3"/>
  <c r="BG32" i="3"/>
  <c r="BT32" i="3" s="1"/>
  <c r="BF32" i="3"/>
  <c r="BS32" i="3" s="1"/>
  <c r="BE32" i="3"/>
  <c r="BR32" i="3" s="1"/>
  <c r="BD32" i="3"/>
  <c r="BQ32" i="3" s="1"/>
  <c r="BC32" i="3"/>
  <c r="BP32" i="3" s="1"/>
  <c r="BB32" i="3"/>
  <c r="BO32" i="3" s="1"/>
  <c r="BA32" i="3"/>
  <c r="BN32" i="3" s="1"/>
  <c r="AZ32" i="3"/>
  <c r="BM32" i="3" s="1"/>
  <c r="AY32" i="3"/>
  <c r="BL32" i="3" s="1"/>
  <c r="AX32" i="3"/>
  <c r="BK32" i="3" s="1"/>
  <c r="AS32" i="3"/>
  <c r="J32" i="3"/>
  <c r="BG31" i="3"/>
  <c r="BT31" i="3" s="1"/>
  <c r="BF31" i="3"/>
  <c r="BS31" i="3" s="1"/>
  <c r="BE31" i="3"/>
  <c r="BR31" i="3" s="1"/>
  <c r="BD31" i="3"/>
  <c r="BQ31" i="3" s="1"/>
  <c r="BC31" i="3"/>
  <c r="BP31" i="3" s="1"/>
  <c r="BB31" i="3"/>
  <c r="BO31" i="3" s="1"/>
  <c r="BA31" i="3"/>
  <c r="BN31" i="3" s="1"/>
  <c r="AZ31" i="3"/>
  <c r="BM31" i="3" s="1"/>
  <c r="AY31" i="3"/>
  <c r="BL31" i="3" s="1"/>
  <c r="AX31" i="3"/>
  <c r="BK31" i="3" s="1"/>
  <c r="AS31" i="3"/>
  <c r="J31" i="3"/>
  <c r="BG30" i="3"/>
  <c r="BT30" i="3" s="1"/>
  <c r="BF30" i="3"/>
  <c r="BS30" i="3" s="1"/>
  <c r="BE30" i="3"/>
  <c r="BR30" i="3" s="1"/>
  <c r="BD30" i="3"/>
  <c r="BQ30" i="3" s="1"/>
  <c r="BC30" i="3"/>
  <c r="BP30" i="3" s="1"/>
  <c r="BB30" i="3"/>
  <c r="BO30" i="3" s="1"/>
  <c r="BA30" i="3"/>
  <c r="BN30" i="3" s="1"/>
  <c r="AZ30" i="3"/>
  <c r="BM30" i="3" s="1"/>
  <c r="AY30" i="3"/>
  <c r="AX30" i="3"/>
  <c r="BK30" i="3" s="1"/>
  <c r="AS30" i="3"/>
  <c r="N30" i="3"/>
  <c r="J30" i="3"/>
  <c r="BV29" i="3"/>
  <c r="BW29" i="3" s="1"/>
  <c r="BU29" i="3"/>
  <c r="CQ29" i="3" s="1"/>
  <c r="BG28" i="3"/>
  <c r="BT28" i="3" s="1"/>
  <c r="BF28" i="3"/>
  <c r="BS28" i="3" s="1"/>
  <c r="BE28" i="3"/>
  <c r="BR28" i="3" s="1"/>
  <c r="BD28" i="3"/>
  <c r="BQ28" i="3" s="1"/>
  <c r="BC28" i="3"/>
  <c r="BP28" i="3" s="1"/>
  <c r="BB28" i="3"/>
  <c r="BO28" i="3" s="1"/>
  <c r="BA28" i="3"/>
  <c r="BN28" i="3" s="1"/>
  <c r="AZ28" i="3"/>
  <c r="AY28" i="3"/>
  <c r="BL28" i="3" s="1"/>
  <c r="AX28" i="3"/>
  <c r="BK28" i="3" s="1"/>
  <c r="AS28" i="3"/>
  <c r="N28" i="3"/>
  <c r="J28" i="3"/>
  <c r="BV27" i="3"/>
  <c r="BU27" i="3"/>
  <c r="CQ27" i="3" s="1"/>
  <c r="N27" i="3"/>
  <c r="J27" i="3"/>
  <c r="BG26" i="3"/>
  <c r="BT26" i="3" s="1"/>
  <c r="BF26" i="3"/>
  <c r="BS26" i="3" s="1"/>
  <c r="BE26" i="3"/>
  <c r="BR26" i="3" s="1"/>
  <c r="BD26" i="3"/>
  <c r="BQ26" i="3" s="1"/>
  <c r="AV26" i="3" s="1"/>
  <c r="BC26" i="3"/>
  <c r="BP26" i="3" s="1"/>
  <c r="BB26" i="3"/>
  <c r="BO26" i="3" s="1"/>
  <c r="BA26" i="3"/>
  <c r="BN26" i="3" s="1"/>
  <c r="AZ26" i="3"/>
  <c r="BM26" i="3" s="1"/>
  <c r="AY26" i="3"/>
  <c r="BL26" i="3" s="1"/>
  <c r="AX26" i="3"/>
  <c r="AS26" i="3"/>
  <c r="BO25" i="3"/>
  <c r="BG25" i="3"/>
  <c r="BT25" i="3" s="1"/>
  <c r="BF25" i="3"/>
  <c r="BS25" i="3" s="1"/>
  <c r="BE25" i="3"/>
  <c r="BR25" i="3" s="1"/>
  <c r="BD25" i="3"/>
  <c r="BQ25" i="3" s="1"/>
  <c r="BC25" i="3"/>
  <c r="BP25" i="3" s="1"/>
  <c r="BB25" i="3"/>
  <c r="BA25" i="3"/>
  <c r="BN25" i="3" s="1"/>
  <c r="AZ25" i="3"/>
  <c r="BM25" i="3" s="1"/>
  <c r="AY25" i="3"/>
  <c r="BL25" i="3" s="1"/>
  <c r="AX25" i="3"/>
  <c r="BK25" i="3" s="1"/>
  <c r="AS25" i="3"/>
  <c r="N25" i="3"/>
  <c r="J25" i="3"/>
  <c r="BG24" i="3"/>
  <c r="BT24" i="3" s="1"/>
  <c r="BF24" i="3"/>
  <c r="BS24" i="3" s="1"/>
  <c r="BE24" i="3"/>
  <c r="BR24" i="3" s="1"/>
  <c r="BD24" i="3"/>
  <c r="BQ24" i="3" s="1"/>
  <c r="AV24" i="3" s="1"/>
  <c r="BC24" i="3"/>
  <c r="BP24" i="3" s="1"/>
  <c r="BB24" i="3"/>
  <c r="BO24" i="3" s="1"/>
  <c r="BA24" i="3"/>
  <c r="BN24" i="3" s="1"/>
  <c r="AZ24" i="3"/>
  <c r="BM24" i="3" s="1"/>
  <c r="AY24" i="3"/>
  <c r="BL24" i="3" s="1"/>
  <c r="AX24" i="3"/>
  <c r="BK24" i="3" s="1"/>
  <c r="AS24" i="3"/>
  <c r="BG23" i="3"/>
  <c r="BT23" i="3" s="1"/>
  <c r="BF23" i="3"/>
  <c r="BS23" i="3" s="1"/>
  <c r="BE23" i="3"/>
  <c r="BR23" i="3" s="1"/>
  <c r="BD23" i="3"/>
  <c r="BQ23" i="3" s="1"/>
  <c r="BC23" i="3"/>
  <c r="BP23" i="3" s="1"/>
  <c r="BB23" i="3"/>
  <c r="BO23" i="3" s="1"/>
  <c r="BA23" i="3"/>
  <c r="BN23" i="3" s="1"/>
  <c r="AZ23" i="3"/>
  <c r="BM23" i="3" s="1"/>
  <c r="AY23" i="3"/>
  <c r="BL23" i="3" s="1"/>
  <c r="AX23" i="3"/>
  <c r="BK23" i="3" s="1"/>
  <c r="AS23" i="3"/>
  <c r="BG21" i="3"/>
  <c r="BT21" i="3" s="1"/>
  <c r="BF21" i="3"/>
  <c r="BS21" i="3" s="1"/>
  <c r="BE21" i="3"/>
  <c r="BR21" i="3" s="1"/>
  <c r="BD21" i="3"/>
  <c r="BQ21" i="3" s="1"/>
  <c r="BC21" i="3"/>
  <c r="BP21" i="3" s="1"/>
  <c r="BB21" i="3"/>
  <c r="BO21" i="3" s="1"/>
  <c r="BA21" i="3"/>
  <c r="BN21" i="3" s="1"/>
  <c r="AZ21" i="3"/>
  <c r="AY21" i="3"/>
  <c r="BL21" i="3" s="1"/>
  <c r="AX21" i="3"/>
  <c r="BK21" i="3" s="1"/>
  <c r="AS21" i="3"/>
  <c r="BG20" i="3"/>
  <c r="BT20" i="3" s="1"/>
  <c r="BF20" i="3"/>
  <c r="BS20" i="3" s="1"/>
  <c r="BE20" i="3"/>
  <c r="BR20" i="3" s="1"/>
  <c r="BD20" i="3"/>
  <c r="BQ20" i="3" s="1"/>
  <c r="BC20" i="3"/>
  <c r="BP20" i="3" s="1"/>
  <c r="BB20" i="3"/>
  <c r="BO20" i="3" s="1"/>
  <c r="BA20" i="3"/>
  <c r="BN20" i="3" s="1"/>
  <c r="AZ20" i="3"/>
  <c r="BM20" i="3" s="1"/>
  <c r="AY20" i="3"/>
  <c r="BL20" i="3" s="1"/>
  <c r="AX20" i="3"/>
  <c r="AS20" i="3"/>
  <c r="N20" i="3"/>
  <c r="J20" i="3"/>
  <c r="BG19" i="3"/>
  <c r="BT19" i="3" s="1"/>
  <c r="BF19" i="3"/>
  <c r="BS19" i="3" s="1"/>
  <c r="BE19" i="3"/>
  <c r="BR19" i="3" s="1"/>
  <c r="BD19" i="3"/>
  <c r="BQ19" i="3" s="1"/>
  <c r="BC19" i="3"/>
  <c r="BP19" i="3" s="1"/>
  <c r="BB19" i="3"/>
  <c r="BO19" i="3" s="1"/>
  <c r="BA19" i="3"/>
  <c r="BN19" i="3" s="1"/>
  <c r="AZ19" i="3"/>
  <c r="BM19" i="3" s="1"/>
  <c r="AY19" i="3"/>
  <c r="BL19" i="3" s="1"/>
  <c r="AX19" i="3"/>
  <c r="BK19" i="3" s="1"/>
  <c r="AS19" i="3"/>
  <c r="N19" i="3"/>
  <c r="J19" i="3"/>
  <c r="BG18" i="3"/>
  <c r="BT18" i="3" s="1"/>
  <c r="BF18" i="3"/>
  <c r="BS18" i="3" s="1"/>
  <c r="BE18" i="3"/>
  <c r="BR18" i="3" s="1"/>
  <c r="BD18" i="3"/>
  <c r="BQ18" i="3" s="1"/>
  <c r="BC18" i="3"/>
  <c r="BP18" i="3" s="1"/>
  <c r="BB18" i="3"/>
  <c r="BO18" i="3" s="1"/>
  <c r="BA18" i="3"/>
  <c r="BN18" i="3" s="1"/>
  <c r="AZ18" i="3"/>
  <c r="BM18" i="3" s="1"/>
  <c r="AY18" i="3"/>
  <c r="BL18" i="3" s="1"/>
  <c r="AX18" i="3"/>
  <c r="BK18" i="3" s="1"/>
  <c r="AS18" i="3"/>
  <c r="N18" i="3"/>
  <c r="J18" i="3"/>
  <c r="BG17" i="3"/>
  <c r="BT17" i="3" s="1"/>
  <c r="BF17" i="3"/>
  <c r="BS17" i="3" s="1"/>
  <c r="BE17" i="3"/>
  <c r="BR17" i="3" s="1"/>
  <c r="BD17" i="3"/>
  <c r="BQ17" i="3" s="1"/>
  <c r="AV17" i="3" s="1"/>
  <c r="BC17" i="3"/>
  <c r="BP17" i="3" s="1"/>
  <c r="BB17" i="3"/>
  <c r="BO17" i="3" s="1"/>
  <c r="BA17" i="3"/>
  <c r="BN17" i="3" s="1"/>
  <c r="AZ17" i="3"/>
  <c r="BM17" i="3" s="1"/>
  <c r="AY17" i="3"/>
  <c r="BL17" i="3" s="1"/>
  <c r="AX17" i="3"/>
  <c r="AS17" i="3"/>
  <c r="N17" i="3"/>
  <c r="J17" i="3"/>
  <c r="BG16" i="3"/>
  <c r="BT16" i="3" s="1"/>
  <c r="BF16" i="3"/>
  <c r="BS16" i="3" s="1"/>
  <c r="BE16" i="3"/>
  <c r="BR16" i="3" s="1"/>
  <c r="BD16" i="3"/>
  <c r="BQ16" i="3" s="1"/>
  <c r="BC16" i="3"/>
  <c r="BP16" i="3" s="1"/>
  <c r="BB16" i="3"/>
  <c r="BO16" i="3" s="1"/>
  <c r="BA16" i="3"/>
  <c r="BN16" i="3" s="1"/>
  <c r="AZ16" i="3"/>
  <c r="BM16" i="3" s="1"/>
  <c r="AY16" i="3"/>
  <c r="BL16" i="3" s="1"/>
  <c r="AX16" i="3"/>
  <c r="AS16" i="3"/>
  <c r="N16" i="3"/>
  <c r="J16" i="3"/>
  <c r="BG15" i="3"/>
  <c r="BT15" i="3" s="1"/>
  <c r="BF15" i="3"/>
  <c r="BS15" i="3" s="1"/>
  <c r="BE15" i="3"/>
  <c r="BR15" i="3" s="1"/>
  <c r="BD15" i="3"/>
  <c r="BQ15" i="3" s="1"/>
  <c r="BC15" i="3"/>
  <c r="BP15" i="3" s="1"/>
  <c r="BB15" i="3"/>
  <c r="BO15" i="3" s="1"/>
  <c r="BA15" i="3"/>
  <c r="BN15" i="3" s="1"/>
  <c r="AZ15" i="3"/>
  <c r="BM15" i="3" s="1"/>
  <c r="AY15" i="3"/>
  <c r="BL15" i="3" s="1"/>
  <c r="AX15" i="3"/>
  <c r="BK15" i="3" s="1"/>
  <c r="AS15" i="3"/>
  <c r="BG14" i="3"/>
  <c r="BT14" i="3" s="1"/>
  <c r="BF14" i="3"/>
  <c r="BS14" i="3" s="1"/>
  <c r="BE14" i="3"/>
  <c r="BR14" i="3" s="1"/>
  <c r="BD14" i="3"/>
  <c r="BQ14" i="3" s="1"/>
  <c r="BC14" i="3"/>
  <c r="BP14" i="3" s="1"/>
  <c r="BB14" i="3"/>
  <c r="BO14" i="3" s="1"/>
  <c r="BA14" i="3"/>
  <c r="BN14" i="3" s="1"/>
  <c r="AZ14" i="3"/>
  <c r="BM14" i="3" s="1"/>
  <c r="AY14" i="3"/>
  <c r="BL14" i="3" s="1"/>
  <c r="AX14" i="3"/>
  <c r="AS14" i="3"/>
  <c r="BG13" i="3"/>
  <c r="BT13" i="3" s="1"/>
  <c r="BF13" i="3"/>
  <c r="BS13" i="3" s="1"/>
  <c r="BE13" i="3"/>
  <c r="BR13" i="3" s="1"/>
  <c r="BD13" i="3"/>
  <c r="BQ13" i="3" s="1"/>
  <c r="BC13" i="3"/>
  <c r="BP13" i="3" s="1"/>
  <c r="BB13" i="3"/>
  <c r="BO13" i="3" s="1"/>
  <c r="BA13" i="3"/>
  <c r="BN13" i="3" s="1"/>
  <c r="AZ13" i="3"/>
  <c r="BM13" i="3" s="1"/>
  <c r="AY13" i="3"/>
  <c r="BL13" i="3" s="1"/>
  <c r="AX13" i="3"/>
  <c r="BK13" i="3" s="1"/>
  <c r="AV13" i="3"/>
  <c r="AS13" i="3"/>
  <c r="BG12" i="3"/>
  <c r="BT12" i="3" s="1"/>
  <c r="BF12" i="3"/>
  <c r="BS12" i="3" s="1"/>
  <c r="BE12" i="3"/>
  <c r="BR12" i="3" s="1"/>
  <c r="BD12" i="3"/>
  <c r="BQ12" i="3" s="1"/>
  <c r="BC12" i="3"/>
  <c r="BP12" i="3" s="1"/>
  <c r="BB12" i="3"/>
  <c r="BO12" i="3" s="1"/>
  <c r="BA12" i="3"/>
  <c r="BN12" i="3" s="1"/>
  <c r="AZ12" i="3"/>
  <c r="AY12" i="3"/>
  <c r="BL12" i="3" s="1"/>
  <c r="AX12" i="3"/>
  <c r="BK12" i="3" s="1"/>
  <c r="AS12" i="3"/>
  <c r="BG11" i="3"/>
  <c r="BT11" i="3" s="1"/>
  <c r="BF11" i="3"/>
  <c r="BS11" i="3" s="1"/>
  <c r="BE11" i="3"/>
  <c r="BR11" i="3" s="1"/>
  <c r="BD11" i="3"/>
  <c r="BQ11" i="3" s="1"/>
  <c r="BC11" i="3"/>
  <c r="BP11" i="3" s="1"/>
  <c r="BB11" i="3"/>
  <c r="BO11" i="3" s="1"/>
  <c r="BA11" i="3"/>
  <c r="BN11" i="3" s="1"/>
  <c r="AZ11" i="3"/>
  <c r="BM11" i="3" s="1"/>
  <c r="AY11" i="3"/>
  <c r="BL11" i="3" s="1"/>
  <c r="AX11" i="3"/>
  <c r="BK11" i="3" s="1"/>
  <c r="AS11" i="3"/>
  <c r="BG10" i="3"/>
  <c r="BT10" i="3" s="1"/>
  <c r="BF10" i="3"/>
  <c r="BS10" i="3" s="1"/>
  <c r="BE10" i="3"/>
  <c r="BR10" i="3" s="1"/>
  <c r="BD10" i="3"/>
  <c r="BQ10" i="3" s="1"/>
  <c r="BC10" i="3"/>
  <c r="BP10" i="3" s="1"/>
  <c r="BB10" i="3"/>
  <c r="BO10" i="3" s="1"/>
  <c r="BA10" i="3"/>
  <c r="BN10" i="3" s="1"/>
  <c r="AZ10" i="3"/>
  <c r="BM10" i="3" s="1"/>
  <c r="AY10" i="3"/>
  <c r="BL10" i="3" s="1"/>
  <c r="AX10" i="3"/>
  <c r="AS10" i="3"/>
  <c r="N10" i="3"/>
  <c r="J10" i="3"/>
  <c r="BU9" i="3"/>
  <c r="BV8" i="3"/>
  <c r="BW8" i="3" s="1"/>
  <c r="BU8" i="3"/>
  <c r="CP8" i="3" s="1"/>
  <c r="BG7" i="3"/>
  <c r="BT7" i="3" s="1"/>
  <c r="BF7" i="3"/>
  <c r="BS7" i="3" s="1"/>
  <c r="BE7" i="3"/>
  <c r="BR7" i="3" s="1"/>
  <c r="BD7" i="3"/>
  <c r="BQ7" i="3" s="1"/>
  <c r="BC7" i="3"/>
  <c r="BP7" i="3" s="1"/>
  <c r="BB7" i="3"/>
  <c r="BO7" i="3" s="1"/>
  <c r="BA7" i="3"/>
  <c r="BN7" i="3" s="1"/>
  <c r="AZ7" i="3"/>
  <c r="BM7" i="3" s="1"/>
  <c r="AY7" i="3"/>
  <c r="BL7" i="3" s="1"/>
  <c r="AX7" i="3"/>
  <c r="AS7" i="3"/>
  <c r="BG6" i="3"/>
  <c r="BT6" i="3" s="1"/>
  <c r="BF6" i="3"/>
  <c r="BS6" i="3" s="1"/>
  <c r="BE6" i="3"/>
  <c r="BR6" i="3" s="1"/>
  <c r="BD6" i="3"/>
  <c r="BQ6" i="3" s="1"/>
  <c r="BC6" i="3"/>
  <c r="BP6" i="3" s="1"/>
  <c r="BB6" i="3"/>
  <c r="BO6" i="3" s="1"/>
  <c r="BA6" i="3"/>
  <c r="BN6" i="3" s="1"/>
  <c r="AZ6" i="3"/>
  <c r="BM6" i="3" s="1"/>
  <c r="AY6" i="3"/>
  <c r="BL6" i="3" s="1"/>
  <c r="AX6" i="3"/>
  <c r="BK6" i="3" s="1"/>
  <c r="AS6" i="3"/>
  <c r="BG5" i="3"/>
  <c r="BT5" i="3" s="1"/>
  <c r="BF5" i="3"/>
  <c r="BS5" i="3" s="1"/>
  <c r="BE5" i="3"/>
  <c r="BR5" i="3" s="1"/>
  <c r="BD5" i="3"/>
  <c r="BQ5" i="3" s="1"/>
  <c r="BC5" i="3"/>
  <c r="BP5" i="3" s="1"/>
  <c r="BB5" i="3"/>
  <c r="BO5" i="3" s="1"/>
  <c r="BA5" i="3"/>
  <c r="BN5" i="3" s="1"/>
  <c r="AZ5" i="3"/>
  <c r="BM5" i="3" s="1"/>
  <c r="AY5" i="3"/>
  <c r="BL5" i="3" s="1"/>
  <c r="AX5" i="3"/>
  <c r="BK5" i="3" s="1"/>
  <c r="AS5" i="3"/>
  <c r="BG4" i="3"/>
  <c r="BT4" i="3" s="1"/>
  <c r="BF4" i="3"/>
  <c r="BS4" i="3" s="1"/>
  <c r="BE4" i="3"/>
  <c r="BR4" i="3" s="1"/>
  <c r="BD4" i="3"/>
  <c r="BQ4" i="3" s="1"/>
  <c r="BC4" i="3"/>
  <c r="BP4" i="3" s="1"/>
  <c r="BB4" i="3"/>
  <c r="BO4" i="3" s="1"/>
  <c r="AZ4" i="3"/>
  <c r="BM4" i="3" s="1"/>
  <c r="AY4" i="3"/>
  <c r="BL4" i="3" s="1"/>
  <c r="AX4" i="3"/>
  <c r="BK4" i="3" s="1"/>
  <c r="AL4" i="3"/>
  <c r="BA4" i="3" s="1"/>
  <c r="BN4" i="3" s="1"/>
  <c r="BG3" i="3"/>
  <c r="BT3" i="3" s="1"/>
  <c r="BF3" i="3"/>
  <c r="BS3" i="3" s="1"/>
  <c r="BE3" i="3"/>
  <c r="BR3" i="3" s="1"/>
  <c r="BD3" i="3"/>
  <c r="BQ3" i="3" s="1"/>
  <c r="BC3" i="3"/>
  <c r="BP3" i="3" s="1"/>
  <c r="BB3" i="3"/>
  <c r="BO3" i="3" s="1"/>
  <c r="BA3" i="3"/>
  <c r="BN3" i="3" s="1"/>
  <c r="AZ3" i="3"/>
  <c r="BM3" i="3" s="1"/>
  <c r="AY3" i="3"/>
  <c r="BL3" i="3" s="1"/>
  <c r="AX3" i="3"/>
  <c r="BK3" i="3" s="1"/>
  <c r="AS3" i="3"/>
  <c r="BG2" i="3"/>
  <c r="BT2" i="3" s="1"/>
  <c r="BF2" i="3"/>
  <c r="BS2" i="3" s="1"/>
  <c r="BE2" i="3"/>
  <c r="BR2" i="3" s="1"/>
  <c r="BD2" i="3"/>
  <c r="BQ2" i="3" s="1"/>
  <c r="BC2" i="3"/>
  <c r="BP2" i="3" s="1"/>
  <c r="BB2" i="3"/>
  <c r="BO2" i="3" s="1"/>
  <c r="BA2" i="3"/>
  <c r="BN2" i="3" s="1"/>
  <c r="AZ2" i="3"/>
  <c r="BM2" i="3" s="1"/>
  <c r="AY2" i="3"/>
  <c r="BL2" i="3" s="1"/>
  <c r="AX2" i="3"/>
  <c r="BK2" i="3" s="1"/>
  <c r="AS2" i="3"/>
  <c r="BV67" i="2"/>
  <c r="BW67" i="2" s="1"/>
  <c r="BV78" i="2"/>
  <c r="BW78" i="2" s="1"/>
  <c r="BV48" i="2"/>
  <c r="BW48" i="2" s="1"/>
  <c r="BV62" i="2"/>
  <c r="BW62" i="2" s="1"/>
  <c r="BV23" i="2"/>
  <c r="BW23" i="2" s="1"/>
  <c r="BV24" i="2"/>
  <c r="BW24" i="2" s="1"/>
  <c r="BV25" i="2"/>
  <c r="BW25" i="2" s="1"/>
  <c r="BV26" i="2"/>
  <c r="BW26" i="2" s="1"/>
  <c r="BV27" i="2"/>
  <c r="BW27" i="2" s="1"/>
  <c r="BV28" i="2"/>
  <c r="BW28" i="2" s="1"/>
  <c r="BV29" i="2"/>
  <c r="BW29" i="2" s="1"/>
  <c r="BV30" i="2"/>
  <c r="BW30" i="2" s="1"/>
  <c r="BV33" i="2"/>
  <c r="BW33" i="2" s="1"/>
  <c r="BV34" i="2"/>
  <c r="BW34" i="2" s="1"/>
  <c r="BV36" i="2"/>
  <c r="BW36" i="2" s="1"/>
  <c r="BV37" i="2"/>
  <c r="BW37" i="2" s="1"/>
  <c r="BV38" i="2"/>
  <c r="BW38" i="2" s="1"/>
  <c r="BV39" i="2"/>
  <c r="BW39" i="2" s="1"/>
  <c r="BV42" i="2"/>
  <c r="BW42" i="2" s="1"/>
  <c r="BV46" i="2"/>
  <c r="BW46" i="2" s="1"/>
  <c r="BV47" i="2"/>
  <c r="BW47" i="2" s="1"/>
  <c r="BV3" i="2"/>
  <c r="BW3" i="2" s="1"/>
  <c r="BV4" i="2"/>
  <c r="BW4" i="2" s="1"/>
  <c r="BV5" i="2"/>
  <c r="BW5" i="2" s="1"/>
  <c r="BV6" i="2"/>
  <c r="BW6" i="2" s="1"/>
  <c r="BV7" i="2"/>
  <c r="BW7" i="2" s="1"/>
  <c r="BV8" i="2"/>
  <c r="BW8" i="2" s="1"/>
  <c r="BV10" i="2"/>
  <c r="BW10" i="2" s="1"/>
  <c r="BV11" i="2"/>
  <c r="BW11" i="2" s="1"/>
  <c r="BV12" i="2"/>
  <c r="BW12" i="2" s="1"/>
  <c r="BV13" i="2"/>
  <c r="BW13" i="2" s="1"/>
  <c r="BV14" i="2"/>
  <c r="BW14" i="2" s="1"/>
  <c r="BV15" i="2"/>
  <c r="BW15" i="2" s="1"/>
  <c r="BV16" i="2"/>
  <c r="BW16" i="2" s="1"/>
  <c r="BV17" i="2"/>
  <c r="BW17" i="2" s="1"/>
  <c r="BV18" i="2"/>
  <c r="BW18" i="2" s="1"/>
  <c r="BV19" i="2"/>
  <c r="BW19" i="2" s="1"/>
  <c r="BV20" i="2"/>
  <c r="BW20" i="2" s="1"/>
  <c r="BV21" i="2"/>
  <c r="BW21" i="2" s="1"/>
  <c r="BV2" i="2"/>
  <c r="BW2" i="2" s="1"/>
  <c r="BT79" i="2"/>
  <c r="BT9" i="2"/>
  <c r="BT27" i="2"/>
  <c r="BT29" i="2"/>
  <c r="BT35" i="2"/>
  <c r="BT40" i="2"/>
  <c r="BT41" i="2"/>
  <c r="BT42" i="2"/>
  <c r="CJ42" i="2" s="1"/>
  <c r="BT49" i="2"/>
  <c r="BT50" i="2"/>
  <c r="BT56" i="2"/>
  <c r="BT60" i="2"/>
  <c r="BT61" i="2"/>
  <c r="BT62" i="2"/>
  <c r="CG62" i="2" s="1"/>
  <c r="BT65" i="2"/>
  <c r="BT66" i="2"/>
  <c r="BT68" i="2"/>
  <c r="BT69" i="2"/>
  <c r="CI69" i="2" s="1"/>
  <c r="BT70" i="2"/>
  <c r="CG70" i="2" s="1"/>
  <c r="BT73" i="2"/>
  <c r="BT74" i="2"/>
  <c r="BT75" i="2"/>
  <c r="BT76" i="2"/>
  <c r="BT78" i="2"/>
  <c r="CJ78" i="2" s="1"/>
  <c r="BT8" i="2"/>
  <c r="H81" i="2"/>
  <c r="C81" i="2"/>
  <c r="N79" i="2"/>
  <c r="J79" i="2"/>
  <c r="BU78" i="2"/>
  <c r="BK77" i="2"/>
  <c r="BF77" i="2"/>
  <c r="BS77" i="2" s="1"/>
  <c r="BE77" i="2"/>
  <c r="BR77" i="2" s="1"/>
  <c r="BD77" i="2"/>
  <c r="BQ77" i="2" s="1"/>
  <c r="BC77" i="2"/>
  <c r="BP77" i="2" s="1"/>
  <c r="BB77" i="2"/>
  <c r="BO77" i="2" s="1"/>
  <c r="BA77" i="2"/>
  <c r="BN77" i="2" s="1"/>
  <c r="AZ77" i="2"/>
  <c r="BM77" i="2" s="1"/>
  <c r="AY77" i="2"/>
  <c r="BL77" i="2" s="1"/>
  <c r="AW77" i="2"/>
  <c r="AR77" i="2"/>
  <c r="N77" i="2"/>
  <c r="J77" i="2"/>
  <c r="N76" i="2"/>
  <c r="N73" i="2"/>
  <c r="J73" i="2"/>
  <c r="BF72" i="2"/>
  <c r="BS72" i="2" s="1"/>
  <c r="BE72" i="2"/>
  <c r="BR72" i="2" s="1"/>
  <c r="BD72" i="2"/>
  <c r="BQ72" i="2" s="1"/>
  <c r="BC72" i="2"/>
  <c r="BP72" i="2" s="1"/>
  <c r="BB72" i="2"/>
  <c r="BO72" i="2" s="1"/>
  <c r="BA72" i="2"/>
  <c r="BN72" i="2" s="1"/>
  <c r="AZ72" i="2"/>
  <c r="BM72" i="2" s="1"/>
  <c r="AY72" i="2"/>
  <c r="BL72" i="2" s="1"/>
  <c r="AW72" i="2"/>
  <c r="BJ72" i="2" s="1"/>
  <c r="AR72" i="2"/>
  <c r="BF71" i="2"/>
  <c r="BS71" i="2" s="1"/>
  <c r="BE71" i="2"/>
  <c r="BR71" i="2" s="1"/>
  <c r="BD71" i="2"/>
  <c r="BQ71" i="2" s="1"/>
  <c r="BC71" i="2"/>
  <c r="BP71" i="2" s="1"/>
  <c r="BB71" i="2"/>
  <c r="BO71" i="2" s="1"/>
  <c r="BA71" i="2"/>
  <c r="BN71" i="2" s="1"/>
  <c r="AZ71" i="2"/>
  <c r="BM71" i="2" s="1"/>
  <c r="AY71" i="2"/>
  <c r="BL71" i="2" s="1"/>
  <c r="AW71" i="2"/>
  <c r="BJ71" i="2" s="1"/>
  <c r="AR71" i="2"/>
  <c r="N71" i="2"/>
  <c r="J71" i="2"/>
  <c r="N68" i="2"/>
  <c r="J68" i="2"/>
  <c r="BK67" i="2"/>
  <c r="BF67" i="2"/>
  <c r="BS67" i="2" s="1"/>
  <c r="BE67" i="2"/>
  <c r="BR67" i="2" s="1"/>
  <c r="BD67" i="2"/>
  <c r="BQ67" i="2" s="1"/>
  <c r="BC67" i="2"/>
  <c r="BP67" i="2" s="1"/>
  <c r="BB67" i="2"/>
  <c r="BO67" i="2" s="1"/>
  <c r="BA67" i="2"/>
  <c r="BN67" i="2" s="1"/>
  <c r="AZ67" i="2"/>
  <c r="BM67" i="2" s="1"/>
  <c r="AY67" i="2"/>
  <c r="BL67" i="2" s="1"/>
  <c r="AW67" i="2"/>
  <c r="BJ67" i="2" s="1"/>
  <c r="AR67" i="2"/>
  <c r="N67" i="2"/>
  <c r="J67" i="2"/>
  <c r="N66" i="2"/>
  <c r="J66" i="2"/>
  <c r="BK64" i="2"/>
  <c r="BF64" i="2"/>
  <c r="BS64" i="2" s="1"/>
  <c r="BE64" i="2"/>
  <c r="BR64" i="2" s="1"/>
  <c r="BD64" i="2"/>
  <c r="BQ64" i="2" s="1"/>
  <c r="BC64" i="2"/>
  <c r="BP64" i="2" s="1"/>
  <c r="BB64" i="2"/>
  <c r="BO64" i="2" s="1"/>
  <c r="BA64" i="2"/>
  <c r="BN64" i="2" s="1"/>
  <c r="AZ64" i="2"/>
  <c r="BM64" i="2" s="1"/>
  <c r="AY64" i="2"/>
  <c r="BL64" i="2" s="1"/>
  <c r="AW64" i="2"/>
  <c r="AR64" i="2"/>
  <c r="N64" i="2"/>
  <c r="J64" i="2"/>
  <c r="BK63" i="2"/>
  <c r="BF63" i="2"/>
  <c r="BS63" i="2" s="1"/>
  <c r="BE63" i="2"/>
  <c r="BR63" i="2" s="1"/>
  <c r="BD63" i="2"/>
  <c r="BQ63" i="2" s="1"/>
  <c r="BC63" i="2"/>
  <c r="BP63" i="2" s="1"/>
  <c r="BB63" i="2"/>
  <c r="BO63" i="2" s="1"/>
  <c r="BA63" i="2"/>
  <c r="BN63" i="2" s="1"/>
  <c r="AZ63" i="2"/>
  <c r="BM63" i="2" s="1"/>
  <c r="AY63" i="2"/>
  <c r="BL63" i="2" s="1"/>
  <c r="AW63" i="2"/>
  <c r="AR63" i="2"/>
  <c r="N63" i="2"/>
  <c r="J63" i="2"/>
  <c r="BU62" i="2"/>
  <c r="N61" i="2"/>
  <c r="J61" i="2"/>
  <c r="N60" i="2"/>
  <c r="J60" i="2"/>
  <c r="BF59" i="2"/>
  <c r="BS59" i="2" s="1"/>
  <c r="BE59" i="2"/>
  <c r="BR59" i="2" s="1"/>
  <c r="BD59" i="2"/>
  <c r="BQ59" i="2" s="1"/>
  <c r="BC59" i="2"/>
  <c r="BP59" i="2" s="1"/>
  <c r="BB59" i="2"/>
  <c r="BO59" i="2" s="1"/>
  <c r="BA59" i="2"/>
  <c r="BN59" i="2" s="1"/>
  <c r="AZ59" i="2"/>
  <c r="BM59" i="2" s="1"/>
  <c r="AY59" i="2"/>
  <c r="BL59" i="2" s="1"/>
  <c r="BK59" i="2"/>
  <c r="AW59" i="2"/>
  <c r="AR59" i="2"/>
  <c r="N59" i="2"/>
  <c r="J59" i="2"/>
  <c r="BF58" i="2"/>
  <c r="BS58" i="2" s="1"/>
  <c r="BE58" i="2"/>
  <c r="BR58" i="2" s="1"/>
  <c r="BD58" i="2"/>
  <c r="BQ58" i="2" s="1"/>
  <c r="BC58" i="2"/>
  <c r="BP58" i="2" s="1"/>
  <c r="BB58" i="2"/>
  <c r="BO58" i="2" s="1"/>
  <c r="BA58" i="2"/>
  <c r="BN58" i="2" s="1"/>
  <c r="AZ58" i="2"/>
  <c r="BM58" i="2" s="1"/>
  <c r="AY58" i="2"/>
  <c r="BL58" i="2" s="1"/>
  <c r="AW58" i="2"/>
  <c r="BJ58" i="2" s="1"/>
  <c r="AR58" i="2"/>
  <c r="BF57" i="2"/>
  <c r="BS57" i="2" s="1"/>
  <c r="BE57" i="2"/>
  <c r="BR57" i="2" s="1"/>
  <c r="BD57" i="2"/>
  <c r="BQ57" i="2" s="1"/>
  <c r="BC57" i="2"/>
  <c r="BP57" i="2" s="1"/>
  <c r="BB57" i="2"/>
  <c r="BO57" i="2" s="1"/>
  <c r="BA57" i="2"/>
  <c r="BN57" i="2" s="1"/>
  <c r="AZ57" i="2"/>
  <c r="BM57" i="2" s="1"/>
  <c r="AY57" i="2"/>
  <c r="BL57" i="2" s="1"/>
  <c r="AW57" i="2"/>
  <c r="BJ57" i="2" s="1"/>
  <c r="AR57" i="2"/>
  <c r="N57" i="2"/>
  <c r="J57" i="2"/>
  <c r="BF55" i="2"/>
  <c r="BS55" i="2" s="1"/>
  <c r="BE55" i="2"/>
  <c r="BR55" i="2" s="1"/>
  <c r="BD55" i="2"/>
  <c r="BQ55" i="2" s="1"/>
  <c r="BC55" i="2"/>
  <c r="BP55" i="2" s="1"/>
  <c r="BB55" i="2"/>
  <c r="BO55" i="2" s="1"/>
  <c r="BA55" i="2"/>
  <c r="BN55" i="2" s="1"/>
  <c r="AZ55" i="2"/>
  <c r="BM55" i="2" s="1"/>
  <c r="AY55" i="2"/>
  <c r="BL55" i="2" s="1"/>
  <c r="BK55" i="2"/>
  <c r="AW55" i="2"/>
  <c r="BJ55" i="2" s="1"/>
  <c r="AR55" i="2"/>
  <c r="N55" i="2"/>
  <c r="J55" i="2"/>
  <c r="BF54" i="2"/>
  <c r="BS54" i="2" s="1"/>
  <c r="BE54" i="2"/>
  <c r="BR54" i="2" s="1"/>
  <c r="BD54" i="2"/>
  <c r="BQ54" i="2" s="1"/>
  <c r="BC54" i="2"/>
  <c r="BP54" i="2" s="1"/>
  <c r="BB54" i="2"/>
  <c r="BO54" i="2" s="1"/>
  <c r="BA54" i="2"/>
  <c r="BN54" i="2" s="1"/>
  <c r="AZ54" i="2"/>
  <c r="BM54" i="2" s="1"/>
  <c r="AY54" i="2"/>
  <c r="BL54" i="2" s="1"/>
  <c r="AW54" i="2"/>
  <c r="BJ54" i="2" s="1"/>
  <c r="AR54" i="2"/>
  <c r="N54" i="2"/>
  <c r="J54" i="2"/>
  <c r="BF53" i="2"/>
  <c r="BS53" i="2" s="1"/>
  <c r="BE53" i="2"/>
  <c r="BR53" i="2" s="1"/>
  <c r="BD53" i="2"/>
  <c r="BQ53" i="2" s="1"/>
  <c r="BC53" i="2"/>
  <c r="BP53" i="2" s="1"/>
  <c r="BB53" i="2"/>
  <c r="BO53" i="2" s="1"/>
  <c r="BA53" i="2"/>
  <c r="BN53" i="2" s="1"/>
  <c r="AZ53" i="2"/>
  <c r="BM53" i="2" s="1"/>
  <c r="AY53" i="2"/>
  <c r="BL53" i="2" s="1"/>
  <c r="BK53" i="2"/>
  <c r="AW53" i="2"/>
  <c r="BJ53" i="2" s="1"/>
  <c r="AR53" i="2"/>
  <c r="N53" i="2"/>
  <c r="J53" i="2"/>
  <c r="BK52" i="2"/>
  <c r="BF52" i="2"/>
  <c r="BS52" i="2" s="1"/>
  <c r="BE52" i="2"/>
  <c r="BR52" i="2" s="1"/>
  <c r="BD52" i="2"/>
  <c r="BQ52" i="2" s="1"/>
  <c r="BC52" i="2"/>
  <c r="BP52" i="2" s="1"/>
  <c r="BB52" i="2"/>
  <c r="BO52" i="2" s="1"/>
  <c r="BA52" i="2"/>
  <c r="BN52" i="2" s="1"/>
  <c r="AZ52" i="2"/>
  <c r="BM52" i="2" s="1"/>
  <c r="AY52" i="2"/>
  <c r="BL52" i="2" s="1"/>
  <c r="AW52" i="2"/>
  <c r="BJ52" i="2" s="1"/>
  <c r="AR52" i="2"/>
  <c r="N52" i="2"/>
  <c r="J52" i="2"/>
  <c r="BK51" i="2"/>
  <c r="BF51" i="2"/>
  <c r="BS51" i="2" s="1"/>
  <c r="BE51" i="2"/>
  <c r="BR51" i="2" s="1"/>
  <c r="BD51" i="2"/>
  <c r="BQ51" i="2" s="1"/>
  <c r="BC51" i="2"/>
  <c r="BP51" i="2" s="1"/>
  <c r="BB51" i="2"/>
  <c r="BO51" i="2" s="1"/>
  <c r="BA51" i="2"/>
  <c r="BN51" i="2" s="1"/>
  <c r="AZ51" i="2"/>
  <c r="BM51" i="2" s="1"/>
  <c r="AY51" i="2"/>
  <c r="BL51" i="2" s="1"/>
  <c r="AW51" i="2"/>
  <c r="BJ51" i="2" s="1"/>
  <c r="AR51" i="2"/>
  <c r="N51" i="2"/>
  <c r="J51" i="2"/>
  <c r="N49" i="2"/>
  <c r="J49" i="2"/>
  <c r="BF48" i="2"/>
  <c r="BS48" i="2" s="1"/>
  <c r="BE48" i="2"/>
  <c r="BR48" i="2" s="1"/>
  <c r="BD48" i="2"/>
  <c r="BQ48" i="2" s="1"/>
  <c r="BC48" i="2"/>
  <c r="BP48" i="2" s="1"/>
  <c r="BB48" i="2"/>
  <c r="BO48" i="2" s="1"/>
  <c r="BA48" i="2"/>
  <c r="BN48" i="2" s="1"/>
  <c r="AZ48" i="2"/>
  <c r="BM48" i="2" s="1"/>
  <c r="AY48" i="2"/>
  <c r="BL48" i="2" s="1"/>
  <c r="AX48" i="2"/>
  <c r="BK48" i="2" s="1"/>
  <c r="AW48" i="2"/>
  <c r="BJ48" i="2" s="1"/>
  <c r="AR48" i="2"/>
  <c r="N48" i="2"/>
  <c r="J48" i="2"/>
  <c r="BF47" i="2"/>
  <c r="BS47" i="2" s="1"/>
  <c r="BE47" i="2"/>
  <c r="BR47" i="2" s="1"/>
  <c r="BD47" i="2"/>
  <c r="BQ47" i="2" s="1"/>
  <c r="BC47" i="2"/>
  <c r="BP47" i="2" s="1"/>
  <c r="BB47" i="2"/>
  <c r="BO47" i="2" s="1"/>
  <c r="BA47" i="2"/>
  <c r="BN47" i="2" s="1"/>
  <c r="AZ47" i="2"/>
  <c r="BM47" i="2" s="1"/>
  <c r="AY47" i="2"/>
  <c r="BL47" i="2" s="1"/>
  <c r="AX47" i="2"/>
  <c r="BK47" i="2" s="1"/>
  <c r="AW47" i="2"/>
  <c r="BJ47" i="2" s="1"/>
  <c r="AR47" i="2"/>
  <c r="N47" i="2"/>
  <c r="J47" i="2"/>
  <c r="BF46" i="2"/>
  <c r="BS46" i="2" s="1"/>
  <c r="BE46" i="2"/>
  <c r="BR46" i="2" s="1"/>
  <c r="BD46" i="2"/>
  <c r="BQ46" i="2" s="1"/>
  <c r="BC46" i="2"/>
  <c r="BP46" i="2" s="1"/>
  <c r="BB46" i="2"/>
  <c r="BO46" i="2" s="1"/>
  <c r="BA46" i="2"/>
  <c r="BN46" i="2" s="1"/>
  <c r="AZ46" i="2"/>
  <c r="BM46" i="2" s="1"/>
  <c r="AY46" i="2"/>
  <c r="BL46" i="2" s="1"/>
  <c r="AX46" i="2"/>
  <c r="BK46" i="2" s="1"/>
  <c r="AW46" i="2"/>
  <c r="BJ46" i="2" s="1"/>
  <c r="AR46" i="2"/>
  <c r="N46" i="2"/>
  <c r="J46" i="2"/>
  <c r="BF45" i="2"/>
  <c r="BS45" i="2" s="1"/>
  <c r="BE45" i="2"/>
  <c r="BR45" i="2" s="1"/>
  <c r="BD45" i="2"/>
  <c r="BQ45" i="2" s="1"/>
  <c r="BC45" i="2"/>
  <c r="BP45" i="2" s="1"/>
  <c r="BB45" i="2"/>
  <c r="BO45" i="2" s="1"/>
  <c r="BA45" i="2"/>
  <c r="BN45" i="2" s="1"/>
  <c r="AZ45" i="2"/>
  <c r="BM45" i="2" s="1"/>
  <c r="AY45" i="2"/>
  <c r="BL45" i="2" s="1"/>
  <c r="BK45" i="2"/>
  <c r="AW45" i="2"/>
  <c r="AR45" i="2"/>
  <c r="N45" i="2"/>
  <c r="BK44" i="2"/>
  <c r="BF44" i="2"/>
  <c r="BS44" i="2" s="1"/>
  <c r="BE44" i="2"/>
  <c r="BR44" i="2" s="1"/>
  <c r="BD44" i="2"/>
  <c r="BQ44" i="2" s="1"/>
  <c r="BC44" i="2"/>
  <c r="BP44" i="2" s="1"/>
  <c r="BB44" i="2"/>
  <c r="BO44" i="2" s="1"/>
  <c r="BA44" i="2"/>
  <c r="BN44" i="2" s="1"/>
  <c r="AZ44" i="2"/>
  <c r="BM44" i="2" s="1"/>
  <c r="AY44" i="2"/>
  <c r="BL44" i="2" s="1"/>
  <c r="AW44" i="2"/>
  <c r="BJ44" i="2" s="1"/>
  <c r="AR44" i="2"/>
  <c r="N44" i="2"/>
  <c r="J44" i="2"/>
  <c r="BF43" i="2"/>
  <c r="BS43" i="2" s="1"/>
  <c r="BE43" i="2"/>
  <c r="BR43" i="2" s="1"/>
  <c r="BD43" i="2"/>
  <c r="BQ43" i="2" s="1"/>
  <c r="BC43" i="2"/>
  <c r="BP43" i="2" s="1"/>
  <c r="BB43" i="2"/>
  <c r="BO43" i="2" s="1"/>
  <c r="BA43" i="2"/>
  <c r="BN43" i="2" s="1"/>
  <c r="AZ43" i="2"/>
  <c r="BM43" i="2" s="1"/>
  <c r="AY43" i="2"/>
  <c r="BL43" i="2" s="1"/>
  <c r="AX43" i="2"/>
  <c r="BK43" i="2" s="1"/>
  <c r="AW43" i="2"/>
  <c r="BJ43" i="2" s="1"/>
  <c r="AR43" i="2"/>
  <c r="N43" i="2"/>
  <c r="J43" i="2"/>
  <c r="BU42" i="2"/>
  <c r="N42" i="2"/>
  <c r="J42" i="2"/>
  <c r="N40" i="2"/>
  <c r="J40" i="2"/>
  <c r="BF39" i="2"/>
  <c r="BS39" i="2" s="1"/>
  <c r="BE39" i="2"/>
  <c r="BR39" i="2" s="1"/>
  <c r="BD39" i="2"/>
  <c r="BQ39" i="2" s="1"/>
  <c r="BC39" i="2"/>
  <c r="BP39" i="2" s="1"/>
  <c r="BB39" i="2"/>
  <c r="BO39" i="2" s="1"/>
  <c r="BA39" i="2"/>
  <c r="BN39" i="2" s="1"/>
  <c r="AZ39" i="2"/>
  <c r="BM39" i="2" s="1"/>
  <c r="AY39" i="2"/>
  <c r="BL39" i="2" s="1"/>
  <c r="AX39" i="2"/>
  <c r="BK39" i="2" s="1"/>
  <c r="AW39" i="2"/>
  <c r="BJ39" i="2" s="1"/>
  <c r="AR39" i="2"/>
  <c r="N39" i="2"/>
  <c r="J39" i="2"/>
  <c r="BF38" i="2"/>
  <c r="BS38" i="2" s="1"/>
  <c r="BE38" i="2"/>
  <c r="BR38" i="2" s="1"/>
  <c r="BD38" i="2"/>
  <c r="BQ38" i="2" s="1"/>
  <c r="BC38" i="2"/>
  <c r="BP38" i="2" s="1"/>
  <c r="BB38" i="2"/>
  <c r="BO38" i="2" s="1"/>
  <c r="BA38" i="2"/>
  <c r="BN38" i="2" s="1"/>
  <c r="AZ38" i="2"/>
  <c r="BM38" i="2" s="1"/>
  <c r="AY38" i="2"/>
  <c r="BL38" i="2" s="1"/>
  <c r="AX38" i="2"/>
  <c r="BK38" i="2" s="1"/>
  <c r="AW38" i="2"/>
  <c r="BJ38" i="2" s="1"/>
  <c r="AR38" i="2"/>
  <c r="BF37" i="2"/>
  <c r="BS37" i="2" s="1"/>
  <c r="BE37" i="2"/>
  <c r="BR37" i="2" s="1"/>
  <c r="BD37" i="2"/>
  <c r="BQ37" i="2" s="1"/>
  <c r="BC37" i="2"/>
  <c r="BP37" i="2" s="1"/>
  <c r="BB37" i="2"/>
  <c r="BO37" i="2" s="1"/>
  <c r="BA37" i="2"/>
  <c r="BN37" i="2" s="1"/>
  <c r="AZ37" i="2"/>
  <c r="BM37" i="2" s="1"/>
  <c r="AY37" i="2"/>
  <c r="BL37" i="2" s="1"/>
  <c r="AX37" i="2"/>
  <c r="BK37" i="2" s="1"/>
  <c r="AW37" i="2"/>
  <c r="AR37" i="2"/>
  <c r="N37" i="2"/>
  <c r="J37" i="2"/>
  <c r="BF36" i="2"/>
  <c r="BS36" i="2" s="1"/>
  <c r="BE36" i="2"/>
  <c r="BR36" i="2" s="1"/>
  <c r="BD36" i="2"/>
  <c r="BQ36" i="2" s="1"/>
  <c r="BC36" i="2"/>
  <c r="BP36" i="2" s="1"/>
  <c r="BB36" i="2"/>
  <c r="BO36" i="2" s="1"/>
  <c r="BA36" i="2"/>
  <c r="BN36" i="2" s="1"/>
  <c r="AZ36" i="2"/>
  <c r="BM36" i="2" s="1"/>
  <c r="AY36" i="2"/>
  <c r="BL36" i="2" s="1"/>
  <c r="AX36" i="2"/>
  <c r="BK36" i="2" s="1"/>
  <c r="AW36" i="2"/>
  <c r="BJ36" i="2" s="1"/>
  <c r="AR36" i="2"/>
  <c r="N36" i="2"/>
  <c r="J36" i="2"/>
  <c r="N35" i="2"/>
  <c r="J35" i="2"/>
  <c r="BF34" i="2"/>
  <c r="BS34" i="2" s="1"/>
  <c r="BE34" i="2"/>
  <c r="BR34" i="2" s="1"/>
  <c r="BD34" i="2"/>
  <c r="BQ34" i="2" s="1"/>
  <c r="BC34" i="2"/>
  <c r="BP34" i="2" s="1"/>
  <c r="BB34" i="2"/>
  <c r="BO34" i="2" s="1"/>
  <c r="BA34" i="2"/>
  <c r="BN34" i="2" s="1"/>
  <c r="AZ34" i="2"/>
  <c r="BM34" i="2" s="1"/>
  <c r="AY34" i="2"/>
  <c r="BL34" i="2" s="1"/>
  <c r="AX34" i="2"/>
  <c r="BK34" i="2" s="1"/>
  <c r="AW34" i="2"/>
  <c r="AR34" i="2"/>
  <c r="BF33" i="2"/>
  <c r="BS33" i="2" s="1"/>
  <c r="BE33" i="2"/>
  <c r="BR33" i="2" s="1"/>
  <c r="BD33" i="2"/>
  <c r="BQ33" i="2" s="1"/>
  <c r="BC33" i="2"/>
  <c r="BP33" i="2" s="1"/>
  <c r="BB33" i="2"/>
  <c r="BO33" i="2" s="1"/>
  <c r="BA33" i="2"/>
  <c r="BN33" i="2" s="1"/>
  <c r="AY33" i="2"/>
  <c r="BL33" i="2" s="1"/>
  <c r="AX33" i="2"/>
  <c r="BK33" i="2" s="1"/>
  <c r="AW33" i="2"/>
  <c r="BJ33" i="2" s="1"/>
  <c r="AK33" i="2"/>
  <c r="AZ33" i="2" s="1"/>
  <c r="BM33" i="2" s="1"/>
  <c r="N33" i="2"/>
  <c r="J33" i="2"/>
  <c r="BF32" i="2"/>
  <c r="BS32" i="2" s="1"/>
  <c r="BE32" i="2"/>
  <c r="BR32" i="2" s="1"/>
  <c r="BD32" i="2"/>
  <c r="BQ32" i="2" s="1"/>
  <c r="BC32" i="2"/>
  <c r="BP32" i="2" s="1"/>
  <c r="BB32" i="2"/>
  <c r="BO32" i="2" s="1"/>
  <c r="BA32" i="2"/>
  <c r="BN32" i="2" s="1"/>
  <c r="AZ32" i="2"/>
  <c r="BM32" i="2" s="1"/>
  <c r="AY32" i="2"/>
  <c r="BL32" i="2" s="1"/>
  <c r="AX32" i="2"/>
  <c r="BK32" i="2" s="1"/>
  <c r="AW32" i="2"/>
  <c r="AR32" i="2"/>
  <c r="J32" i="2"/>
  <c r="BF31" i="2"/>
  <c r="BS31" i="2" s="1"/>
  <c r="BE31" i="2"/>
  <c r="BR31" i="2" s="1"/>
  <c r="BD31" i="2"/>
  <c r="BQ31" i="2" s="1"/>
  <c r="BC31" i="2"/>
  <c r="BP31" i="2" s="1"/>
  <c r="BB31" i="2"/>
  <c r="BO31" i="2" s="1"/>
  <c r="BA31" i="2"/>
  <c r="BN31" i="2" s="1"/>
  <c r="AZ31" i="2"/>
  <c r="BM31" i="2" s="1"/>
  <c r="AY31" i="2"/>
  <c r="BL31" i="2" s="1"/>
  <c r="AX31" i="2"/>
  <c r="BK31" i="2" s="1"/>
  <c r="AW31" i="2"/>
  <c r="BJ31" i="2" s="1"/>
  <c r="AR31" i="2"/>
  <c r="J31" i="2"/>
  <c r="BF30" i="2"/>
  <c r="BS30" i="2" s="1"/>
  <c r="BE30" i="2"/>
  <c r="BR30" i="2" s="1"/>
  <c r="BD30" i="2"/>
  <c r="BQ30" i="2" s="1"/>
  <c r="BC30" i="2"/>
  <c r="BP30" i="2" s="1"/>
  <c r="BB30" i="2"/>
  <c r="BO30" i="2" s="1"/>
  <c r="BA30" i="2"/>
  <c r="BN30" i="2" s="1"/>
  <c r="AZ30" i="2"/>
  <c r="BM30" i="2" s="1"/>
  <c r="AY30" i="2"/>
  <c r="AX30" i="2"/>
  <c r="BK30" i="2" s="1"/>
  <c r="AW30" i="2"/>
  <c r="BJ30" i="2" s="1"/>
  <c r="AR30" i="2"/>
  <c r="N30" i="2"/>
  <c r="J30" i="2"/>
  <c r="BU29" i="2"/>
  <c r="BF28" i="2"/>
  <c r="BS28" i="2" s="1"/>
  <c r="BE28" i="2"/>
  <c r="BR28" i="2" s="1"/>
  <c r="BD28" i="2"/>
  <c r="BQ28" i="2" s="1"/>
  <c r="BC28" i="2"/>
  <c r="BP28" i="2" s="1"/>
  <c r="BB28" i="2"/>
  <c r="BO28" i="2" s="1"/>
  <c r="BA28" i="2"/>
  <c r="BN28" i="2" s="1"/>
  <c r="AZ28" i="2"/>
  <c r="BM28" i="2" s="1"/>
  <c r="AY28" i="2"/>
  <c r="AX28" i="2"/>
  <c r="BK28" i="2" s="1"/>
  <c r="AW28" i="2"/>
  <c r="BJ28" i="2" s="1"/>
  <c r="AR28" i="2"/>
  <c r="N28" i="2"/>
  <c r="J28" i="2"/>
  <c r="BU27" i="2"/>
  <c r="N27" i="2"/>
  <c r="J27" i="2"/>
  <c r="BF26" i="2"/>
  <c r="BS26" i="2" s="1"/>
  <c r="BE26" i="2"/>
  <c r="BR26" i="2" s="1"/>
  <c r="BD26" i="2"/>
  <c r="BQ26" i="2" s="1"/>
  <c r="BC26" i="2"/>
  <c r="BP26" i="2" s="1"/>
  <c r="BB26" i="2"/>
  <c r="BO26" i="2" s="1"/>
  <c r="BA26" i="2"/>
  <c r="BN26" i="2" s="1"/>
  <c r="AZ26" i="2"/>
  <c r="BM26" i="2" s="1"/>
  <c r="AY26" i="2"/>
  <c r="BL26" i="2" s="1"/>
  <c r="AX26" i="2"/>
  <c r="BK26" i="2" s="1"/>
  <c r="AW26" i="2"/>
  <c r="BJ26" i="2" s="1"/>
  <c r="AR26" i="2"/>
  <c r="BF25" i="2"/>
  <c r="BS25" i="2" s="1"/>
  <c r="BE25" i="2"/>
  <c r="BR25" i="2" s="1"/>
  <c r="BD25" i="2"/>
  <c r="BQ25" i="2" s="1"/>
  <c r="BC25" i="2"/>
  <c r="BP25" i="2" s="1"/>
  <c r="BB25" i="2"/>
  <c r="BO25" i="2" s="1"/>
  <c r="BA25" i="2"/>
  <c r="BN25" i="2" s="1"/>
  <c r="AZ25" i="2"/>
  <c r="BM25" i="2" s="1"/>
  <c r="AY25" i="2"/>
  <c r="BL25" i="2" s="1"/>
  <c r="AX25" i="2"/>
  <c r="BK25" i="2" s="1"/>
  <c r="AW25" i="2"/>
  <c r="BJ25" i="2" s="1"/>
  <c r="AR25" i="2"/>
  <c r="N25" i="2"/>
  <c r="J25" i="2"/>
  <c r="BF24" i="2"/>
  <c r="BS24" i="2" s="1"/>
  <c r="BE24" i="2"/>
  <c r="BR24" i="2" s="1"/>
  <c r="BD24" i="2"/>
  <c r="BQ24" i="2" s="1"/>
  <c r="BC24" i="2"/>
  <c r="BP24" i="2" s="1"/>
  <c r="BB24" i="2"/>
  <c r="BO24" i="2" s="1"/>
  <c r="BA24" i="2"/>
  <c r="BN24" i="2" s="1"/>
  <c r="AZ24" i="2"/>
  <c r="BM24" i="2" s="1"/>
  <c r="AY24" i="2"/>
  <c r="BL24" i="2" s="1"/>
  <c r="AX24" i="2"/>
  <c r="BK24" i="2" s="1"/>
  <c r="AW24" i="2"/>
  <c r="BJ24" i="2" s="1"/>
  <c r="AR24" i="2"/>
  <c r="BF23" i="2"/>
  <c r="BS23" i="2" s="1"/>
  <c r="BE23" i="2"/>
  <c r="BR23" i="2" s="1"/>
  <c r="BD23" i="2"/>
  <c r="BQ23" i="2" s="1"/>
  <c r="BC23" i="2"/>
  <c r="BP23" i="2" s="1"/>
  <c r="BB23" i="2"/>
  <c r="BO23" i="2" s="1"/>
  <c r="BA23" i="2"/>
  <c r="BN23" i="2" s="1"/>
  <c r="AZ23" i="2"/>
  <c r="BM23" i="2" s="1"/>
  <c r="AY23" i="2"/>
  <c r="BL23" i="2" s="1"/>
  <c r="AX23" i="2"/>
  <c r="BK23" i="2" s="1"/>
  <c r="AW23" i="2"/>
  <c r="BJ23" i="2" s="1"/>
  <c r="AR23" i="2"/>
  <c r="BF21" i="2"/>
  <c r="BS21" i="2" s="1"/>
  <c r="BE21" i="2"/>
  <c r="BR21" i="2" s="1"/>
  <c r="BD21" i="2"/>
  <c r="BQ21" i="2" s="1"/>
  <c r="BC21" i="2"/>
  <c r="BP21" i="2" s="1"/>
  <c r="BB21" i="2"/>
  <c r="BO21" i="2" s="1"/>
  <c r="BA21" i="2"/>
  <c r="BN21" i="2" s="1"/>
  <c r="AZ21" i="2"/>
  <c r="BM21" i="2" s="1"/>
  <c r="AY21" i="2"/>
  <c r="AX21" i="2"/>
  <c r="BK21" i="2" s="1"/>
  <c r="AW21" i="2"/>
  <c r="BJ21" i="2" s="1"/>
  <c r="AR21" i="2"/>
  <c r="BF20" i="2"/>
  <c r="BS20" i="2" s="1"/>
  <c r="BE20" i="2"/>
  <c r="BR20" i="2" s="1"/>
  <c r="BD20" i="2"/>
  <c r="BQ20" i="2" s="1"/>
  <c r="BC20" i="2"/>
  <c r="BP20" i="2" s="1"/>
  <c r="BB20" i="2"/>
  <c r="BO20" i="2" s="1"/>
  <c r="BA20" i="2"/>
  <c r="BN20" i="2" s="1"/>
  <c r="AZ20" i="2"/>
  <c r="BM20" i="2" s="1"/>
  <c r="AY20" i="2"/>
  <c r="BL20" i="2" s="1"/>
  <c r="AX20" i="2"/>
  <c r="BK20" i="2" s="1"/>
  <c r="AW20" i="2"/>
  <c r="AR20" i="2"/>
  <c r="N20" i="2"/>
  <c r="J20" i="2"/>
  <c r="BF19" i="2"/>
  <c r="BS19" i="2" s="1"/>
  <c r="BE19" i="2"/>
  <c r="BR19" i="2" s="1"/>
  <c r="BD19" i="2"/>
  <c r="BQ19" i="2" s="1"/>
  <c r="BC19" i="2"/>
  <c r="BP19" i="2" s="1"/>
  <c r="BB19" i="2"/>
  <c r="BO19" i="2" s="1"/>
  <c r="BA19" i="2"/>
  <c r="BN19" i="2" s="1"/>
  <c r="AZ19" i="2"/>
  <c r="BM19" i="2" s="1"/>
  <c r="AY19" i="2"/>
  <c r="AX19" i="2"/>
  <c r="BK19" i="2" s="1"/>
  <c r="AW19" i="2"/>
  <c r="BJ19" i="2" s="1"/>
  <c r="AR19" i="2"/>
  <c r="N19" i="2"/>
  <c r="J19" i="2"/>
  <c r="BF18" i="2"/>
  <c r="BS18" i="2" s="1"/>
  <c r="BE18" i="2"/>
  <c r="BR18" i="2" s="1"/>
  <c r="BD18" i="2"/>
  <c r="BQ18" i="2" s="1"/>
  <c r="BC18" i="2"/>
  <c r="BP18" i="2" s="1"/>
  <c r="BB18" i="2"/>
  <c r="BO18" i="2" s="1"/>
  <c r="BA18" i="2"/>
  <c r="BN18" i="2" s="1"/>
  <c r="AZ18" i="2"/>
  <c r="BM18" i="2" s="1"/>
  <c r="AY18" i="2"/>
  <c r="BL18" i="2" s="1"/>
  <c r="AX18" i="2"/>
  <c r="BK18" i="2" s="1"/>
  <c r="AW18" i="2"/>
  <c r="BJ18" i="2" s="1"/>
  <c r="AR18" i="2"/>
  <c r="N18" i="2"/>
  <c r="J18" i="2"/>
  <c r="BF17" i="2"/>
  <c r="BS17" i="2" s="1"/>
  <c r="BE17" i="2"/>
  <c r="BR17" i="2" s="1"/>
  <c r="BD17" i="2"/>
  <c r="BQ17" i="2" s="1"/>
  <c r="BC17" i="2"/>
  <c r="BP17" i="2" s="1"/>
  <c r="BB17" i="2"/>
  <c r="BO17" i="2" s="1"/>
  <c r="BA17" i="2"/>
  <c r="BN17" i="2" s="1"/>
  <c r="AZ17" i="2"/>
  <c r="BM17" i="2" s="1"/>
  <c r="AY17" i="2"/>
  <c r="BL17" i="2" s="1"/>
  <c r="AX17" i="2"/>
  <c r="BK17" i="2" s="1"/>
  <c r="AW17" i="2"/>
  <c r="AR17" i="2"/>
  <c r="N17" i="2"/>
  <c r="J17" i="2"/>
  <c r="BF16" i="2"/>
  <c r="BS16" i="2" s="1"/>
  <c r="BE16" i="2"/>
  <c r="BR16" i="2" s="1"/>
  <c r="BD16" i="2"/>
  <c r="BQ16" i="2" s="1"/>
  <c r="BC16" i="2"/>
  <c r="BP16" i="2" s="1"/>
  <c r="BB16" i="2"/>
  <c r="BO16" i="2" s="1"/>
  <c r="BA16" i="2"/>
  <c r="BN16" i="2" s="1"/>
  <c r="AZ16" i="2"/>
  <c r="BM16" i="2" s="1"/>
  <c r="AY16" i="2"/>
  <c r="BL16" i="2" s="1"/>
  <c r="AX16" i="2"/>
  <c r="BK16" i="2" s="1"/>
  <c r="AW16" i="2"/>
  <c r="AR16" i="2"/>
  <c r="N16" i="2"/>
  <c r="J16" i="2"/>
  <c r="BF15" i="2"/>
  <c r="BS15" i="2" s="1"/>
  <c r="BE15" i="2"/>
  <c r="BR15" i="2" s="1"/>
  <c r="BD15" i="2"/>
  <c r="BQ15" i="2" s="1"/>
  <c r="BC15" i="2"/>
  <c r="BP15" i="2" s="1"/>
  <c r="BB15" i="2"/>
  <c r="BO15" i="2" s="1"/>
  <c r="BA15" i="2"/>
  <c r="BN15" i="2" s="1"/>
  <c r="AZ15" i="2"/>
  <c r="BM15" i="2" s="1"/>
  <c r="AY15" i="2"/>
  <c r="BL15" i="2" s="1"/>
  <c r="AX15" i="2"/>
  <c r="BK15" i="2" s="1"/>
  <c r="AW15" i="2"/>
  <c r="BJ15" i="2" s="1"/>
  <c r="AR15" i="2"/>
  <c r="BF14" i="2"/>
  <c r="BS14" i="2" s="1"/>
  <c r="BE14" i="2"/>
  <c r="BR14" i="2" s="1"/>
  <c r="BD14" i="2"/>
  <c r="BQ14" i="2" s="1"/>
  <c r="BC14" i="2"/>
  <c r="BP14" i="2" s="1"/>
  <c r="BB14" i="2"/>
  <c r="BO14" i="2" s="1"/>
  <c r="BA14" i="2"/>
  <c r="BN14" i="2" s="1"/>
  <c r="AZ14" i="2"/>
  <c r="BM14" i="2" s="1"/>
  <c r="AY14" i="2"/>
  <c r="BL14" i="2" s="1"/>
  <c r="AX14" i="2"/>
  <c r="BK14" i="2" s="1"/>
  <c r="AW14" i="2"/>
  <c r="AR14" i="2"/>
  <c r="BF13" i="2"/>
  <c r="BS13" i="2" s="1"/>
  <c r="BE13" i="2"/>
  <c r="BR13" i="2" s="1"/>
  <c r="BD13" i="2"/>
  <c r="BQ13" i="2" s="1"/>
  <c r="BC13" i="2"/>
  <c r="BP13" i="2" s="1"/>
  <c r="BB13" i="2"/>
  <c r="BO13" i="2" s="1"/>
  <c r="BA13" i="2"/>
  <c r="BN13" i="2" s="1"/>
  <c r="AZ13" i="2"/>
  <c r="BM13" i="2" s="1"/>
  <c r="AY13" i="2"/>
  <c r="BL13" i="2" s="1"/>
  <c r="AX13" i="2"/>
  <c r="BK13" i="2" s="1"/>
  <c r="AW13" i="2"/>
  <c r="AR13" i="2"/>
  <c r="BF12" i="2"/>
  <c r="BS12" i="2" s="1"/>
  <c r="BE12" i="2"/>
  <c r="BR12" i="2" s="1"/>
  <c r="BD12" i="2"/>
  <c r="BQ12" i="2" s="1"/>
  <c r="BC12" i="2"/>
  <c r="BP12" i="2" s="1"/>
  <c r="BB12" i="2"/>
  <c r="BO12" i="2" s="1"/>
  <c r="BA12" i="2"/>
  <c r="BN12" i="2" s="1"/>
  <c r="AZ12" i="2"/>
  <c r="BM12" i="2" s="1"/>
  <c r="AY12" i="2"/>
  <c r="BL12" i="2" s="1"/>
  <c r="AX12" i="2"/>
  <c r="BK12" i="2" s="1"/>
  <c r="AW12" i="2"/>
  <c r="BJ12" i="2" s="1"/>
  <c r="AR12" i="2"/>
  <c r="BF11" i="2"/>
  <c r="BS11" i="2" s="1"/>
  <c r="BE11" i="2"/>
  <c r="BR11" i="2" s="1"/>
  <c r="BD11" i="2"/>
  <c r="BQ11" i="2" s="1"/>
  <c r="BC11" i="2"/>
  <c r="BP11" i="2" s="1"/>
  <c r="BB11" i="2"/>
  <c r="BO11" i="2" s="1"/>
  <c r="BA11" i="2"/>
  <c r="BN11" i="2" s="1"/>
  <c r="AZ11" i="2"/>
  <c r="BM11" i="2" s="1"/>
  <c r="AY11" i="2"/>
  <c r="BL11" i="2" s="1"/>
  <c r="AX11" i="2"/>
  <c r="BK11" i="2" s="1"/>
  <c r="AW11" i="2"/>
  <c r="AR11" i="2"/>
  <c r="BF10" i="2"/>
  <c r="BS10" i="2" s="1"/>
  <c r="BE10" i="2"/>
  <c r="BR10" i="2" s="1"/>
  <c r="BD10" i="2"/>
  <c r="BQ10" i="2" s="1"/>
  <c r="BC10" i="2"/>
  <c r="BP10" i="2" s="1"/>
  <c r="BB10" i="2"/>
  <c r="BO10" i="2" s="1"/>
  <c r="BA10" i="2"/>
  <c r="BN10" i="2" s="1"/>
  <c r="AZ10" i="2"/>
  <c r="BM10" i="2" s="1"/>
  <c r="AY10" i="2"/>
  <c r="BL10" i="2" s="1"/>
  <c r="AX10" i="2"/>
  <c r="BK10" i="2" s="1"/>
  <c r="AW10" i="2"/>
  <c r="AR10" i="2"/>
  <c r="N10" i="2"/>
  <c r="J10" i="2"/>
  <c r="BU8" i="2"/>
  <c r="BF7" i="2"/>
  <c r="BS7" i="2" s="1"/>
  <c r="BE7" i="2"/>
  <c r="BR7" i="2" s="1"/>
  <c r="BD7" i="2"/>
  <c r="BQ7" i="2" s="1"/>
  <c r="BC7" i="2"/>
  <c r="BP7" i="2" s="1"/>
  <c r="BB7" i="2"/>
  <c r="BO7" i="2" s="1"/>
  <c r="BA7" i="2"/>
  <c r="BN7" i="2" s="1"/>
  <c r="AZ7" i="2"/>
  <c r="BM7" i="2" s="1"/>
  <c r="AY7" i="2"/>
  <c r="BL7" i="2" s="1"/>
  <c r="AX7" i="2"/>
  <c r="BK7" i="2" s="1"/>
  <c r="AW7" i="2"/>
  <c r="AR7" i="2"/>
  <c r="BF6" i="2"/>
  <c r="BS6" i="2" s="1"/>
  <c r="BE6" i="2"/>
  <c r="BR6" i="2" s="1"/>
  <c r="BD6" i="2"/>
  <c r="BQ6" i="2" s="1"/>
  <c r="BC6" i="2"/>
  <c r="BP6" i="2" s="1"/>
  <c r="BB6" i="2"/>
  <c r="BO6" i="2" s="1"/>
  <c r="BA6" i="2"/>
  <c r="BN6" i="2" s="1"/>
  <c r="AZ6" i="2"/>
  <c r="BM6" i="2" s="1"/>
  <c r="AY6" i="2"/>
  <c r="BL6" i="2" s="1"/>
  <c r="AX6" i="2"/>
  <c r="BK6" i="2" s="1"/>
  <c r="AW6" i="2"/>
  <c r="BJ6" i="2" s="1"/>
  <c r="AR6" i="2"/>
  <c r="BF5" i="2"/>
  <c r="BS5" i="2" s="1"/>
  <c r="BE5" i="2"/>
  <c r="BR5" i="2" s="1"/>
  <c r="BD5" i="2"/>
  <c r="BQ5" i="2" s="1"/>
  <c r="BC5" i="2"/>
  <c r="BP5" i="2" s="1"/>
  <c r="BB5" i="2"/>
  <c r="BO5" i="2" s="1"/>
  <c r="BA5" i="2"/>
  <c r="BN5" i="2" s="1"/>
  <c r="AZ5" i="2"/>
  <c r="BM5" i="2" s="1"/>
  <c r="AY5" i="2"/>
  <c r="BL5" i="2" s="1"/>
  <c r="AX5" i="2"/>
  <c r="BK5" i="2" s="1"/>
  <c r="AW5" i="2"/>
  <c r="BJ5" i="2" s="1"/>
  <c r="AR5" i="2"/>
  <c r="BF4" i="2"/>
  <c r="BS4" i="2" s="1"/>
  <c r="BE4" i="2"/>
  <c r="BR4" i="2" s="1"/>
  <c r="BD4" i="2"/>
  <c r="BQ4" i="2" s="1"/>
  <c r="BC4" i="2"/>
  <c r="BP4" i="2" s="1"/>
  <c r="BB4" i="2"/>
  <c r="BO4" i="2" s="1"/>
  <c r="BA4" i="2"/>
  <c r="BN4" i="2" s="1"/>
  <c r="AY4" i="2"/>
  <c r="BL4" i="2" s="1"/>
  <c r="AX4" i="2"/>
  <c r="BK4" i="2" s="1"/>
  <c r="AW4" i="2"/>
  <c r="AK4" i="2"/>
  <c r="AR4" i="2" s="1"/>
  <c r="BF3" i="2"/>
  <c r="BS3" i="2" s="1"/>
  <c r="BE3" i="2"/>
  <c r="BR3" i="2" s="1"/>
  <c r="BD3" i="2"/>
  <c r="BQ3" i="2" s="1"/>
  <c r="BC3" i="2"/>
  <c r="BP3" i="2" s="1"/>
  <c r="BB3" i="2"/>
  <c r="BO3" i="2" s="1"/>
  <c r="BA3" i="2"/>
  <c r="BN3" i="2" s="1"/>
  <c r="AZ3" i="2"/>
  <c r="BM3" i="2" s="1"/>
  <c r="AY3" i="2"/>
  <c r="BL3" i="2" s="1"/>
  <c r="AX3" i="2"/>
  <c r="BK3" i="2" s="1"/>
  <c r="AW3" i="2"/>
  <c r="BJ3" i="2" s="1"/>
  <c r="AR3" i="2"/>
  <c r="BF2" i="2"/>
  <c r="BS2" i="2" s="1"/>
  <c r="BE2" i="2"/>
  <c r="BR2" i="2" s="1"/>
  <c r="BD2" i="2"/>
  <c r="BQ2" i="2" s="1"/>
  <c r="BC2" i="2"/>
  <c r="BP2" i="2" s="1"/>
  <c r="BB2" i="2"/>
  <c r="BO2" i="2" s="1"/>
  <c r="BA2" i="2"/>
  <c r="BN2" i="2" s="1"/>
  <c r="AZ2" i="2"/>
  <c r="BM2" i="2" s="1"/>
  <c r="AY2" i="2"/>
  <c r="BL2" i="2" s="1"/>
  <c r="AX2" i="2"/>
  <c r="BK2" i="2" s="1"/>
  <c r="AW2" i="2"/>
  <c r="BJ2" i="2" s="1"/>
  <c r="AR2" i="2"/>
  <c r="BU3" i="1"/>
  <c r="BU4" i="1"/>
  <c r="BU5" i="1"/>
  <c r="BU6" i="1"/>
  <c r="BU7" i="1"/>
  <c r="BU8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3" i="1"/>
  <c r="BU24" i="1"/>
  <c r="BU25" i="1"/>
  <c r="BU26" i="1"/>
  <c r="BU27" i="1"/>
  <c r="BU28" i="1"/>
  <c r="BU29" i="1"/>
  <c r="BU30" i="1"/>
  <c r="BU33" i="1"/>
  <c r="BU34" i="1"/>
  <c r="BU36" i="1"/>
  <c r="BU37" i="1"/>
  <c r="BU38" i="1"/>
  <c r="BU39" i="1"/>
  <c r="BU42" i="1"/>
  <c r="BU46" i="1"/>
  <c r="BU47" i="1"/>
  <c r="BU48" i="1"/>
  <c r="BU62" i="1"/>
  <c r="BU67" i="1"/>
  <c r="BU78" i="1"/>
  <c r="BU2" i="1"/>
  <c r="BF72" i="1"/>
  <c r="BS72" i="1" s="1"/>
  <c r="BE72" i="1"/>
  <c r="BR72" i="1" s="1"/>
  <c r="BD72" i="1"/>
  <c r="BQ72" i="1" s="1"/>
  <c r="BC72" i="1"/>
  <c r="BP72" i="1" s="1"/>
  <c r="BB72" i="1"/>
  <c r="BO72" i="1" s="1"/>
  <c r="BA72" i="1"/>
  <c r="BN72" i="1" s="1"/>
  <c r="AZ72" i="1"/>
  <c r="BM72" i="1" s="1"/>
  <c r="AY72" i="1"/>
  <c r="BL72" i="1" s="1"/>
  <c r="AX72" i="1"/>
  <c r="BK72" i="1" s="1"/>
  <c r="AW72" i="1"/>
  <c r="BJ72" i="1" s="1"/>
  <c r="AR72" i="1"/>
  <c r="BM71" i="1"/>
  <c r="BL71" i="1"/>
  <c r="BJ71" i="1"/>
  <c r="BF71" i="1"/>
  <c r="BS71" i="1" s="1"/>
  <c r="BE71" i="1"/>
  <c r="BR71" i="1" s="1"/>
  <c r="BD71" i="1"/>
  <c r="BQ71" i="1" s="1"/>
  <c r="BC71" i="1"/>
  <c r="BP71" i="1" s="1"/>
  <c r="BB71" i="1"/>
  <c r="BO71" i="1" s="1"/>
  <c r="BA71" i="1"/>
  <c r="BN71" i="1" s="1"/>
  <c r="AZ71" i="1"/>
  <c r="AY71" i="1"/>
  <c r="AX71" i="1"/>
  <c r="BK71" i="1" s="1"/>
  <c r="AW71" i="1"/>
  <c r="AR71" i="1"/>
  <c r="AR64" i="1"/>
  <c r="AW64" i="1"/>
  <c r="AX64" i="1"/>
  <c r="BK64" i="1" s="1"/>
  <c r="AY64" i="1"/>
  <c r="BL64" i="1" s="1"/>
  <c r="AZ64" i="1"/>
  <c r="BM64" i="1" s="1"/>
  <c r="BA64" i="1"/>
  <c r="BB64" i="1"/>
  <c r="BC64" i="1"/>
  <c r="BP64" i="1" s="1"/>
  <c r="BD64" i="1"/>
  <c r="BQ64" i="1" s="1"/>
  <c r="BE64" i="1"/>
  <c r="BR64" i="1" s="1"/>
  <c r="BF64" i="1"/>
  <c r="BN64" i="1"/>
  <c r="BO64" i="1"/>
  <c r="BS64" i="1"/>
  <c r="BQ63" i="1"/>
  <c r="AU63" i="1" s="1"/>
  <c r="BP63" i="1"/>
  <c r="BJ63" i="1"/>
  <c r="BF63" i="1"/>
  <c r="BS63" i="1" s="1"/>
  <c r="BE63" i="1"/>
  <c r="BR63" i="1" s="1"/>
  <c r="BD63" i="1"/>
  <c r="BC63" i="1"/>
  <c r="BB63" i="1"/>
  <c r="BO63" i="1" s="1"/>
  <c r="BA63" i="1"/>
  <c r="BN63" i="1" s="1"/>
  <c r="AZ63" i="1"/>
  <c r="BM63" i="1" s="1"/>
  <c r="AY63" i="1"/>
  <c r="BL63" i="1" s="1"/>
  <c r="AX63" i="1"/>
  <c r="BK63" i="1" s="1"/>
  <c r="AW63" i="1"/>
  <c r="AR63" i="1"/>
  <c r="BN59" i="1"/>
  <c r="BJ59" i="1"/>
  <c r="BF59" i="1"/>
  <c r="BS59" i="1" s="1"/>
  <c r="BE59" i="1"/>
  <c r="BR59" i="1" s="1"/>
  <c r="BD59" i="1"/>
  <c r="BQ59" i="1" s="1"/>
  <c r="BC59" i="1"/>
  <c r="BH59" i="1" s="1"/>
  <c r="BB59" i="1"/>
  <c r="BO59" i="1" s="1"/>
  <c r="BA59" i="1"/>
  <c r="AZ59" i="1"/>
  <c r="BM59" i="1" s="1"/>
  <c r="AY59" i="1"/>
  <c r="BL59" i="1" s="1"/>
  <c r="AX59" i="1"/>
  <c r="BK59" i="1" s="1"/>
  <c r="AW59" i="1"/>
  <c r="AR59" i="1"/>
  <c r="BO58" i="1"/>
  <c r="BK58" i="1"/>
  <c r="BJ58" i="1"/>
  <c r="BH58" i="1"/>
  <c r="BF58" i="1"/>
  <c r="BS58" i="1" s="1"/>
  <c r="BE58" i="1"/>
  <c r="BR58" i="1" s="1"/>
  <c r="BD58" i="1"/>
  <c r="BQ58" i="1" s="1"/>
  <c r="BC58" i="1"/>
  <c r="BP58" i="1" s="1"/>
  <c r="BB58" i="1"/>
  <c r="BA58" i="1"/>
  <c r="BN58" i="1" s="1"/>
  <c r="AZ58" i="1"/>
  <c r="BM58" i="1" s="1"/>
  <c r="AY58" i="1"/>
  <c r="BL58" i="1" s="1"/>
  <c r="AX58" i="1"/>
  <c r="AW58" i="1"/>
  <c r="AR58" i="1"/>
  <c r="BO57" i="1"/>
  <c r="BM57" i="1"/>
  <c r="BF57" i="1"/>
  <c r="BS57" i="1" s="1"/>
  <c r="BE57" i="1"/>
  <c r="BR57" i="1" s="1"/>
  <c r="BD57" i="1"/>
  <c r="BQ57" i="1" s="1"/>
  <c r="BC57" i="1"/>
  <c r="BP57" i="1" s="1"/>
  <c r="BB57" i="1"/>
  <c r="BA57" i="1"/>
  <c r="BN57" i="1" s="1"/>
  <c r="AZ57" i="1"/>
  <c r="AY57" i="1"/>
  <c r="BL57" i="1" s="1"/>
  <c r="AX57" i="1"/>
  <c r="BK57" i="1" s="1"/>
  <c r="AW57" i="1"/>
  <c r="BJ57" i="1" s="1"/>
  <c r="AR57" i="1"/>
  <c r="BJ55" i="1"/>
  <c r="BF55" i="1"/>
  <c r="BS55" i="1" s="1"/>
  <c r="BE55" i="1"/>
  <c r="BR55" i="1" s="1"/>
  <c r="BD55" i="1"/>
  <c r="BQ55" i="1" s="1"/>
  <c r="BC55" i="1"/>
  <c r="BP55" i="1" s="1"/>
  <c r="BB55" i="1"/>
  <c r="BO55" i="1" s="1"/>
  <c r="BA55" i="1"/>
  <c r="BN55" i="1" s="1"/>
  <c r="AZ55" i="1"/>
  <c r="BM55" i="1" s="1"/>
  <c r="AY55" i="1"/>
  <c r="BL55" i="1" s="1"/>
  <c r="AX55" i="1"/>
  <c r="BK55" i="1" s="1"/>
  <c r="AW55" i="1"/>
  <c r="BG55" i="1" s="1"/>
  <c r="AR55" i="1"/>
  <c r="BN54" i="1"/>
  <c r="BJ54" i="1"/>
  <c r="BF54" i="1"/>
  <c r="BS54" i="1" s="1"/>
  <c r="BE54" i="1"/>
  <c r="BR54" i="1" s="1"/>
  <c r="BD54" i="1"/>
  <c r="BQ54" i="1" s="1"/>
  <c r="BC54" i="1"/>
  <c r="BP54" i="1" s="1"/>
  <c r="BB54" i="1"/>
  <c r="BO54" i="1" s="1"/>
  <c r="BA54" i="1"/>
  <c r="AZ54" i="1"/>
  <c r="BM54" i="1" s="1"/>
  <c r="AY54" i="1"/>
  <c r="BL54" i="1" s="1"/>
  <c r="AX54" i="1"/>
  <c r="BK54" i="1" s="1"/>
  <c r="AW54" i="1"/>
  <c r="AR54" i="1"/>
  <c r="BO53" i="1"/>
  <c r="BF53" i="1"/>
  <c r="BS53" i="1" s="1"/>
  <c r="BE53" i="1"/>
  <c r="BR53" i="1" s="1"/>
  <c r="BD53" i="1"/>
  <c r="BQ53" i="1" s="1"/>
  <c r="BC53" i="1"/>
  <c r="BP53" i="1" s="1"/>
  <c r="BB53" i="1"/>
  <c r="BA53" i="1"/>
  <c r="BN53" i="1" s="1"/>
  <c r="AZ53" i="1"/>
  <c r="BM53" i="1" s="1"/>
  <c r="AY53" i="1"/>
  <c r="BL53" i="1" s="1"/>
  <c r="AX53" i="1"/>
  <c r="BK53" i="1" s="1"/>
  <c r="AW53" i="1"/>
  <c r="BJ53" i="1" s="1"/>
  <c r="AR53" i="1"/>
  <c r="AR52" i="1"/>
  <c r="AW52" i="1"/>
  <c r="AX52" i="1"/>
  <c r="BK52" i="1" s="1"/>
  <c r="AY52" i="1"/>
  <c r="BL52" i="1" s="1"/>
  <c r="AZ52" i="1"/>
  <c r="BM52" i="1" s="1"/>
  <c r="BA52" i="1"/>
  <c r="BB52" i="1"/>
  <c r="BO52" i="1" s="1"/>
  <c r="BC52" i="1"/>
  <c r="BD52" i="1"/>
  <c r="BQ52" i="1" s="1"/>
  <c r="BE52" i="1"/>
  <c r="BR52" i="1" s="1"/>
  <c r="BF52" i="1"/>
  <c r="BN52" i="1"/>
  <c r="BP52" i="1"/>
  <c r="BS52" i="1"/>
  <c r="BO51" i="1"/>
  <c r="BK51" i="1"/>
  <c r="BF51" i="1"/>
  <c r="BS51" i="1" s="1"/>
  <c r="BE51" i="1"/>
  <c r="BR51" i="1" s="1"/>
  <c r="BD51" i="1"/>
  <c r="BQ51" i="1" s="1"/>
  <c r="BC51" i="1"/>
  <c r="BP51" i="1" s="1"/>
  <c r="BB51" i="1"/>
  <c r="BA51" i="1"/>
  <c r="BN51" i="1" s="1"/>
  <c r="AZ51" i="1"/>
  <c r="BM51" i="1" s="1"/>
  <c r="AY51" i="1"/>
  <c r="BL51" i="1" s="1"/>
  <c r="AX51" i="1"/>
  <c r="AW51" i="1"/>
  <c r="BJ51" i="1" s="1"/>
  <c r="AR51" i="1"/>
  <c r="BQ43" i="1"/>
  <c r="BF43" i="1"/>
  <c r="BS43" i="1" s="1"/>
  <c r="BE43" i="1"/>
  <c r="BR43" i="1" s="1"/>
  <c r="BD43" i="1"/>
  <c r="BC43" i="1"/>
  <c r="BP43" i="1" s="1"/>
  <c r="BB43" i="1"/>
  <c r="BO43" i="1" s="1"/>
  <c r="BA43" i="1"/>
  <c r="BN43" i="1" s="1"/>
  <c r="AZ43" i="1"/>
  <c r="BM43" i="1" s="1"/>
  <c r="AY43" i="1"/>
  <c r="BL43" i="1" s="1"/>
  <c r="AX43" i="1"/>
  <c r="BK43" i="1" s="1"/>
  <c r="AW43" i="1"/>
  <c r="BJ43" i="1" s="1"/>
  <c r="AR43" i="1"/>
  <c r="BF39" i="1"/>
  <c r="BS39" i="1" s="1"/>
  <c r="BE39" i="1"/>
  <c r="BR39" i="1" s="1"/>
  <c r="BD39" i="1"/>
  <c r="BQ39" i="1" s="1"/>
  <c r="BC39" i="1"/>
  <c r="BP39" i="1" s="1"/>
  <c r="BB39" i="1"/>
  <c r="BO39" i="1" s="1"/>
  <c r="BA39" i="1"/>
  <c r="BN39" i="1" s="1"/>
  <c r="AZ39" i="1"/>
  <c r="BM39" i="1" s="1"/>
  <c r="AY39" i="1"/>
  <c r="BL39" i="1" s="1"/>
  <c r="AX39" i="1"/>
  <c r="BK39" i="1" s="1"/>
  <c r="AW39" i="1"/>
  <c r="BJ39" i="1" s="1"/>
  <c r="AR39" i="1"/>
  <c r="BF38" i="1"/>
  <c r="BS38" i="1" s="1"/>
  <c r="BE38" i="1"/>
  <c r="BR38" i="1" s="1"/>
  <c r="BD38" i="1"/>
  <c r="BQ38" i="1" s="1"/>
  <c r="BC38" i="1"/>
  <c r="BP38" i="1" s="1"/>
  <c r="BB38" i="1"/>
  <c r="BO38" i="1" s="1"/>
  <c r="BA38" i="1"/>
  <c r="BN38" i="1" s="1"/>
  <c r="AZ38" i="1"/>
  <c r="BM38" i="1" s="1"/>
  <c r="AY38" i="1"/>
  <c r="BL38" i="1" s="1"/>
  <c r="AX38" i="1"/>
  <c r="BK38" i="1" s="1"/>
  <c r="AW38" i="1"/>
  <c r="BJ38" i="1" s="1"/>
  <c r="AR38" i="1"/>
  <c r="BF33" i="1"/>
  <c r="BS33" i="1" s="1"/>
  <c r="BE33" i="1"/>
  <c r="BR33" i="1" s="1"/>
  <c r="BD33" i="1"/>
  <c r="BQ33" i="1" s="1"/>
  <c r="BC33" i="1"/>
  <c r="BP33" i="1" s="1"/>
  <c r="BB33" i="1"/>
  <c r="BO33" i="1" s="1"/>
  <c r="BA33" i="1"/>
  <c r="BN33" i="1" s="1"/>
  <c r="AY33" i="1"/>
  <c r="BL33" i="1" s="1"/>
  <c r="AX33" i="1"/>
  <c r="BK33" i="1" s="1"/>
  <c r="AW33" i="1"/>
  <c r="BJ33" i="1" s="1"/>
  <c r="AK33" i="1"/>
  <c r="AZ33" i="1" s="1"/>
  <c r="BO32" i="1"/>
  <c r="BF32" i="1"/>
  <c r="BS32" i="1" s="1"/>
  <c r="BE32" i="1"/>
  <c r="BR32" i="1" s="1"/>
  <c r="BD32" i="1"/>
  <c r="BQ32" i="1" s="1"/>
  <c r="BC32" i="1"/>
  <c r="BP32" i="1" s="1"/>
  <c r="BB32" i="1"/>
  <c r="BA32" i="1"/>
  <c r="BN32" i="1" s="1"/>
  <c r="AZ32" i="1"/>
  <c r="BM32" i="1" s="1"/>
  <c r="AY32" i="1"/>
  <c r="BL32" i="1" s="1"/>
  <c r="AX32" i="1"/>
  <c r="BK32" i="1" s="1"/>
  <c r="AW32" i="1"/>
  <c r="BJ32" i="1" s="1"/>
  <c r="AR32" i="1"/>
  <c r="BF24" i="1"/>
  <c r="BS24" i="1" s="1"/>
  <c r="BE24" i="1"/>
  <c r="BR24" i="1" s="1"/>
  <c r="BD24" i="1"/>
  <c r="BQ24" i="1" s="1"/>
  <c r="BC24" i="1"/>
  <c r="BP24" i="1" s="1"/>
  <c r="BB24" i="1"/>
  <c r="BO24" i="1" s="1"/>
  <c r="BA24" i="1"/>
  <c r="BN24" i="1" s="1"/>
  <c r="AZ24" i="1"/>
  <c r="BM24" i="1" s="1"/>
  <c r="AY24" i="1"/>
  <c r="BL24" i="1" s="1"/>
  <c r="AX24" i="1"/>
  <c r="BK24" i="1" s="1"/>
  <c r="AW24" i="1"/>
  <c r="BJ24" i="1" s="1"/>
  <c r="AR24" i="1"/>
  <c r="BF23" i="1"/>
  <c r="BS23" i="1" s="1"/>
  <c r="BE23" i="1"/>
  <c r="BR23" i="1" s="1"/>
  <c r="BD23" i="1"/>
  <c r="BQ23" i="1" s="1"/>
  <c r="BC23" i="1"/>
  <c r="BP23" i="1" s="1"/>
  <c r="BB23" i="1"/>
  <c r="BO23" i="1" s="1"/>
  <c r="BA23" i="1"/>
  <c r="BN23" i="1" s="1"/>
  <c r="AZ23" i="1"/>
  <c r="BM23" i="1" s="1"/>
  <c r="AY23" i="1"/>
  <c r="BL23" i="1" s="1"/>
  <c r="AX23" i="1"/>
  <c r="BK23" i="1" s="1"/>
  <c r="AW23" i="1"/>
  <c r="BJ23" i="1" s="1"/>
  <c r="AR23" i="1"/>
  <c r="BF21" i="1"/>
  <c r="BS21" i="1" s="1"/>
  <c r="BE21" i="1"/>
  <c r="BR21" i="1" s="1"/>
  <c r="BD21" i="1"/>
  <c r="BQ21" i="1" s="1"/>
  <c r="BC21" i="1"/>
  <c r="BP21" i="1" s="1"/>
  <c r="BB21" i="1"/>
  <c r="BO21" i="1" s="1"/>
  <c r="BA21" i="1"/>
  <c r="BN21" i="1" s="1"/>
  <c r="AZ21" i="1"/>
  <c r="BM21" i="1" s="1"/>
  <c r="AY21" i="1"/>
  <c r="BL21" i="1" s="1"/>
  <c r="AX21" i="1"/>
  <c r="BK21" i="1" s="1"/>
  <c r="AW21" i="1"/>
  <c r="BJ21" i="1" s="1"/>
  <c r="AR21" i="1"/>
  <c r="BF16" i="1"/>
  <c r="BS16" i="1" s="1"/>
  <c r="BE16" i="1"/>
  <c r="BR16" i="1" s="1"/>
  <c r="BD16" i="1"/>
  <c r="BQ16" i="1" s="1"/>
  <c r="BC16" i="1"/>
  <c r="BP16" i="1" s="1"/>
  <c r="BB16" i="1"/>
  <c r="BO16" i="1" s="1"/>
  <c r="BA16" i="1"/>
  <c r="BN16" i="1" s="1"/>
  <c r="AZ16" i="1"/>
  <c r="BM16" i="1" s="1"/>
  <c r="AY16" i="1"/>
  <c r="BL16" i="1" s="1"/>
  <c r="AX16" i="1"/>
  <c r="BK16" i="1" s="1"/>
  <c r="AW16" i="1"/>
  <c r="BJ16" i="1" s="1"/>
  <c r="AR16" i="1"/>
  <c r="BF15" i="1"/>
  <c r="BS15" i="1" s="1"/>
  <c r="BE15" i="1"/>
  <c r="BR15" i="1" s="1"/>
  <c r="BD15" i="1"/>
  <c r="BQ15" i="1" s="1"/>
  <c r="BC15" i="1"/>
  <c r="BP15" i="1" s="1"/>
  <c r="BB15" i="1"/>
  <c r="BO15" i="1" s="1"/>
  <c r="BA15" i="1"/>
  <c r="BN15" i="1" s="1"/>
  <c r="AZ15" i="1"/>
  <c r="BM15" i="1" s="1"/>
  <c r="AY15" i="1"/>
  <c r="BL15" i="1" s="1"/>
  <c r="AX15" i="1"/>
  <c r="BK15" i="1" s="1"/>
  <c r="AW15" i="1"/>
  <c r="BJ15" i="1" s="1"/>
  <c r="AR15" i="1"/>
  <c r="BF14" i="1"/>
  <c r="BS14" i="1" s="1"/>
  <c r="BE14" i="1"/>
  <c r="BR14" i="1" s="1"/>
  <c r="BD14" i="1"/>
  <c r="BQ14" i="1" s="1"/>
  <c r="BC14" i="1"/>
  <c r="BP14" i="1" s="1"/>
  <c r="BB14" i="1"/>
  <c r="BO14" i="1" s="1"/>
  <c r="BA14" i="1"/>
  <c r="BN14" i="1" s="1"/>
  <c r="AZ14" i="1"/>
  <c r="BM14" i="1" s="1"/>
  <c r="AY14" i="1"/>
  <c r="BL14" i="1" s="1"/>
  <c r="AX14" i="1"/>
  <c r="BK14" i="1" s="1"/>
  <c r="AW14" i="1"/>
  <c r="BJ14" i="1" s="1"/>
  <c r="AR14" i="1"/>
  <c r="BF19" i="1"/>
  <c r="BS19" i="1" s="1"/>
  <c r="BE19" i="1"/>
  <c r="BR19" i="1" s="1"/>
  <c r="BD19" i="1"/>
  <c r="BQ19" i="1" s="1"/>
  <c r="BC19" i="1"/>
  <c r="BP19" i="1" s="1"/>
  <c r="BB19" i="1"/>
  <c r="BO19" i="1" s="1"/>
  <c r="BA19" i="1"/>
  <c r="BN19" i="1" s="1"/>
  <c r="AZ19" i="1"/>
  <c r="BM19" i="1" s="1"/>
  <c r="AY19" i="1"/>
  <c r="BL19" i="1" s="1"/>
  <c r="AX19" i="1"/>
  <c r="BK19" i="1" s="1"/>
  <c r="AW19" i="1"/>
  <c r="BJ19" i="1" s="1"/>
  <c r="AR19" i="1"/>
  <c r="BF20" i="1"/>
  <c r="BS20" i="1" s="1"/>
  <c r="BE20" i="1"/>
  <c r="BR20" i="1" s="1"/>
  <c r="BD20" i="1"/>
  <c r="BQ20" i="1" s="1"/>
  <c r="BC20" i="1"/>
  <c r="BP20" i="1" s="1"/>
  <c r="BB20" i="1"/>
  <c r="BO20" i="1" s="1"/>
  <c r="BA20" i="1"/>
  <c r="BN20" i="1" s="1"/>
  <c r="AZ20" i="1"/>
  <c r="BM20" i="1" s="1"/>
  <c r="AY20" i="1"/>
  <c r="BL20" i="1" s="1"/>
  <c r="AX20" i="1"/>
  <c r="BK20" i="1" s="1"/>
  <c r="AW20" i="1"/>
  <c r="BJ20" i="1" s="1"/>
  <c r="AR20" i="1"/>
  <c r="BF10" i="1"/>
  <c r="BS10" i="1" s="1"/>
  <c r="BE10" i="1"/>
  <c r="BR10" i="1" s="1"/>
  <c r="BD10" i="1"/>
  <c r="BQ10" i="1" s="1"/>
  <c r="BC10" i="1"/>
  <c r="BP10" i="1" s="1"/>
  <c r="BB10" i="1"/>
  <c r="BO10" i="1" s="1"/>
  <c r="BA10" i="1"/>
  <c r="BN10" i="1" s="1"/>
  <c r="AZ10" i="1"/>
  <c r="BM10" i="1" s="1"/>
  <c r="AY10" i="1"/>
  <c r="BL10" i="1" s="1"/>
  <c r="AX10" i="1"/>
  <c r="BK10" i="1" s="1"/>
  <c r="AW10" i="1"/>
  <c r="BJ10" i="1" s="1"/>
  <c r="AR10" i="1"/>
  <c r="BF25" i="1"/>
  <c r="BS25" i="1" s="1"/>
  <c r="BE25" i="1"/>
  <c r="BR25" i="1" s="1"/>
  <c r="BD25" i="1"/>
  <c r="BQ25" i="1" s="1"/>
  <c r="BC25" i="1"/>
  <c r="BP25" i="1" s="1"/>
  <c r="BB25" i="1"/>
  <c r="BO25" i="1" s="1"/>
  <c r="BA25" i="1"/>
  <c r="BN25" i="1" s="1"/>
  <c r="AZ25" i="1"/>
  <c r="BM25" i="1" s="1"/>
  <c r="AY25" i="1"/>
  <c r="BL25" i="1" s="1"/>
  <c r="AX25" i="1"/>
  <c r="BK25" i="1" s="1"/>
  <c r="AW25" i="1"/>
  <c r="BJ25" i="1" s="1"/>
  <c r="AR25" i="1"/>
  <c r="BF4" i="1"/>
  <c r="BS4" i="1" s="1"/>
  <c r="BE4" i="1"/>
  <c r="BR4" i="1" s="1"/>
  <c r="BD4" i="1"/>
  <c r="BQ4" i="1" s="1"/>
  <c r="BC4" i="1"/>
  <c r="BP4" i="1" s="1"/>
  <c r="BB4" i="1"/>
  <c r="BO4" i="1" s="1"/>
  <c r="BA4" i="1"/>
  <c r="BN4" i="1" s="1"/>
  <c r="AY4" i="1"/>
  <c r="BL4" i="1" s="1"/>
  <c r="AX4" i="1"/>
  <c r="BK4" i="1" s="1"/>
  <c r="AW4" i="1"/>
  <c r="BJ4" i="1" s="1"/>
  <c r="AK4" i="1"/>
  <c r="AR4" i="1" s="1"/>
  <c r="BF6" i="1"/>
  <c r="BS6" i="1" s="1"/>
  <c r="BE6" i="1"/>
  <c r="BR6" i="1" s="1"/>
  <c r="BD6" i="1"/>
  <c r="BQ6" i="1" s="1"/>
  <c r="BC6" i="1"/>
  <c r="BP6" i="1" s="1"/>
  <c r="BB6" i="1"/>
  <c r="BO6" i="1" s="1"/>
  <c r="BA6" i="1"/>
  <c r="BN6" i="1" s="1"/>
  <c r="AZ6" i="1"/>
  <c r="BM6" i="1" s="1"/>
  <c r="AY6" i="1"/>
  <c r="BL6" i="1" s="1"/>
  <c r="AX6" i="1"/>
  <c r="BK6" i="1" s="1"/>
  <c r="AW6" i="1"/>
  <c r="BJ6" i="1" s="1"/>
  <c r="AR6" i="1"/>
  <c r="BF5" i="1"/>
  <c r="BS5" i="1" s="1"/>
  <c r="BE5" i="1"/>
  <c r="BR5" i="1" s="1"/>
  <c r="BD5" i="1"/>
  <c r="BQ5" i="1" s="1"/>
  <c r="BC5" i="1"/>
  <c r="BP5" i="1" s="1"/>
  <c r="BB5" i="1"/>
  <c r="BO5" i="1" s="1"/>
  <c r="BA5" i="1"/>
  <c r="BN5" i="1" s="1"/>
  <c r="AZ5" i="1"/>
  <c r="BM5" i="1" s="1"/>
  <c r="AY5" i="1"/>
  <c r="BL5" i="1" s="1"/>
  <c r="AX5" i="1"/>
  <c r="BK5" i="1" s="1"/>
  <c r="AW5" i="1"/>
  <c r="BJ5" i="1" s="1"/>
  <c r="AR5" i="1"/>
  <c r="BF2" i="1"/>
  <c r="BS2" i="1" s="1"/>
  <c r="BE2" i="1"/>
  <c r="BR2" i="1" s="1"/>
  <c r="BD2" i="1"/>
  <c r="BQ2" i="1" s="1"/>
  <c r="BC2" i="1"/>
  <c r="BP2" i="1" s="1"/>
  <c r="BB2" i="1"/>
  <c r="BO2" i="1" s="1"/>
  <c r="BA2" i="1"/>
  <c r="BN2" i="1" s="1"/>
  <c r="AZ2" i="1"/>
  <c r="BM2" i="1" s="1"/>
  <c r="AY2" i="1"/>
  <c r="BL2" i="1" s="1"/>
  <c r="AX2" i="1"/>
  <c r="BK2" i="1" s="1"/>
  <c r="AW2" i="1"/>
  <c r="BJ2" i="1" s="1"/>
  <c r="AR2" i="1"/>
  <c r="BF3" i="1"/>
  <c r="BS3" i="1" s="1"/>
  <c r="BE3" i="1"/>
  <c r="BR3" i="1" s="1"/>
  <c r="BD3" i="1"/>
  <c r="BQ3" i="1" s="1"/>
  <c r="BC3" i="1"/>
  <c r="BP3" i="1" s="1"/>
  <c r="BB3" i="1"/>
  <c r="BO3" i="1" s="1"/>
  <c r="BA3" i="1"/>
  <c r="BN3" i="1" s="1"/>
  <c r="AZ3" i="1"/>
  <c r="BM3" i="1" s="1"/>
  <c r="AY3" i="1"/>
  <c r="BL3" i="1" s="1"/>
  <c r="AX3" i="1"/>
  <c r="BK3" i="1" s="1"/>
  <c r="AW3" i="1"/>
  <c r="BJ3" i="1" s="1"/>
  <c r="AR3" i="1"/>
  <c r="BF7" i="1"/>
  <c r="BS7" i="1" s="1"/>
  <c r="BE7" i="1"/>
  <c r="BR7" i="1" s="1"/>
  <c r="BD7" i="1"/>
  <c r="BQ7" i="1" s="1"/>
  <c r="BC7" i="1"/>
  <c r="BP7" i="1" s="1"/>
  <c r="BB7" i="1"/>
  <c r="BO7" i="1" s="1"/>
  <c r="BA7" i="1"/>
  <c r="BN7" i="1" s="1"/>
  <c r="AZ7" i="1"/>
  <c r="BM7" i="1" s="1"/>
  <c r="AY7" i="1"/>
  <c r="BL7" i="1" s="1"/>
  <c r="AX7" i="1"/>
  <c r="BK7" i="1" s="1"/>
  <c r="AW7" i="1"/>
  <c r="BJ7" i="1" s="1"/>
  <c r="AR7" i="1"/>
  <c r="BF26" i="1"/>
  <c r="BS26" i="1" s="1"/>
  <c r="BE26" i="1"/>
  <c r="BR26" i="1" s="1"/>
  <c r="BD26" i="1"/>
  <c r="BQ26" i="1" s="1"/>
  <c r="BC26" i="1"/>
  <c r="BP26" i="1" s="1"/>
  <c r="BB26" i="1"/>
  <c r="BO26" i="1" s="1"/>
  <c r="BA26" i="1"/>
  <c r="BN26" i="1" s="1"/>
  <c r="AZ26" i="1"/>
  <c r="BM26" i="1" s="1"/>
  <c r="AY26" i="1"/>
  <c r="BL26" i="1" s="1"/>
  <c r="AX26" i="1"/>
  <c r="BK26" i="1" s="1"/>
  <c r="AW26" i="1"/>
  <c r="AR26" i="1"/>
  <c r="BF34" i="1"/>
  <c r="BS34" i="1" s="1"/>
  <c r="BE34" i="1"/>
  <c r="BR34" i="1" s="1"/>
  <c r="BD34" i="1"/>
  <c r="BQ34" i="1" s="1"/>
  <c r="BC34" i="1"/>
  <c r="BP34" i="1" s="1"/>
  <c r="BB34" i="1"/>
  <c r="BO34" i="1" s="1"/>
  <c r="BA34" i="1"/>
  <c r="BN34" i="1" s="1"/>
  <c r="AZ34" i="1"/>
  <c r="BM34" i="1" s="1"/>
  <c r="AY34" i="1"/>
  <c r="BL34" i="1" s="1"/>
  <c r="AX34" i="1"/>
  <c r="BK34" i="1" s="1"/>
  <c r="AW34" i="1"/>
  <c r="BJ34" i="1" s="1"/>
  <c r="AR34" i="1"/>
  <c r="BF13" i="1"/>
  <c r="BS13" i="1" s="1"/>
  <c r="BE13" i="1"/>
  <c r="BR13" i="1" s="1"/>
  <c r="BD13" i="1"/>
  <c r="BQ13" i="1" s="1"/>
  <c r="BC13" i="1"/>
  <c r="BP13" i="1" s="1"/>
  <c r="BB13" i="1"/>
  <c r="BO13" i="1" s="1"/>
  <c r="BA13" i="1"/>
  <c r="BN13" i="1" s="1"/>
  <c r="AZ13" i="1"/>
  <c r="BM13" i="1" s="1"/>
  <c r="AY13" i="1"/>
  <c r="BL13" i="1" s="1"/>
  <c r="AX13" i="1"/>
  <c r="BK13" i="1" s="1"/>
  <c r="AW13" i="1"/>
  <c r="BJ13" i="1" s="1"/>
  <c r="AR13" i="1"/>
  <c r="BF12" i="1"/>
  <c r="BS12" i="1" s="1"/>
  <c r="BE12" i="1"/>
  <c r="BR12" i="1" s="1"/>
  <c r="BD12" i="1"/>
  <c r="BQ12" i="1" s="1"/>
  <c r="BC12" i="1"/>
  <c r="BP12" i="1" s="1"/>
  <c r="BB12" i="1"/>
  <c r="BO12" i="1" s="1"/>
  <c r="BA12" i="1"/>
  <c r="BN12" i="1" s="1"/>
  <c r="AZ12" i="1"/>
  <c r="BM12" i="1" s="1"/>
  <c r="AY12" i="1"/>
  <c r="BL12" i="1" s="1"/>
  <c r="AX12" i="1"/>
  <c r="BK12" i="1" s="1"/>
  <c r="AW12" i="1"/>
  <c r="BJ12" i="1" s="1"/>
  <c r="AR12" i="1"/>
  <c r="BF11" i="1"/>
  <c r="BS11" i="1" s="1"/>
  <c r="BE11" i="1"/>
  <c r="BR11" i="1" s="1"/>
  <c r="BD11" i="1"/>
  <c r="BQ11" i="1" s="1"/>
  <c r="BC11" i="1"/>
  <c r="BP11" i="1" s="1"/>
  <c r="BB11" i="1"/>
  <c r="BO11" i="1" s="1"/>
  <c r="BA11" i="1"/>
  <c r="BN11" i="1" s="1"/>
  <c r="AZ11" i="1"/>
  <c r="BM11" i="1" s="1"/>
  <c r="AY11" i="1"/>
  <c r="BL11" i="1" s="1"/>
  <c r="AX11" i="1"/>
  <c r="BK11" i="1" s="1"/>
  <c r="AW11" i="1"/>
  <c r="BJ11" i="1" s="1"/>
  <c r="AR11" i="1"/>
  <c r="BF77" i="1"/>
  <c r="BS77" i="1" s="1"/>
  <c r="BE77" i="1"/>
  <c r="BR77" i="1" s="1"/>
  <c r="BD77" i="1"/>
  <c r="BQ77" i="1" s="1"/>
  <c r="BC77" i="1"/>
  <c r="BP77" i="1" s="1"/>
  <c r="BB77" i="1"/>
  <c r="BO77" i="1" s="1"/>
  <c r="BA77" i="1"/>
  <c r="BN77" i="1" s="1"/>
  <c r="AZ77" i="1"/>
  <c r="BM77" i="1" s="1"/>
  <c r="AY77" i="1"/>
  <c r="BL77" i="1" s="1"/>
  <c r="AX77" i="1"/>
  <c r="BK77" i="1" s="1"/>
  <c r="AW77" i="1"/>
  <c r="BJ77" i="1" s="1"/>
  <c r="AR77" i="1"/>
  <c r="BF67" i="1"/>
  <c r="BS67" i="1" s="1"/>
  <c r="BE67" i="1"/>
  <c r="BR67" i="1" s="1"/>
  <c r="BD67" i="1"/>
  <c r="BQ67" i="1" s="1"/>
  <c r="BC67" i="1"/>
  <c r="BP67" i="1" s="1"/>
  <c r="BB67" i="1"/>
  <c r="BO67" i="1" s="1"/>
  <c r="BA67" i="1"/>
  <c r="BN67" i="1" s="1"/>
  <c r="AZ67" i="1"/>
  <c r="BM67" i="1" s="1"/>
  <c r="AY67" i="1"/>
  <c r="BL67" i="1" s="1"/>
  <c r="AX67" i="1"/>
  <c r="BK67" i="1" s="1"/>
  <c r="AW67" i="1"/>
  <c r="BJ67" i="1" s="1"/>
  <c r="AR67" i="1"/>
  <c r="BF31" i="1"/>
  <c r="BS31" i="1" s="1"/>
  <c r="BE31" i="1"/>
  <c r="BR31" i="1" s="1"/>
  <c r="BD31" i="1"/>
  <c r="BQ31" i="1" s="1"/>
  <c r="BC31" i="1"/>
  <c r="BP31" i="1" s="1"/>
  <c r="BB31" i="1"/>
  <c r="BO31" i="1" s="1"/>
  <c r="BA31" i="1"/>
  <c r="BN31" i="1" s="1"/>
  <c r="AZ31" i="1"/>
  <c r="BM31" i="1" s="1"/>
  <c r="AY31" i="1"/>
  <c r="BL31" i="1" s="1"/>
  <c r="AX31" i="1"/>
  <c r="BK31" i="1" s="1"/>
  <c r="AW31" i="1"/>
  <c r="BJ31" i="1" s="1"/>
  <c r="AR31" i="1"/>
  <c r="BF45" i="1"/>
  <c r="BS45" i="1" s="1"/>
  <c r="BE45" i="1"/>
  <c r="BR45" i="1" s="1"/>
  <c r="BD45" i="1"/>
  <c r="BQ45" i="1" s="1"/>
  <c r="BC45" i="1"/>
  <c r="BP45" i="1" s="1"/>
  <c r="BB45" i="1"/>
  <c r="BO45" i="1" s="1"/>
  <c r="BA45" i="1"/>
  <c r="BN45" i="1" s="1"/>
  <c r="AZ45" i="1"/>
  <c r="BM45" i="1" s="1"/>
  <c r="AY45" i="1"/>
  <c r="BL45" i="1" s="1"/>
  <c r="AX45" i="1"/>
  <c r="BK45" i="1" s="1"/>
  <c r="AW45" i="1"/>
  <c r="BJ45" i="1" s="1"/>
  <c r="AR45" i="1"/>
  <c r="BF44" i="1"/>
  <c r="BS44" i="1" s="1"/>
  <c r="BE44" i="1"/>
  <c r="BR44" i="1" s="1"/>
  <c r="BD44" i="1"/>
  <c r="BQ44" i="1" s="1"/>
  <c r="BC44" i="1"/>
  <c r="BP44" i="1" s="1"/>
  <c r="BB44" i="1"/>
  <c r="BO44" i="1" s="1"/>
  <c r="BA44" i="1"/>
  <c r="BN44" i="1" s="1"/>
  <c r="AZ44" i="1"/>
  <c r="BM44" i="1" s="1"/>
  <c r="AY44" i="1"/>
  <c r="BL44" i="1" s="1"/>
  <c r="AX44" i="1"/>
  <c r="BK44" i="1" s="1"/>
  <c r="AW44" i="1"/>
  <c r="BJ44" i="1" s="1"/>
  <c r="AR44" i="1"/>
  <c r="BF28" i="1"/>
  <c r="BS28" i="1" s="1"/>
  <c r="BE28" i="1"/>
  <c r="BR28" i="1" s="1"/>
  <c r="BD28" i="1"/>
  <c r="BQ28" i="1" s="1"/>
  <c r="BC28" i="1"/>
  <c r="BP28" i="1" s="1"/>
  <c r="BB28" i="1"/>
  <c r="BO28" i="1" s="1"/>
  <c r="BA28" i="1"/>
  <c r="BN28" i="1" s="1"/>
  <c r="AZ28" i="1"/>
  <c r="BM28" i="1" s="1"/>
  <c r="AY28" i="1"/>
  <c r="BL28" i="1" s="1"/>
  <c r="AX28" i="1"/>
  <c r="BK28" i="1" s="1"/>
  <c r="AW28" i="1"/>
  <c r="BJ28" i="1" s="1"/>
  <c r="AR28" i="1"/>
  <c r="BF30" i="1"/>
  <c r="BS30" i="1" s="1"/>
  <c r="BE30" i="1"/>
  <c r="BR30" i="1" s="1"/>
  <c r="BD30" i="1"/>
  <c r="BQ30" i="1" s="1"/>
  <c r="BC30" i="1"/>
  <c r="BP30" i="1" s="1"/>
  <c r="BB30" i="1"/>
  <c r="BO30" i="1" s="1"/>
  <c r="BA30" i="1"/>
  <c r="BN30" i="1" s="1"/>
  <c r="AZ30" i="1"/>
  <c r="BM30" i="1" s="1"/>
  <c r="AY30" i="1"/>
  <c r="BL30" i="1" s="1"/>
  <c r="AX30" i="1"/>
  <c r="BK30" i="1" s="1"/>
  <c r="AW30" i="1"/>
  <c r="BJ30" i="1" s="1"/>
  <c r="AR30" i="1"/>
  <c r="BL46" i="1"/>
  <c r="BF46" i="1"/>
  <c r="BS46" i="1" s="1"/>
  <c r="BE46" i="1"/>
  <c r="BR46" i="1" s="1"/>
  <c r="BD46" i="1"/>
  <c r="BQ46" i="1" s="1"/>
  <c r="BC46" i="1"/>
  <c r="BP46" i="1" s="1"/>
  <c r="BB46" i="1"/>
  <c r="BO46" i="1" s="1"/>
  <c r="BA46" i="1"/>
  <c r="BN46" i="1" s="1"/>
  <c r="AZ46" i="1"/>
  <c r="BM46" i="1" s="1"/>
  <c r="AY46" i="1"/>
  <c r="AX46" i="1"/>
  <c r="BK46" i="1" s="1"/>
  <c r="AW46" i="1"/>
  <c r="BJ46" i="1" s="1"/>
  <c r="AR46" i="1"/>
  <c r="AR37" i="1"/>
  <c r="AW37" i="1"/>
  <c r="AX37" i="1"/>
  <c r="BK37" i="1" s="1"/>
  <c r="AY37" i="1"/>
  <c r="BL37" i="1" s="1"/>
  <c r="AZ37" i="1"/>
  <c r="BM37" i="1" s="1"/>
  <c r="BA37" i="1"/>
  <c r="BN37" i="1" s="1"/>
  <c r="BB37" i="1"/>
  <c r="BO37" i="1" s="1"/>
  <c r="BC37" i="1"/>
  <c r="BP37" i="1" s="1"/>
  <c r="BD37" i="1"/>
  <c r="BQ37" i="1" s="1"/>
  <c r="AU37" i="1" s="1"/>
  <c r="BE37" i="1"/>
  <c r="BR37" i="1" s="1"/>
  <c r="BF37" i="1"/>
  <c r="BS37" i="1" s="1"/>
  <c r="AR48" i="1"/>
  <c r="AW48" i="1"/>
  <c r="AX48" i="1"/>
  <c r="BK48" i="1" s="1"/>
  <c r="AY48" i="1"/>
  <c r="BL48" i="1" s="1"/>
  <c r="AZ48" i="1"/>
  <c r="BM48" i="1" s="1"/>
  <c r="BA48" i="1"/>
  <c r="BN48" i="1" s="1"/>
  <c r="BB48" i="1"/>
  <c r="BO48" i="1" s="1"/>
  <c r="BC48" i="1"/>
  <c r="BP48" i="1" s="1"/>
  <c r="BD48" i="1"/>
  <c r="BQ48" i="1" s="1"/>
  <c r="BE48" i="1"/>
  <c r="BR48" i="1" s="1"/>
  <c r="BF48" i="1"/>
  <c r="BS48" i="1" s="1"/>
  <c r="BF47" i="1"/>
  <c r="BS47" i="1" s="1"/>
  <c r="BE47" i="1"/>
  <c r="BR47" i="1" s="1"/>
  <c r="BD47" i="1"/>
  <c r="BQ47" i="1" s="1"/>
  <c r="BC47" i="1"/>
  <c r="BP47" i="1" s="1"/>
  <c r="BB47" i="1"/>
  <c r="BO47" i="1" s="1"/>
  <c r="BA47" i="1"/>
  <c r="BN47" i="1" s="1"/>
  <c r="AZ47" i="1"/>
  <c r="BM47" i="1" s="1"/>
  <c r="AY47" i="1"/>
  <c r="BL47" i="1" s="1"/>
  <c r="AX47" i="1"/>
  <c r="BK47" i="1" s="1"/>
  <c r="AW47" i="1"/>
  <c r="BJ47" i="1" s="1"/>
  <c r="AR47" i="1"/>
  <c r="BF36" i="1"/>
  <c r="BS36" i="1" s="1"/>
  <c r="BE36" i="1"/>
  <c r="BR36" i="1" s="1"/>
  <c r="BD36" i="1"/>
  <c r="BQ36" i="1" s="1"/>
  <c r="BC36" i="1"/>
  <c r="BP36" i="1" s="1"/>
  <c r="BB36" i="1"/>
  <c r="BO36" i="1" s="1"/>
  <c r="BA36" i="1"/>
  <c r="BN36" i="1" s="1"/>
  <c r="AZ36" i="1"/>
  <c r="BM36" i="1" s="1"/>
  <c r="AY36" i="1"/>
  <c r="BL36" i="1" s="1"/>
  <c r="AX36" i="1"/>
  <c r="BK36" i="1" s="1"/>
  <c r="AW36" i="1"/>
  <c r="BJ36" i="1" s="1"/>
  <c r="AR36" i="1"/>
  <c r="AR18" i="1"/>
  <c r="AW18" i="1"/>
  <c r="BJ18" i="1" s="1"/>
  <c r="AX18" i="1"/>
  <c r="AY18" i="1"/>
  <c r="BL18" i="1" s="1"/>
  <c r="AZ18" i="1"/>
  <c r="BM18" i="1" s="1"/>
  <c r="BA18" i="1"/>
  <c r="BN18" i="1" s="1"/>
  <c r="BB18" i="1"/>
  <c r="BO18" i="1" s="1"/>
  <c r="BC18" i="1"/>
  <c r="BP18" i="1" s="1"/>
  <c r="BD18" i="1"/>
  <c r="BQ18" i="1" s="1"/>
  <c r="BE18" i="1"/>
  <c r="BR18" i="1" s="1"/>
  <c r="BF18" i="1"/>
  <c r="BS18" i="1"/>
  <c r="BF17" i="1"/>
  <c r="BS17" i="1" s="1"/>
  <c r="BE17" i="1"/>
  <c r="BR17" i="1" s="1"/>
  <c r="BD17" i="1"/>
  <c r="BQ17" i="1" s="1"/>
  <c r="BC17" i="1"/>
  <c r="BP17" i="1" s="1"/>
  <c r="BB17" i="1"/>
  <c r="BO17" i="1" s="1"/>
  <c r="BA17" i="1"/>
  <c r="BN17" i="1" s="1"/>
  <c r="AZ17" i="1"/>
  <c r="BM17" i="1" s="1"/>
  <c r="AY17" i="1"/>
  <c r="BL17" i="1" s="1"/>
  <c r="AX17" i="1"/>
  <c r="BK17" i="1" s="1"/>
  <c r="AW17" i="1"/>
  <c r="BJ17" i="1" s="1"/>
  <c r="AR17" i="1"/>
  <c r="AU5" i="3" l="1"/>
  <c r="BI39" i="3"/>
  <c r="BH17" i="3"/>
  <c r="AV31" i="3"/>
  <c r="AV72" i="3"/>
  <c r="CJ78" i="3"/>
  <c r="BI10" i="3"/>
  <c r="BI21" i="3"/>
  <c r="BH26" i="3"/>
  <c r="CI35" i="3"/>
  <c r="CO78" i="3"/>
  <c r="CR78" i="3"/>
  <c r="BX8" i="4"/>
  <c r="BX78" i="4"/>
  <c r="BX29" i="4"/>
  <c r="BV42" i="4"/>
  <c r="BX42" i="4" s="1"/>
  <c r="CJ2" i="4"/>
  <c r="CL2" i="4"/>
  <c r="BJ19" i="4"/>
  <c r="BH19" i="4"/>
  <c r="BU19" i="4"/>
  <c r="BV7" i="4"/>
  <c r="BX7" i="4" s="1"/>
  <c r="BH2" i="4"/>
  <c r="BX2" i="4"/>
  <c r="CO2" i="4"/>
  <c r="BT3" i="4"/>
  <c r="CR3" i="4" s="1"/>
  <c r="BU3" i="4"/>
  <c r="AR4" i="4"/>
  <c r="AZ4" i="4"/>
  <c r="BU11" i="4"/>
  <c r="CQ11" i="4"/>
  <c r="BJ5" i="4"/>
  <c r="BH5" i="4"/>
  <c r="BU5" i="4"/>
  <c r="BJ6" i="4"/>
  <c r="BH6" i="4"/>
  <c r="BH21" i="4"/>
  <c r="CQ2" i="4"/>
  <c r="BU10" i="4"/>
  <c r="CN11" i="4"/>
  <c r="CI11" i="4"/>
  <c r="BU18" i="4"/>
  <c r="BT2" i="4"/>
  <c r="CM2" i="4" s="1"/>
  <c r="BU2" i="4"/>
  <c r="CJ3" i="4"/>
  <c r="BH3" i="4"/>
  <c r="BV3" i="4"/>
  <c r="BX3" i="4" s="1"/>
  <c r="CO3" i="4"/>
  <c r="BV11" i="4"/>
  <c r="BX11" i="4" s="1"/>
  <c r="BT18" i="4"/>
  <c r="CL18" i="4"/>
  <c r="BJ26" i="4"/>
  <c r="BG26" i="4"/>
  <c r="BJ12" i="4"/>
  <c r="BG12" i="4"/>
  <c r="BU12" i="4"/>
  <c r="BJ13" i="4"/>
  <c r="BG13" i="4"/>
  <c r="BU13" i="4"/>
  <c r="BJ14" i="4"/>
  <c r="BH14" i="4"/>
  <c r="BU14" i="4"/>
  <c r="BJ15" i="4"/>
  <c r="BH15" i="4"/>
  <c r="BU15" i="4"/>
  <c r="CM16" i="4"/>
  <c r="BG18" i="4"/>
  <c r="CO18" i="4"/>
  <c r="BT21" i="4"/>
  <c r="CO21" i="4" s="1"/>
  <c r="BU21" i="4"/>
  <c r="BK24" i="4"/>
  <c r="BH24" i="4"/>
  <c r="BU24" i="4"/>
  <c r="CK25" i="4"/>
  <c r="BT34" i="4"/>
  <c r="BT39" i="4"/>
  <c r="CR39" i="4" s="1"/>
  <c r="CL39" i="4"/>
  <c r="BG7" i="4"/>
  <c r="BT7" i="4"/>
  <c r="CQ8" i="4"/>
  <c r="CM8" i="4"/>
  <c r="CI8" i="4"/>
  <c r="CH8" i="4"/>
  <c r="CN8" i="4"/>
  <c r="BH10" i="4"/>
  <c r="BT10" i="4"/>
  <c r="CM10" i="4" s="1"/>
  <c r="BG11" i="4"/>
  <c r="CJ16" i="4"/>
  <c r="CN16" i="4"/>
  <c r="BG16" i="4"/>
  <c r="BV16" i="4"/>
  <c r="BX16" i="4" s="1"/>
  <c r="CQ18" i="4"/>
  <c r="BT20" i="4"/>
  <c r="CK20" i="4"/>
  <c r="BU20" i="4"/>
  <c r="BV20" i="4" s="1"/>
  <c r="BX20" i="4" s="1"/>
  <c r="BK23" i="4"/>
  <c r="BV23" i="4" s="1"/>
  <c r="BX23" i="4" s="1"/>
  <c r="BH23" i="4"/>
  <c r="BU23" i="4"/>
  <c r="BV24" i="4"/>
  <c r="BX24" i="4" s="1"/>
  <c r="BT25" i="4"/>
  <c r="CP25" i="4"/>
  <c r="CL25" i="4"/>
  <c r="BU28" i="4"/>
  <c r="CQ35" i="4"/>
  <c r="CM35" i="4"/>
  <c r="CI35" i="4"/>
  <c r="CP35" i="4"/>
  <c r="CL35" i="4"/>
  <c r="CH35" i="4"/>
  <c r="CO35" i="4"/>
  <c r="CK35" i="4"/>
  <c r="CN35" i="4"/>
  <c r="CJ35" i="4"/>
  <c r="BJ43" i="4"/>
  <c r="BG43" i="4"/>
  <c r="CM57" i="4"/>
  <c r="CL58" i="4"/>
  <c r="CH11" i="4"/>
  <c r="BT11" i="4"/>
  <c r="CM11" i="4" s="1"/>
  <c r="CP11" i="4"/>
  <c r="CK11" i="4"/>
  <c r="BT16" i="4"/>
  <c r="CK16" i="4"/>
  <c r="BU16" i="4"/>
  <c r="BJ17" i="4"/>
  <c r="BG17" i="4"/>
  <c r="BU17" i="4"/>
  <c r="CM18" i="4"/>
  <c r="CJ20" i="4"/>
  <c r="CN20" i="4"/>
  <c r="BH20" i="4"/>
  <c r="CO20" i="4"/>
  <c r="CH20" i="4"/>
  <c r="BV21" i="4"/>
  <c r="BX21" i="4" s="1"/>
  <c r="CJ25" i="4"/>
  <c r="CN25" i="4"/>
  <c r="BH25" i="4"/>
  <c r="BV25" i="4"/>
  <c r="BX25" i="4" s="1"/>
  <c r="BT32" i="4"/>
  <c r="CR32" i="4" s="1"/>
  <c r="CH32" i="4"/>
  <c r="CP32" i="4"/>
  <c r="CI34" i="4"/>
  <c r="BU39" i="4"/>
  <c r="CP45" i="4"/>
  <c r="CQ27" i="4"/>
  <c r="CM27" i="4"/>
  <c r="CI27" i="4"/>
  <c r="CO27" i="4"/>
  <c r="CK27" i="4"/>
  <c r="CH27" i="4"/>
  <c r="CP27" i="4"/>
  <c r="BG28" i="4"/>
  <c r="BJ30" i="4"/>
  <c r="BG30" i="4"/>
  <c r="BU30" i="4"/>
  <c r="BT31" i="4"/>
  <c r="CQ31" i="4" s="1"/>
  <c r="CM32" i="4"/>
  <c r="CO34" i="4"/>
  <c r="CJ34" i="4"/>
  <c r="CK36" i="4"/>
  <c r="BU36" i="4"/>
  <c r="BJ37" i="4"/>
  <c r="BG37" i="4"/>
  <c r="BU37" i="4"/>
  <c r="BJ38" i="4"/>
  <c r="BG38" i="4"/>
  <c r="BU38" i="4"/>
  <c r="CM39" i="4"/>
  <c r="BJ46" i="4"/>
  <c r="BG46" i="4"/>
  <c r="BT51" i="4"/>
  <c r="CP59" i="4"/>
  <c r="CO25" i="4"/>
  <c r="CQ28" i="4"/>
  <c r="CK31" i="4"/>
  <c r="CJ32" i="4"/>
  <c r="CN32" i="4"/>
  <c r="BH32" i="4"/>
  <c r="CH33" i="4"/>
  <c r="BV33" i="4"/>
  <c r="BX33" i="4" s="1"/>
  <c r="BT33" i="4"/>
  <c r="CQ33" i="4" s="1"/>
  <c r="CL34" i="4"/>
  <c r="BH39" i="4"/>
  <c r="CO39" i="4"/>
  <c r="CK52" i="4"/>
  <c r="CK57" i="4"/>
  <c r="CO57" i="4"/>
  <c r="CM67" i="4"/>
  <c r="CL27" i="4"/>
  <c r="BT28" i="4"/>
  <c r="CM28" i="4" s="1"/>
  <c r="BG31" i="4"/>
  <c r="CQ32" i="4"/>
  <c r="CK33" i="4"/>
  <c r="CO33" i="4"/>
  <c r="CJ33" i="4"/>
  <c r="BU34" i="4"/>
  <c r="CN34" i="4"/>
  <c r="CJ36" i="4"/>
  <c r="CN36" i="4"/>
  <c r="BG36" i="4"/>
  <c r="CO36" i="4"/>
  <c r="BV36" i="4"/>
  <c r="BX36" i="4" s="1"/>
  <c r="CH36" i="4"/>
  <c r="CI39" i="4"/>
  <c r="CQ39" i="4"/>
  <c r="CL45" i="4"/>
  <c r="BG44" i="4"/>
  <c r="BJ44" i="4"/>
  <c r="CH45" i="4"/>
  <c r="BT45" i="4"/>
  <c r="CR45" i="4" s="1"/>
  <c r="CM45" i="4"/>
  <c r="CQ45" i="4"/>
  <c r="CO45" i="4"/>
  <c r="BT47" i="4"/>
  <c r="BU48" i="4"/>
  <c r="CJ51" i="4"/>
  <c r="BG51" i="4"/>
  <c r="CO51" i="4"/>
  <c r="CH52" i="4"/>
  <c r="BT52" i="4"/>
  <c r="CM52" i="4"/>
  <c r="CQ52" i="4"/>
  <c r="BJ54" i="4"/>
  <c r="BH54" i="4"/>
  <c r="CL57" i="4"/>
  <c r="BT67" i="4"/>
  <c r="CP67" i="4" s="1"/>
  <c r="CH67" i="4"/>
  <c r="CJ45" i="4"/>
  <c r="CN45" i="4"/>
  <c r="BG45" i="4"/>
  <c r="BU47" i="4"/>
  <c r="BJ48" i="4"/>
  <c r="BG48" i="4"/>
  <c r="CJ52" i="4"/>
  <c r="CN52" i="4"/>
  <c r="BG52" i="4"/>
  <c r="CO52" i="4"/>
  <c r="BT55" i="4"/>
  <c r="CO55" i="4"/>
  <c r="CJ58" i="4"/>
  <c r="BH58" i="4"/>
  <c r="CN59" i="4"/>
  <c r="BH59" i="4"/>
  <c r="BT63" i="4"/>
  <c r="CK29" i="4"/>
  <c r="CK42" i="4"/>
  <c r="BU46" i="4"/>
  <c r="CJ47" i="4"/>
  <c r="BG47" i="4"/>
  <c r="CK51" i="4"/>
  <c r="BT53" i="4"/>
  <c r="CO53" i="4"/>
  <c r="CK55" i="4"/>
  <c r="CJ57" i="4"/>
  <c r="CN57" i="4"/>
  <c r="BT57" i="4"/>
  <c r="CR57" i="4" s="1"/>
  <c r="CH57" i="4"/>
  <c r="CP57" i="4"/>
  <c r="BT58" i="4"/>
  <c r="CR58" i="4" s="1"/>
  <c r="BT77" i="4"/>
  <c r="CH53" i="4"/>
  <c r="CH55" i="4"/>
  <c r="CO58" i="4"/>
  <c r="BX62" i="4"/>
  <c r="CQ63" i="4"/>
  <c r="CQ67" i="4"/>
  <c r="BG53" i="4"/>
  <c r="BG55" i="4"/>
  <c r="CM55" i="4"/>
  <c r="BH57" i="4"/>
  <c r="CH58" i="4"/>
  <c r="CK58" i="4"/>
  <c r="CH59" i="4"/>
  <c r="BT59" i="4"/>
  <c r="CJ59" i="4" s="1"/>
  <c r="CM59" i="4"/>
  <c r="BG71" i="4"/>
  <c r="BJ71" i="4"/>
  <c r="BH72" i="4"/>
  <c r="CL77" i="4"/>
  <c r="CQ59" i="4"/>
  <c r="BG63" i="4"/>
  <c r="CO63" i="4"/>
  <c r="BG64" i="4"/>
  <c r="BJ64" i="4"/>
  <c r="BH67" i="4"/>
  <c r="CO67" i="4"/>
  <c r="CL72" i="4"/>
  <c r="CJ70" i="4"/>
  <c r="CN70" i="4"/>
  <c r="CR70" i="4"/>
  <c r="BG77" i="4"/>
  <c r="CI78" i="4"/>
  <c r="CM78" i="4"/>
  <c r="CQ78" i="4"/>
  <c r="CL62" i="4"/>
  <c r="CP62" i="4"/>
  <c r="CH69" i="4"/>
  <c r="CL69" i="4"/>
  <c r="CP69" i="4"/>
  <c r="CK70" i="4"/>
  <c r="CO70" i="4"/>
  <c r="BT72" i="4"/>
  <c r="CJ78" i="4"/>
  <c r="CN78" i="4"/>
  <c r="CR78" i="4"/>
  <c r="CK78" i="4"/>
  <c r="CO78" i="4"/>
  <c r="CI62" i="4"/>
  <c r="CN62" i="4"/>
  <c r="CJ69" i="4"/>
  <c r="CN69" i="4"/>
  <c r="CI70" i="4"/>
  <c r="CM70" i="4"/>
  <c r="CH78" i="4"/>
  <c r="CL78" i="4"/>
  <c r="BY27" i="3"/>
  <c r="BY8" i="3"/>
  <c r="BY29" i="3"/>
  <c r="BY42" i="3"/>
  <c r="BY62" i="3"/>
  <c r="BY78" i="3"/>
  <c r="AS4" i="3"/>
  <c r="CK27" i="3"/>
  <c r="CS27" i="3"/>
  <c r="CK29" i="3"/>
  <c r="CS29" i="3"/>
  <c r="BA33" i="3"/>
  <c r="BN33" i="3" s="1"/>
  <c r="CQ35" i="3"/>
  <c r="AV38" i="3"/>
  <c r="CO42" i="3"/>
  <c r="CK62" i="3"/>
  <c r="BI72" i="3"/>
  <c r="BU2" i="3"/>
  <c r="CS2" i="3" s="1"/>
  <c r="CJ8" i="3"/>
  <c r="BH12" i="3"/>
  <c r="BM21" i="3"/>
  <c r="CN27" i="3"/>
  <c r="CN29" i="3"/>
  <c r="BI33" i="3"/>
  <c r="CJ35" i="3"/>
  <c r="CR35" i="3"/>
  <c r="CJ42" i="3"/>
  <c r="CP42" i="3"/>
  <c r="AV48" i="3"/>
  <c r="BI54" i="3"/>
  <c r="CM62" i="3"/>
  <c r="BH71" i="3"/>
  <c r="CK78" i="3"/>
  <c r="CS78" i="3"/>
  <c r="CN8" i="3"/>
  <c r="CO27" i="3"/>
  <c r="BH28" i="3"/>
  <c r="BM28" i="3"/>
  <c r="CO29" i="3"/>
  <c r="CM35" i="3"/>
  <c r="CK42" i="3"/>
  <c r="CS42" i="3"/>
  <c r="BK54" i="3"/>
  <c r="CP62" i="3"/>
  <c r="BK71" i="3"/>
  <c r="CN78" i="3"/>
  <c r="CR8" i="3"/>
  <c r="AV16" i="3"/>
  <c r="AV20" i="3"/>
  <c r="CJ27" i="3"/>
  <c r="CR27" i="3"/>
  <c r="CJ29" i="3"/>
  <c r="CR29" i="3"/>
  <c r="BK33" i="3"/>
  <c r="CN35" i="3"/>
  <c r="CL42" i="3"/>
  <c r="CQ62" i="3"/>
  <c r="AV5" i="3"/>
  <c r="BV7" i="3"/>
  <c r="CQ2" i="3"/>
  <c r="CI2" i="3"/>
  <c r="CM2" i="3"/>
  <c r="CN2" i="3"/>
  <c r="CR2" i="3"/>
  <c r="BV3" i="3"/>
  <c r="AV3" i="3"/>
  <c r="BV5" i="3"/>
  <c r="CK2" i="3"/>
  <c r="AU2" i="3"/>
  <c r="BI2" i="3"/>
  <c r="CP2" i="3"/>
  <c r="AV2" i="3"/>
  <c r="CJ2" i="3"/>
  <c r="BI4" i="3"/>
  <c r="AU6" i="3"/>
  <c r="BU6" i="3"/>
  <c r="CQ6" i="3" s="1"/>
  <c r="AV10" i="3"/>
  <c r="BV11" i="3"/>
  <c r="AU13" i="3"/>
  <c r="BU4" i="3"/>
  <c r="CO4" i="3" s="1"/>
  <c r="AV6" i="3"/>
  <c r="AV7" i="3"/>
  <c r="BV12" i="3"/>
  <c r="BV14" i="3"/>
  <c r="BU15" i="3"/>
  <c r="CM15" i="3" s="1"/>
  <c r="BU19" i="3"/>
  <c r="CL19" i="3" s="1"/>
  <c r="AV23" i="3"/>
  <c r="AV4" i="3"/>
  <c r="CL2" i="3"/>
  <c r="BV2" i="3"/>
  <c r="AU3" i="3"/>
  <c r="BW3" i="3" s="1"/>
  <c r="BI3" i="3"/>
  <c r="AU4" i="3"/>
  <c r="BV4" i="3"/>
  <c r="BI5" i="3"/>
  <c r="BI6" i="3"/>
  <c r="BK7" i="3"/>
  <c r="BH7" i="3"/>
  <c r="AV11" i="3"/>
  <c r="CR15" i="3"/>
  <c r="CJ19" i="3"/>
  <c r="BV20" i="3"/>
  <c r="AU21" i="3"/>
  <c r="AU25" i="3"/>
  <c r="CO2" i="3"/>
  <c r="BU3" i="3"/>
  <c r="BU5" i="3"/>
  <c r="CQ5" i="3" s="1"/>
  <c r="BV6" i="3"/>
  <c r="AU11" i="3"/>
  <c r="BU11" i="3"/>
  <c r="CS11" i="3" s="1"/>
  <c r="CQ11" i="3"/>
  <c r="CK19" i="3"/>
  <c r="AV25" i="3"/>
  <c r="AU28" i="3"/>
  <c r="CI8" i="3"/>
  <c r="CM8" i="3"/>
  <c r="CQ8" i="3"/>
  <c r="BK10" i="3"/>
  <c r="BM12" i="3"/>
  <c r="BU12" i="3" s="1"/>
  <c r="BH13" i="3"/>
  <c r="BK14" i="3"/>
  <c r="BI14" i="3"/>
  <c r="CL15" i="3"/>
  <c r="BV15" i="3"/>
  <c r="BV18" i="3"/>
  <c r="BV19" i="3"/>
  <c r="AV21" i="3"/>
  <c r="BV23" i="3"/>
  <c r="AU24" i="3"/>
  <c r="BU24" i="3"/>
  <c r="CS24" i="3" s="1"/>
  <c r="BI25" i="3"/>
  <c r="AV28" i="3"/>
  <c r="BU13" i="3"/>
  <c r="CS13" i="3" s="1"/>
  <c r="BV13" i="3"/>
  <c r="CO15" i="3"/>
  <c r="BV17" i="3"/>
  <c r="BU21" i="3"/>
  <c r="CQ21" i="3" s="1"/>
  <c r="CJ24" i="3"/>
  <c r="BU25" i="3"/>
  <c r="BV26" i="3"/>
  <c r="BU28" i="3"/>
  <c r="CI28" i="3" s="1"/>
  <c r="AU31" i="3"/>
  <c r="BU31" i="3"/>
  <c r="CI31" i="3" s="1"/>
  <c r="CM31" i="3"/>
  <c r="CO31" i="3"/>
  <c r="AU32" i="3"/>
  <c r="BU32" i="3"/>
  <c r="CS32" i="3" s="1"/>
  <c r="BV33" i="3"/>
  <c r="AV33" i="3"/>
  <c r="CK8" i="3"/>
  <c r="CO8" i="3"/>
  <c r="CS8" i="3"/>
  <c r="BH11" i="3"/>
  <c r="AV12" i="3"/>
  <c r="BI15" i="3"/>
  <c r="CP15" i="3"/>
  <c r="AV15" i="3"/>
  <c r="BK16" i="3"/>
  <c r="BH16" i="3"/>
  <c r="BV16" i="3"/>
  <c r="BK17" i="3"/>
  <c r="AU18" i="3"/>
  <c r="BH18" i="3"/>
  <c r="BI19" i="3"/>
  <c r="CP19" i="3"/>
  <c r="AV19" i="3"/>
  <c r="BK20" i="3"/>
  <c r="BI20" i="3"/>
  <c r="CL21" i="3"/>
  <c r="BV21" i="3"/>
  <c r="AU23" i="3"/>
  <c r="BI23" i="3"/>
  <c r="BI24" i="3"/>
  <c r="BV25" i="3"/>
  <c r="BK26" i="3"/>
  <c r="BV28" i="3"/>
  <c r="BL30" i="3"/>
  <c r="AU30" i="3" s="1"/>
  <c r="BH30" i="3"/>
  <c r="BV30" i="3"/>
  <c r="CJ31" i="3"/>
  <c r="CN31" i="3"/>
  <c r="CR31" i="3"/>
  <c r="CN32" i="3"/>
  <c r="CR32" i="3"/>
  <c r="CP32" i="3"/>
  <c r="CL8" i="3"/>
  <c r="BV10" i="3"/>
  <c r="AV14" i="3"/>
  <c r="AU15" i="3"/>
  <c r="AV18" i="3"/>
  <c r="BU18" i="3"/>
  <c r="CJ18" i="3" s="1"/>
  <c r="AU19" i="3"/>
  <c r="BU23" i="3"/>
  <c r="CP23" i="3" s="1"/>
  <c r="BV24" i="3"/>
  <c r="CM25" i="3"/>
  <c r="BU30" i="3"/>
  <c r="CS30" i="3" s="1"/>
  <c r="CK31" i="3"/>
  <c r="CK32" i="3"/>
  <c r="BV38" i="3"/>
  <c r="AU58" i="3"/>
  <c r="BU33" i="3"/>
  <c r="BK36" i="3"/>
  <c r="BH36" i="3"/>
  <c r="BV36" i="3"/>
  <c r="AU37" i="3"/>
  <c r="BU37" i="3"/>
  <c r="CS37" i="3" s="1"/>
  <c r="AV44" i="3"/>
  <c r="AU47" i="3"/>
  <c r="BH47" i="3"/>
  <c r="CO51" i="3"/>
  <c r="BU51" i="3"/>
  <c r="BK55" i="3"/>
  <c r="BH55" i="3"/>
  <c r="BH31" i="3"/>
  <c r="BI32" i="3"/>
  <c r="BH34" i="3"/>
  <c r="AV37" i="3"/>
  <c r="CJ37" i="3"/>
  <c r="BV39" i="3"/>
  <c r="BU44" i="3"/>
  <c r="CM44" i="3" s="1"/>
  <c r="BV46" i="3"/>
  <c r="AV46" i="3"/>
  <c r="CK51" i="3"/>
  <c r="BK57" i="3"/>
  <c r="BI57" i="3"/>
  <c r="BI58" i="3"/>
  <c r="CL27" i="3"/>
  <c r="CP27" i="3"/>
  <c r="CL29" i="3"/>
  <c r="CP29" i="3"/>
  <c r="AV30" i="3"/>
  <c r="BV34" i="3"/>
  <c r="BH37" i="3"/>
  <c r="BK38" i="3"/>
  <c r="BH38" i="3"/>
  <c r="BK39" i="3"/>
  <c r="BU43" i="3"/>
  <c r="CJ43" i="3" s="1"/>
  <c r="AU43" i="3"/>
  <c r="BH46" i="3"/>
  <c r="BU47" i="3"/>
  <c r="CR47" i="3" s="1"/>
  <c r="BV48" i="3"/>
  <c r="CM51" i="3"/>
  <c r="CR52" i="3"/>
  <c r="BU53" i="3"/>
  <c r="CR53" i="3" s="1"/>
  <c r="AU53" i="3"/>
  <c r="CI27" i="3"/>
  <c r="CM27" i="3"/>
  <c r="CI29" i="3"/>
  <c r="CM29" i="3"/>
  <c r="AU33" i="3"/>
  <c r="BK34" i="3"/>
  <c r="AV36" i="3"/>
  <c r="BV37" i="3"/>
  <c r="CP43" i="3"/>
  <c r="AU46" i="3"/>
  <c r="BW46" i="3" s="1"/>
  <c r="BV47" i="3"/>
  <c r="AV47" i="3"/>
  <c r="BK48" i="3"/>
  <c r="BH48" i="3"/>
  <c r="CR51" i="3"/>
  <c r="CP51" i="3"/>
  <c r="BU52" i="3"/>
  <c r="CI52" i="3" s="1"/>
  <c r="AU52" i="3"/>
  <c r="CK35" i="3"/>
  <c r="CO35" i="3"/>
  <c r="CS35" i="3"/>
  <c r="AU44" i="3"/>
  <c r="CL44" i="3"/>
  <c r="BU46" i="3"/>
  <c r="CM46" i="3" s="1"/>
  <c r="AU51" i="3"/>
  <c r="CL51" i="3"/>
  <c r="CI51" i="3"/>
  <c r="CL53" i="3"/>
  <c r="CL35" i="3"/>
  <c r="CK43" i="3"/>
  <c r="CO43" i="3"/>
  <c r="BH43" i="3"/>
  <c r="BH44" i="3"/>
  <c r="BH45" i="3"/>
  <c r="CL47" i="3"/>
  <c r="BH51" i="3"/>
  <c r="BH52" i="3"/>
  <c r="CM52" i="3"/>
  <c r="CM53" i="3"/>
  <c r="BU54" i="3"/>
  <c r="CQ54" i="3" s="1"/>
  <c r="AU54" i="3"/>
  <c r="BK59" i="3"/>
  <c r="BI59" i="3"/>
  <c r="AU63" i="3"/>
  <c r="BU63" i="3"/>
  <c r="CS63" i="3" s="1"/>
  <c r="CR63" i="3"/>
  <c r="AV67" i="3"/>
  <c r="AV71" i="3"/>
  <c r="CI42" i="3"/>
  <c r="CM42" i="3"/>
  <c r="CQ42" i="3"/>
  <c r="BM45" i="3"/>
  <c r="BU45" i="3" s="1"/>
  <c r="CR54" i="3"/>
  <c r="BU58" i="3"/>
  <c r="CQ58" i="3" s="1"/>
  <c r="AV64" i="3"/>
  <c r="CN42" i="3"/>
  <c r="BH53" i="3"/>
  <c r="CP63" i="3"/>
  <c r="AV63" i="3"/>
  <c r="AU67" i="3"/>
  <c r="BU67" i="3"/>
  <c r="CS67" i="3" s="1"/>
  <c r="BV67" i="3"/>
  <c r="BU77" i="3"/>
  <c r="CS77" i="3" s="1"/>
  <c r="AU77" i="3"/>
  <c r="CM63" i="3"/>
  <c r="AU64" i="3"/>
  <c r="BU64" i="3"/>
  <c r="CS64" i="3" s="1"/>
  <c r="AU71" i="3"/>
  <c r="CK69" i="3"/>
  <c r="CO69" i="3"/>
  <c r="CS69" i="3"/>
  <c r="CK70" i="3"/>
  <c r="CO70" i="3"/>
  <c r="CS70" i="3"/>
  <c r="BM72" i="3"/>
  <c r="CL69" i="3"/>
  <c r="CP69" i="3"/>
  <c r="CL70" i="3"/>
  <c r="CP70" i="3"/>
  <c r="CI62" i="3"/>
  <c r="CN62" i="3"/>
  <c r="CR62" i="3"/>
  <c r="BH63" i="3"/>
  <c r="BH64" i="3"/>
  <c r="BI67" i="3"/>
  <c r="CI69" i="3"/>
  <c r="CM69" i="3"/>
  <c r="CQ69" i="3"/>
  <c r="CI70" i="3"/>
  <c r="CM70" i="3"/>
  <c r="CQ70" i="3"/>
  <c r="BU71" i="3"/>
  <c r="CS71" i="3" s="1"/>
  <c r="BH77" i="3"/>
  <c r="CL78" i="3"/>
  <c r="CP78" i="3"/>
  <c r="CJ62" i="3"/>
  <c r="CO62" i="3"/>
  <c r="CJ69" i="3"/>
  <c r="CN69" i="3"/>
  <c r="CJ70" i="3"/>
  <c r="CN70" i="3"/>
  <c r="CI78" i="3"/>
  <c r="CM78" i="3"/>
  <c r="CD3" i="2"/>
  <c r="BU26" i="2"/>
  <c r="BH59" i="2"/>
  <c r="BG11" i="2"/>
  <c r="BU48" i="2"/>
  <c r="AU46" i="2"/>
  <c r="BH14" i="2"/>
  <c r="BG45" i="2"/>
  <c r="AU2" i="2"/>
  <c r="BT3" i="2"/>
  <c r="CQ3" i="2" s="1"/>
  <c r="AU6" i="2"/>
  <c r="BU2" i="2"/>
  <c r="AU3" i="2"/>
  <c r="BT6" i="2"/>
  <c r="CQ6" i="2" s="1"/>
  <c r="BJ10" i="2"/>
  <c r="BH10" i="2"/>
  <c r="AU34" i="2"/>
  <c r="BU39" i="2"/>
  <c r="AU7" i="2"/>
  <c r="AU13" i="2"/>
  <c r="AU18" i="2"/>
  <c r="BU20" i="2"/>
  <c r="AU36" i="2"/>
  <c r="AT15" i="2"/>
  <c r="BT15" i="2"/>
  <c r="CQ15" i="2" s="1"/>
  <c r="AT38" i="2"/>
  <c r="BT38" i="2"/>
  <c r="CQ38" i="2" s="1"/>
  <c r="AU5" i="2"/>
  <c r="BU13" i="2"/>
  <c r="AZ4" i="2"/>
  <c r="BM4" i="2" s="1"/>
  <c r="AT18" i="2"/>
  <c r="BT18" i="2"/>
  <c r="CQ18" i="2" s="1"/>
  <c r="AT23" i="2"/>
  <c r="BU23" i="2"/>
  <c r="BT24" i="2"/>
  <c r="CQ24" i="2" s="1"/>
  <c r="AT26" i="2"/>
  <c r="BT26" i="2"/>
  <c r="CQ26" i="2" s="1"/>
  <c r="BU28" i="2"/>
  <c r="AU33" i="2"/>
  <c r="BU36" i="2"/>
  <c r="CH38" i="2"/>
  <c r="BU38" i="2"/>
  <c r="CL38" i="2"/>
  <c r="CP38" i="2"/>
  <c r="AU38" i="2"/>
  <c r="CM38" i="2"/>
  <c r="AT47" i="2"/>
  <c r="BU47" i="2"/>
  <c r="BT48" i="2"/>
  <c r="CQ48" i="2" s="1"/>
  <c r="BT5" i="2"/>
  <c r="CQ5" i="2" s="1"/>
  <c r="BU5" i="2"/>
  <c r="BT2" i="2"/>
  <c r="CQ2" i="2" s="1"/>
  <c r="AT2" i="2"/>
  <c r="BJ4" i="2"/>
  <c r="CH6" i="2"/>
  <c r="BU6" i="2"/>
  <c r="BJ11" i="2"/>
  <c r="BU18" i="2"/>
  <c r="BU24" i="2"/>
  <c r="CH26" i="2"/>
  <c r="BG28" i="2"/>
  <c r="AU28" i="2"/>
  <c r="AR33" i="2"/>
  <c r="BG36" i="2"/>
  <c r="AT39" i="2"/>
  <c r="BT39" i="2"/>
  <c r="CQ39" i="2" s="1"/>
  <c r="BT46" i="2"/>
  <c r="CQ46" i="2" s="1"/>
  <c r="BT52" i="2"/>
  <c r="CQ52" i="2" s="1"/>
  <c r="BT53" i="2"/>
  <c r="CQ53" i="2" s="1"/>
  <c r="AU4" i="2"/>
  <c r="CK5" i="2"/>
  <c r="BJ7" i="2"/>
  <c r="BG7" i="2"/>
  <c r="BU7" i="2"/>
  <c r="CH3" i="2"/>
  <c r="BU3" i="2"/>
  <c r="CL3" i="2"/>
  <c r="CP3" i="2"/>
  <c r="BU4" i="2"/>
  <c r="CI5" i="2"/>
  <c r="CM5" i="2"/>
  <c r="AU11" i="2"/>
  <c r="AU14" i="2"/>
  <c r="BJ14" i="2"/>
  <c r="AU19" i="2"/>
  <c r="AU20" i="2"/>
  <c r="BU21" i="2"/>
  <c r="BG30" i="2"/>
  <c r="AU30" i="2"/>
  <c r="AU31" i="2"/>
  <c r="AT33" i="2"/>
  <c r="BT33" i="2"/>
  <c r="CQ33" i="2" s="1"/>
  <c r="BU33" i="2"/>
  <c r="CJ38" i="2"/>
  <c r="CN38" i="2"/>
  <c r="BT44" i="2"/>
  <c r="CQ44" i="2" s="1"/>
  <c r="CI52" i="2"/>
  <c r="AU71" i="2"/>
  <c r="BU10" i="2"/>
  <c r="BT12" i="2"/>
  <c r="CQ12" i="2" s="1"/>
  <c r="BU12" i="2"/>
  <c r="AU15" i="2"/>
  <c r="AU16" i="2"/>
  <c r="BU17" i="2"/>
  <c r="BH21" i="2"/>
  <c r="AU21" i="2"/>
  <c r="BT23" i="2"/>
  <c r="CQ23" i="2" s="1"/>
  <c r="AU24" i="2"/>
  <c r="CM24" i="2"/>
  <c r="AT25" i="2"/>
  <c r="BT25" i="2"/>
  <c r="CQ25" i="2" s="1"/>
  <c r="AU26" i="2"/>
  <c r="BT31" i="2"/>
  <c r="CQ31" i="2" s="1"/>
  <c r="BT36" i="2"/>
  <c r="CQ36" i="2" s="1"/>
  <c r="CH39" i="2"/>
  <c r="CP39" i="2"/>
  <c r="CM46" i="2"/>
  <c r="AT51" i="2"/>
  <c r="BT55" i="2"/>
  <c r="CQ55" i="2" s="1"/>
  <c r="BG71" i="2"/>
  <c r="CG8" i="2"/>
  <c r="CK8" i="2"/>
  <c r="CO8" i="2"/>
  <c r="CH8" i="2"/>
  <c r="CL8" i="2"/>
  <c r="CP8" i="2"/>
  <c r="CI8" i="2"/>
  <c r="CM8" i="2"/>
  <c r="CQ8" i="2"/>
  <c r="CJ8" i="2"/>
  <c r="CN8" i="2"/>
  <c r="CH35" i="2"/>
  <c r="CI35" i="2"/>
  <c r="CM35" i="2"/>
  <c r="CQ35" i="2"/>
  <c r="CJ35" i="2"/>
  <c r="CN35" i="2"/>
  <c r="CM78" i="2"/>
  <c r="CK70" i="2"/>
  <c r="CM69" i="2"/>
  <c r="CL62" i="2"/>
  <c r="CM42" i="2"/>
  <c r="CO35" i="2"/>
  <c r="BJ45" i="2"/>
  <c r="BU46" i="2"/>
  <c r="AU48" i="2"/>
  <c r="AT53" i="2"/>
  <c r="BT67" i="2"/>
  <c r="CQ67" i="2" s="1"/>
  <c r="BT51" i="2"/>
  <c r="CQ51" i="2" s="1"/>
  <c r="BT47" i="2"/>
  <c r="CQ47" i="2" s="1"/>
  <c r="BT43" i="2"/>
  <c r="CQ43" i="2" s="1"/>
  <c r="CI29" i="2"/>
  <c r="CM29" i="2"/>
  <c r="CQ29" i="2"/>
  <c r="CJ29" i="2"/>
  <c r="CN29" i="2"/>
  <c r="CH29" i="2"/>
  <c r="CK29" i="2"/>
  <c r="CO29" i="2"/>
  <c r="CG29" i="2"/>
  <c r="CL29" i="2"/>
  <c r="CP29" i="2"/>
  <c r="CP70" i="2"/>
  <c r="CJ69" i="2"/>
  <c r="CQ62" i="2"/>
  <c r="CJ46" i="2"/>
  <c r="CL35" i="2"/>
  <c r="CO44" i="2"/>
  <c r="CI47" i="2"/>
  <c r="AT52" i="2"/>
  <c r="CL52" i="2"/>
  <c r="AU72" i="2"/>
  <c r="I81" i="2"/>
  <c r="CH78" i="2"/>
  <c r="CK78" i="2"/>
  <c r="CO78" i="2"/>
  <c r="CG78" i="2"/>
  <c r="CL78" i="2"/>
  <c r="CP78" i="2"/>
  <c r="CH70" i="2"/>
  <c r="CI70" i="2"/>
  <c r="CM70" i="2"/>
  <c r="CQ70" i="2"/>
  <c r="CJ70" i="2"/>
  <c r="CN70" i="2"/>
  <c r="CH62" i="2"/>
  <c r="CI62" i="2"/>
  <c r="CN62" i="2"/>
  <c r="CK62" i="2"/>
  <c r="CO62" i="2"/>
  <c r="CH42" i="2"/>
  <c r="CK42" i="2"/>
  <c r="CO42" i="2"/>
  <c r="CG42" i="2"/>
  <c r="CL42" i="2"/>
  <c r="CP42" i="2"/>
  <c r="CQ78" i="2"/>
  <c r="CI78" i="2"/>
  <c r="CO70" i="2"/>
  <c r="CQ69" i="2"/>
  <c r="CP62" i="2"/>
  <c r="CQ42" i="2"/>
  <c r="CI42" i="2"/>
  <c r="CK35" i="2"/>
  <c r="AT44" i="2"/>
  <c r="CH46" i="2"/>
  <c r="CL46" i="2"/>
  <c r="CP46" i="2"/>
  <c r="CG52" i="2"/>
  <c r="BJ59" i="2"/>
  <c r="AT59" i="2" s="1"/>
  <c r="CH69" i="2"/>
  <c r="CK69" i="2"/>
  <c r="CO69" i="2"/>
  <c r="CG69" i="2"/>
  <c r="CL69" i="2"/>
  <c r="CP69" i="2"/>
  <c r="CN78" i="2"/>
  <c r="CL70" i="2"/>
  <c r="CN69" i="2"/>
  <c r="CM62" i="2"/>
  <c r="CN42" i="2"/>
  <c r="CP35" i="2"/>
  <c r="CG35" i="2"/>
  <c r="CH27" i="2"/>
  <c r="CI27" i="2"/>
  <c r="CM27" i="2"/>
  <c r="CQ27" i="2"/>
  <c r="CJ27" i="2"/>
  <c r="CN27" i="2"/>
  <c r="CK27" i="2"/>
  <c r="CO27" i="2"/>
  <c r="CG27" i="2"/>
  <c r="CL27" i="2"/>
  <c r="CP27" i="2"/>
  <c r="AT3" i="2"/>
  <c r="AT6" i="2"/>
  <c r="AT10" i="2"/>
  <c r="AT12" i="2"/>
  <c r="AT5" i="2"/>
  <c r="AU10" i="2"/>
  <c r="BU11" i="2"/>
  <c r="AT4" i="2"/>
  <c r="AU12" i="2"/>
  <c r="BH2" i="2"/>
  <c r="BG12" i="2"/>
  <c r="BJ13" i="2"/>
  <c r="BG13" i="2"/>
  <c r="BH3" i="2"/>
  <c r="BH6" i="2"/>
  <c r="BG16" i="2"/>
  <c r="BJ20" i="2"/>
  <c r="BH20" i="2"/>
  <c r="BH23" i="2"/>
  <c r="AT24" i="2"/>
  <c r="AT31" i="2"/>
  <c r="BJ34" i="2"/>
  <c r="BG34" i="2"/>
  <c r="BJ63" i="2"/>
  <c r="BG63" i="2"/>
  <c r="BH67" i="2"/>
  <c r="AU67" i="2"/>
  <c r="BH5" i="2"/>
  <c r="BH25" i="2"/>
  <c r="AT43" i="2"/>
  <c r="BU15" i="2"/>
  <c r="BU16" i="2"/>
  <c r="BG18" i="2"/>
  <c r="BU19" i="2"/>
  <c r="AU25" i="2"/>
  <c r="BJ37" i="2"/>
  <c r="BG37" i="2"/>
  <c r="BH39" i="2"/>
  <c r="AU39" i="2"/>
  <c r="AT14" i="2"/>
  <c r="BJ17" i="2"/>
  <c r="BG17" i="2"/>
  <c r="BU14" i="2"/>
  <c r="BH15" i="2"/>
  <c r="BJ16" i="2"/>
  <c r="AU17" i="2"/>
  <c r="BH19" i="2"/>
  <c r="AU23" i="2"/>
  <c r="BU25" i="2"/>
  <c r="BU30" i="2"/>
  <c r="BJ32" i="2"/>
  <c r="BH32" i="2"/>
  <c r="BJ64" i="2"/>
  <c r="BG64" i="2"/>
  <c r="AT67" i="2"/>
  <c r="BH24" i="2"/>
  <c r="BG26" i="2"/>
  <c r="BG31" i="2"/>
  <c r="BH33" i="2"/>
  <c r="BU37" i="2"/>
  <c r="BG43" i="2"/>
  <c r="AU43" i="2"/>
  <c r="BG44" i="2"/>
  <c r="AU44" i="2"/>
  <c r="BG46" i="2"/>
  <c r="BG48" i="2"/>
  <c r="BG51" i="2"/>
  <c r="BG52" i="2"/>
  <c r="BG55" i="2"/>
  <c r="BH57" i="2"/>
  <c r="BK57" i="2"/>
  <c r="AT57" i="2" s="1"/>
  <c r="BK71" i="2"/>
  <c r="AT71" i="2" s="1"/>
  <c r="BL19" i="2"/>
  <c r="BT19" i="2" s="1"/>
  <c r="BL21" i="2"/>
  <c r="BT21" i="2" s="1"/>
  <c r="CQ21" i="2" s="1"/>
  <c r="BL28" i="2"/>
  <c r="BL30" i="2"/>
  <c r="AT36" i="2"/>
  <c r="AU37" i="2"/>
  <c r="BG38" i="2"/>
  <c r="BH58" i="2"/>
  <c r="BK58" i="2"/>
  <c r="BT58" i="2" s="1"/>
  <c r="AU63" i="2"/>
  <c r="AU64" i="2"/>
  <c r="BH72" i="2"/>
  <c r="BK72" i="2"/>
  <c r="BT72" i="2" s="1"/>
  <c r="BU34" i="2"/>
  <c r="AT46" i="2"/>
  <c r="BG47" i="2"/>
  <c r="AU47" i="2"/>
  <c r="AT48" i="2"/>
  <c r="BG53" i="2"/>
  <c r="BH54" i="2"/>
  <c r="BK54" i="2"/>
  <c r="AT54" i="2" s="1"/>
  <c r="AT55" i="2"/>
  <c r="BU67" i="2"/>
  <c r="AT72" i="2"/>
  <c r="BG77" i="2"/>
  <c r="BJ77" i="2"/>
  <c r="BM33" i="1"/>
  <c r="BH33" i="1"/>
  <c r="AU72" i="1"/>
  <c r="BG64" i="1"/>
  <c r="AU14" i="1"/>
  <c r="AT53" i="1"/>
  <c r="AU33" i="1"/>
  <c r="AU54" i="1"/>
  <c r="BG71" i="1"/>
  <c r="BG53" i="1"/>
  <c r="AT58" i="1"/>
  <c r="AU39" i="1"/>
  <c r="BH20" i="1"/>
  <c r="AR33" i="1"/>
  <c r="AU57" i="1"/>
  <c r="BP59" i="1"/>
  <c r="AU64" i="1"/>
  <c r="BG38" i="1"/>
  <c r="AU52" i="1"/>
  <c r="AT59" i="1"/>
  <c r="BG63" i="1"/>
  <c r="BH72" i="1"/>
  <c r="AU32" i="1"/>
  <c r="AU59" i="1"/>
  <c r="BG52" i="1"/>
  <c r="BH32" i="1"/>
  <c r="BH54" i="1"/>
  <c r="AT32" i="1"/>
  <c r="AU43" i="1"/>
  <c r="BH39" i="1"/>
  <c r="AT38" i="1"/>
  <c r="BG43" i="1"/>
  <c r="BH57" i="1"/>
  <c r="AU58" i="1"/>
  <c r="BG51" i="1"/>
  <c r="BG26" i="1"/>
  <c r="AT39" i="1"/>
  <c r="AT55" i="1"/>
  <c r="AT72" i="1"/>
  <c r="AU71" i="1"/>
  <c r="AT71" i="1"/>
  <c r="BJ64" i="1"/>
  <c r="AT64" i="1" s="1"/>
  <c r="AT63" i="1"/>
  <c r="AT57" i="1"/>
  <c r="AU55" i="1"/>
  <c r="AT54" i="1"/>
  <c r="BJ52" i="1"/>
  <c r="AT52" i="1" s="1"/>
  <c r="AU51" i="1"/>
  <c r="AT51" i="1"/>
  <c r="AT43" i="1"/>
  <c r="AU38" i="1"/>
  <c r="AT33" i="1"/>
  <c r="BJ26" i="1"/>
  <c r="AU48" i="1"/>
  <c r="AU31" i="1"/>
  <c r="AZ4" i="1"/>
  <c r="BM4" i="1" s="1"/>
  <c r="BG13" i="1"/>
  <c r="AU15" i="1"/>
  <c r="AU18" i="1"/>
  <c r="BG48" i="1"/>
  <c r="AT44" i="1"/>
  <c r="BG31" i="1"/>
  <c r="AU67" i="1"/>
  <c r="AU26" i="1"/>
  <c r="BH5" i="1"/>
  <c r="AT24" i="1"/>
  <c r="BH19" i="1"/>
  <c r="AU16" i="1"/>
  <c r="AT3" i="1"/>
  <c r="AU46" i="1"/>
  <c r="AT31" i="1"/>
  <c r="BG34" i="1"/>
  <c r="BH6" i="1"/>
  <c r="AU4" i="1"/>
  <c r="BH14" i="1"/>
  <c r="BG17" i="1"/>
  <c r="AU30" i="1"/>
  <c r="BG77" i="1"/>
  <c r="AU11" i="1"/>
  <c r="AT13" i="1"/>
  <c r="AU7" i="1"/>
  <c r="AT19" i="1"/>
  <c r="BH15" i="1"/>
  <c r="AU77" i="1"/>
  <c r="AT23" i="1"/>
  <c r="BG37" i="1"/>
  <c r="BH67" i="1"/>
  <c r="AU12" i="1"/>
  <c r="AT34" i="1"/>
  <c r="AT14" i="1"/>
  <c r="AU21" i="1"/>
  <c r="AT17" i="1"/>
  <c r="AU28" i="1"/>
  <c r="AU25" i="1"/>
  <c r="BG16" i="1"/>
  <c r="BG18" i="1"/>
  <c r="AU47" i="1"/>
  <c r="AU45" i="1"/>
  <c r="BG11" i="1"/>
  <c r="AU2" i="1"/>
  <c r="AT6" i="1"/>
  <c r="AU23" i="1"/>
  <c r="BG30" i="1"/>
  <c r="AU44" i="1"/>
  <c r="AU13" i="1"/>
  <c r="BH21" i="1"/>
  <c r="BG12" i="1"/>
  <c r="AU5" i="1"/>
  <c r="AU10" i="1"/>
  <c r="BH3" i="1"/>
  <c r="BH25" i="1"/>
  <c r="BH23" i="1"/>
  <c r="AT36" i="1"/>
  <c r="BG45" i="1"/>
  <c r="BH2" i="1"/>
  <c r="AU6" i="1"/>
  <c r="AT4" i="1"/>
  <c r="AU19" i="1"/>
  <c r="BH24" i="1"/>
  <c r="AU24" i="1"/>
  <c r="AT21" i="1"/>
  <c r="AT16" i="1"/>
  <c r="AT15" i="1"/>
  <c r="BG47" i="1"/>
  <c r="BG28" i="1"/>
  <c r="BG44" i="1"/>
  <c r="AU20" i="1"/>
  <c r="AT20" i="1"/>
  <c r="BH10" i="1"/>
  <c r="AT10" i="1"/>
  <c r="AT25" i="1"/>
  <c r="AT5" i="1"/>
  <c r="AT2" i="1"/>
  <c r="AU3" i="1"/>
  <c r="AT7" i="1"/>
  <c r="BG7" i="1"/>
  <c r="AT26" i="1"/>
  <c r="AU34" i="1"/>
  <c r="AT12" i="1"/>
  <c r="AT11" i="1"/>
  <c r="AT77" i="1"/>
  <c r="AT67" i="1"/>
  <c r="AT45" i="1"/>
  <c r="AT28" i="1"/>
  <c r="AT30" i="1"/>
  <c r="AT46" i="1"/>
  <c r="BG46" i="1"/>
  <c r="BJ37" i="1"/>
  <c r="AT37" i="1" s="1"/>
  <c r="BJ48" i="1"/>
  <c r="AT48" i="1" s="1"/>
  <c r="AT47" i="1"/>
  <c r="AU36" i="1"/>
  <c r="BG36" i="1"/>
  <c r="BK18" i="1"/>
  <c r="AT18" i="1" s="1"/>
  <c r="AU17" i="1"/>
  <c r="CP44" i="3" l="1"/>
  <c r="BW19" i="3"/>
  <c r="BY19" i="3" s="1"/>
  <c r="BW33" i="3"/>
  <c r="BY33" i="3" s="1"/>
  <c r="CK44" i="3"/>
  <c r="CO44" i="3"/>
  <c r="CL28" i="3"/>
  <c r="CN6" i="3"/>
  <c r="BW13" i="3"/>
  <c r="BY13" i="3" s="1"/>
  <c r="BW6" i="3"/>
  <c r="BY6" i="3" s="1"/>
  <c r="CK63" i="3"/>
  <c r="CN37" i="3"/>
  <c r="BW47" i="3"/>
  <c r="BY47" i="3" s="1"/>
  <c r="BW37" i="3"/>
  <c r="BY37" i="3" s="1"/>
  <c r="CN24" i="3"/>
  <c r="BW23" i="3"/>
  <c r="BY23" i="3" s="1"/>
  <c r="CO19" i="3"/>
  <c r="BW24" i="3"/>
  <c r="BY24" i="3" s="1"/>
  <c r="BW28" i="3"/>
  <c r="BW25" i="3"/>
  <c r="BY25" i="3" s="1"/>
  <c r="BW4" i="3"/>
  <c r="BY4" i="3" s="1"/>
  <c r="CR6" i="3"/>
  <c r="BW67" i="3"/>
  <c r="BY67" i="3" s="1"/>
  <c r="CO63" i="3"/>
  <c r="CI44" i="3"/>
  <c r="CK52" i="3"/>
  <c r="CR37" i="3"/>
  <c r="BW15" i="3"/>
  <c r="BY15" i="3" s="1"/>
  <c r="BW30" i="3"/>
  <c r="BY30" i="3" s="1"/>
  <c r="BW18" i="3"/>
  <c r="BY18" i="3" s="1"/>
  <c r="CR24" i="3"/>
  <c r="BW11" i="3"/>
  <c r="BY11" i="3" s="1"/>
  <c r="BW21" i="3"/>
  <c r="BY21" i="3" s="1"/>
  <c r="CP11" i="3"/>
  <c r="BW2" i="3"/>
  <c r="BY2" i="3" s="1"/>
  <c r="BW5" i="3"/>
  <c r="BY5" i="3" s="1"/>
  <c r="BT71" i="4"/>
  <c r="CR77" i="4"/>
  <c r="CO77" i="4"/>
  <c r="CR63" i="4"/>
  <c r="CL63" i="4"/>
  <c r="CP63" i="4"/>
  <c r="CR47" i="4"/>
  <c r="CP47" i="4"/>
  <c r="CH47" i="4"/>
  <c r="CJ77" i="4"/>
  <c r="BV30" i="4"/>
  <c r="BX30" i="4" s="1"/>
  <c r="BT30" i="4"/>
  <c r="CN31" i="4"/>
  <c r="BV28" i="4"/>
  <c r="BX28" i="4" s="1"/>
  <c r="CR7" i="4"/>
  <c r="CL7" i="4"/>
  <c r="CO7" i="4"/>
  <c r="CJ7" i="4"/>
  <c r="CR34" i="4"/>
  <c r="CQ34" i="4"/>
  <c r="CM34" i="4"/>
  <c r="CK21" i="4"/>
  <c r="CR18" i="4"/>
  <c r="CP18" i="4"/>
  <c r="CI7" i="4"/>
  <c r="CP21" i="4"/>
  <c r="CK18" i="4"/>
  <c r="CN7" i="4"/>
  <c r="CK7" i="4"/>
  <c r="BM4" i="4"/>
  <c r="BH4" i="4"/>
  <c r="CL3" i="4"/>
  <c r="CP39" i="4"/>
  <c r="BV37" i="4"/>
  <c r="BX37" i="4" s="1"/>
  <c r="BT37" i="4"/>
  <c r="CI23" i="4"/>
  <c r="BT23" i="4"/>
  <c r="CR10" i="4"/>
  <c r="CL10" i="4"/>
  <c r="CO10" i="4"/>
  <c r="CJ10" i="4"/>
  <c r="BV34" i="4"/>
  <c r="BX34" i="4" s="1"/>
  <c r="CI24" i="4"/>
  <c r="BT24" i="4"/>
  <c r="CR21" i="4"/>
  <c r="CH21" i="4"/>
  <c r="CH14" i="4"/>
  <c r="BV14" i="4"/>
  <c r="BX14" i="4" s="1"/>
  <c r="BT14" i="4"/>
  <c r="CH12" i="4"/>
  <c r="BV12" i="4"/>
  <c r="BX12" i="4" s="1"/>
  <c r="BT12" i="4"/>
  <c r="CK10" i="4"/>
  <c r="CL21" i="4"/>
  <c r="CQ7" i="4"/>
  <c r="CP7" i="4"/>
  <c r="CJ21" i="4"/>
  <c r="CQ3" i="4"/>
  <c r="CK63" i="4"/>
  <c r="CR53" i="4"/>
  <c r="CL53" i="4"/>
  <c r="CQ47" i="4"/>
  <c r="CR51" i="4"/>
  <c r="CP51" i="4"/>
  <c r="CL51" i="4"/>
  <c r="CR31" i="4"/>
  <c r="CL31" i="4"/>
  <c r="CR72" i="4"/>
  <c r="CM72" i="4"/>
  <c r="CQ72" i="4"/>
  <c r="CN77" i="4"/>
  <c r="CJ67" i="4"/>
  <c r="BT64" i="4"/>
  <c r="CN63" i="4"/>
  <c r="CM77" i="4"/>
  <c r="CN72" i="4"/>
  <c r="CM53" i="4"/>
  <c r="CK59" i="4"/>
  <c r="CH63" i="4"/>
  <c r="CR55" i="4"/>
  <c r="CL55" i="4"/>
  <c r="CN55" i="4"/>
  <c r="CQ53" i="4"/>
  <c r="CM47" i="4"/>
  <c r="CO72" i="4"/>
  <c r="BV67" i="4"/>
  <c r="BX67" i="4" s="1"/>
  <c r="CM58" i="4"/>
  <c r="CQ55" i="4"/>
  <c r="CH54" i="4"/>
  <c r="BT54" i="4"/>
  <c r="CO47" i="4"/>
  <c r="CH44" i="4"/>
  <c r="BT44" i="4"/>
  <c r="BV47" i="4"/>
  <c r="BX47" i="4" s="1"/>
  <c r="CH31" i="4"/>
  <c r="CK28" i="4"/>
  <c r="CN58" i="4"/>
  <c r="CP55" i="4"/>
  <c r="CK45" i="4"/>
  <c r="CN39" i="4"/>
  <c r="CP33" i="4"/>
  <c r="CO32" i="4"/>
  <c r="CJ31" i="4"/>
  <c r="CI28" i="4"/>
  <c r="CQ51" i="4"/>
  <c r="CH51" i="4"/>
  <c r="CK34" i="4"/>
  <c r="CO28" i="4"/>
  <c r="CL32" i="4"/>
  <c r="CQ21" i="4"/>
  <c r="CR16" i="4"/>
  <c r="CL16" i="4"/>
  <c r="CL11" i="4"/>
  <c r="CL47" i="4"/>
  <c r="CM31" i="4"/>
  <c r="CM25" i="4"/>
  <c r="CR25" i="4"/>
  <c r="CH25" i="4"/>
  <c r="CR20" i="4"/>
  <c r="CL20" i="4"/>
  <c r="CI18" i="4"/>
  <c r="CO16" i="4"/>
  <c r="CO11" i="4"/>
  <c r="CH39" i="4"/>
  <c r="CH34" i="4"/>
  <c r="CQ25" i="4"/>
  <c r="CQ20" i="4"/>
  <c r="CN18" i="4"/>
  <c r="CH18" i="4"/>
  <c r="CP10" i="4"/>
  <c r="CK2" i="4"/>
  <c r="CQ16" i="4"/>
  <c r="CM7" i="4"/>
  <c r="CI2" i="4"/>
  <c r="CP16" i="4"/>
  <c r="CH6" i="4"/>
  <c r="BT6" i="4"/>
  <c r="BV6" i="4"/>
  <c r="BX6" i="4" s="1"/>
  <c r="BT5" i="4"/>
  <c r="BV5" i="4"/>
  <c r="BX5" i="4" s="1"/>
  <c r="CM20" i="4"/>
  <c r="CH7" i="4"/>
  <c r="CH3" i="4"/>
  <c r="CN21" i="4"/>
  <c r="CH19" i="4"/>
  <c r="BV19" i="4"/>
  <c r="BX19" i="4" s="1"/>
  <c r="BT19" i="4"/>
  <c r="CI3" i="4"/>
  <c r="CQ77" i="4"/>
  <c r="CR67" i="4"/>
  <c r="CN67" i="4"/>
  <c r="CK47" i="4"/>
  <c r="CP72" i="4"/>
  <c r="CJ63" i="4"/>
  <c r="CP77" i="4"/>
  <c r="CJ72" i="4"/>
  <c r="CL67" i="4"/>
  <c r="CR59" i="4"/>
  <c r="CL59" i="4"/>
  <c r="CH77" i="4"/>
  <c r="CJ53" i="4"/>
  <c r="CN47" i="4"/>
  <c r="CO59" i="4"/>
  <c r="CJ55" i="4"/>
  <c r="BT48" i="4"/>
  <c r="CH48" i="4"/>
  <c r="BV48" i="4"/>
  <c r="BX48" i="4" s="1"/>
  <c r="CI47" i="4"/>
  <c r="CH72" i="4"/>
  <c r="CM63" i="4"/>
  <c r="CQ58" i="4"/>
  <c r="CP53" i="4"/>
  <c r="CR52" i="4"/>
  <c r="CP52" i="4"/>
  <c r="CL52" i="4"/>
  <c r="CN51" i="4"/>
  <c r="CR28" i="4"/>
  <c r="CJ28" i="4"/>
  <c r="CP28" i="4"/>
  <c r="CH28" i="4"/>
  <c r="CN28" i="4"/>
  <c r="CQ57" i="4"/>
  <c r="CN53" i="4"/>
  <c r="CJ39" i="4"/>
  <c r="CR33" i="4"/>
  <c r="CM33" i="4"/>
  <c r="CO31" i="4"/>
  <c r="CM51" i="4"/>
  <c r="BT46" i="4"/>
  <c r="CH46" i="4"/>
  <c r="BV46" i="4"/>
  <c r="BX46" i="4" s="1"/>
  <c r="BV38" i="4"/>
  <c r="BX38" i="4" s="1"/>
  <c r="BT38" i="4"/>
  <c r="CN33" i="4"/>
  <c r="CK53" i="4"/>
  <c r="CK39" i="4"/>
  <c r="CI21" i="4"/>
  <c r="BV17" i="4"/>
  <c r="BX17" i="4" s="1"/>
  <c r="BT17" i="4"/>
  <c r="CJ11" i="4"/>
  <c r="CR11" i="4"/>
  <c r="CP58" i="4"/>
  <c r="BT43" i="4"/>
  <c r="CI33" i="4"/>
  <c r="CI31" i="4"/>
  <c r="CL28" i="4"/>
  <c r="CM21" i="4"/>
  <c r="BV39" i="4"/>
  <c r="BX39" i="4" s="1"/>
  <c r="CP34" i="4"/>
  <c r="CL33" i="4"/>
  <c r="CI25" i="4"/>
  <c r="CI20" i="4"/>
  <c r="CJ18" i="4"/>
  <c r="CH15" i="4"/>
  <c r="BV15" i="4"/>
  <c r="BX15" i="4" s="1"/>
  <c r="BT15" i="4"/>
  <c r="CH13" i="4"/>
  <c r="BV13" i="4"/>
  <c r="BX13" i="4" s="1"/>
  <c r="BT13" i="4"/>
  <c r="CP31" i="4"/>
  <c r="BT26" i="4"/>
  <c r="CH26" i="4"/>
  <c r="BV26" i="4"/>
  <c r="BX26" i="4" s="1"/>
  <c r="BV18" i="4"/>
  <c r="BX18" i="4" s="1"/>
  <c r="CH10" i="4"/>
  <c r="CN3" i="4"/>
  <c r="CR2" i="4"/>
  <c r="CN2" i="4"/>
  <c r="CK32" i="4"/>
  <c r="CI16" i="4"/>
  <c r="BV10" i="4"/>
  <c r="BX10" i="4" s="1"/>
  <c r="CN10" i="4"/>
  <c r="CP20" i="4"/>
  <c r="CI10" i="4"/>
  <c r="CP3" i="4"/>
  <c r="CH2" i="4"/>
  <c r="CH16" i="4"/>
  <c r="CQ10" i="4"/>
  <c r="CP2" i="4"/>
  <c r="CM3" i="4"/>
  <c r="CK3" i="4"/>
  <c r="CK71" i="3"/>
  <c r="CN71" i="3"/>
  <c r="CP64" i="3"/>
  <c r="CL71" i="3"/>
  <c r="CP54" i="3"/>
  <c r="CL43" i="3"/>
  <c r="CN64" i="3"/>
  <c r="CR71" i="3"/>
  <c r="CM71" i="3"/>
  <c r="CI54" i="3"/>
  <c r="CI46" i="3"/>
  <c r="CQ52" i="3"/>
  <c r="CK30" i="3"/>
  <c r="CQ23" i="3"/>
  <c r="CQ31" i="3"/>
  <c r="CN13" i="3"/>
  <c r="CQ24" i="3"/>
  <c r="CM13" i="3"/>
  <c r="CM11" i="3"/>
  <c r="CN15" i="3"/>
  <c r="BY3" i="3"/>
  <c r="CJ6" i="3"/>
  <c r="CO71" i="3"/>
  <c r="CN67" i="3"/>
  <c r="CQ64" i="3"/>
  <c r="CK64" i="3"/>
  <c r="CK54" i="3"/>
  <c r="CJ15" i="3"/>
  <c r="CO6" i="3"/>
  <c r="CI64" i="3"/>
  <c r="CQ46" i="3"/>
  <c r="CL46" i="3"/>
  <c r="CK46" i="3"/>
  <c r="CI23" i="3"/>
  <c r="CK28" i="3"/>
  <c r="CK15" i="3"/>
  <c r="CI11" i="3"/>
  <c r="CO11" i="3"/>
  <c r="CS45" i="3"/>
  <c r="CM45" i="3"/>
  <c r="CN45" i="3"/>
  <c r="CP45" i="3"/>
  <c r="CO45" i="3"/>
  <c r="CI45" i="3"/>
  <c r="CR45" i="3"/>
  <c r="CQ45" i="3"/>
  <c r="CL45" i="3"/>
  <c r="CS12" i="3"/>
  <c r="CQ12" i="3"/>
  <c r="CJ12" i="3"/>
  <c r="CO12" i="3"/>
  <c r="CP12" i="3"/>
  <c r="CI12" i="3"/>
  <c r="CN12" i="3"/>
  <c r="CL12" i="3"/>
  <c r="CM12" i="3"/>
  <c r="CR12" i="3"/>
  <c r="CO77" i="3"/>
  <c r="CQ67" i="3"/>
  <c r="CP77" i="3"/>
  <c r="CN58" i="3"/>
  <c r="AU57" i="3"/>
  <c r="BU57" i="3"/>
  <c r="CI57" i="3" s="1"/>
  <c r="AU55" i="3"/>
  <c r="BU55" i="3"/>
  <c r="CI55" i="3" s="1"/>
  <c r="CL52" i="3"/>
  <c r="AU36" i="3"/>
  <c r="BU36" i="3"/>
  <c r="CI36" i="3" s="1"/>
  <c r="CN33" i="3"/>
  <c r="CS33" i="3"/>
  <c r="CR33" i="3"/>
  <c r="CO33" i="3"/>
  <c r="CM37" i="3"/>
  <c r="CP52" i="3"/>
  <c r="CL37" i="3"/>
  <c r="CJ33" i="3"/>
  <c r="CL33" i="3"/>
  <c r="CS25" i="3"/>
  <c r="CK25" i="3"/>
  <c r="CR25" i="3"/>
  <c r="CJ25" i="3"/>
  <c r="CM23" i="3"/>
  <c r="CL30" i="3"/>
  <c r="CO28" i="3"/>
  <c r="CP25" i="3"/>
  <c r="CJ23" i="3"/>
  <c r="CS3" i="3"/>
  <c r="CR3" i="3"/>
  <c r="CJ3" i="3"/>
  <c r="CM3" i="3"/>
  <c r="CO25" i="3"/>
  <c r="CK3" i="3"/>
  <c r="CI30" i="3"/>
  <c r="CN25" i="3"/>
  <c r="CS19" i="3"/>
  <c r="CQ19" i="3"/>
  <c r="CI19" i="3"/>
  <c r="CK11" i="3"/>
  <c r="CS4" i="3"/>
  <c r="CQ4" i="3"/>
  <c r="CM4" i="3"/>
  <c r="CR4" i="3"/>
  <c r="CN18" i="3"/>
  <c r="CR11" i="3"/>
  <c r="CJ4" i="3"/>
  <c r="CI71" i="3"/>
  <c r="CR64" i="3"/>
  <c r="CR77" i="3"/>
  <c r="CI77" i="3"/>
  <c r="CO64" i="3"/>
  <c r="CR58" i="3"/>
  <c r="CQ77" i="3"/>
  <c r="CQ71" i="3"/>
  <c r="CM67" i="3"/>
  <c r="CL64" i="3"/>
  <c r="AU72" i="3"/>
  <c r="CK67" i="3"/>
  <c r="CN63" i="3"/>
  <c r="CP58" i="3"/>
  <c r="CS54" i="3"/>
  <c r="CL54" i="3"/>
  <c r="CO54" i="3"/>
  <c r="CO58" i="3"/>
  <c r="CS46" i="3"/>
  <c r="CO46" i="3"/>
  <c r="CJ46" i="3"/>
  <c r="AU48" i="3"/>
  <c r="BU48" i="3"/>
  <c r="CI48" i="3" s="1"/>
  <c r="CN47" i="3"/>
  <c r="CI53" i="3"/>
  <c r="CM47" i="3"/>
  <c r="CS43" i="3"/>
  <c r="CN43" i="3"/>
  <c r="CQ43" i="3"/>
  <c r="CP46" i="3"/>
  <c r="CS44" i="3"/>
  <c r="CN44" i="3"/>
  <c r="CN54" i="3"/>
  <c r="CS51" i="3"/>
  <c r="CN51" i="3"/>
  <c r="CR44" i="3"/>
  <c r="CQ37" i="3"/>
  <c r="CI33" i="3"/>
  <c r="CS23" i="3"/>
  <c r="CO23" i="3"/>
  <c r="CQ18" i="3"/>
  <c r="CQ51" i="3"/>
  <c r="CN30" i="3"/>
  <c r="CO32" i="3"/>
  <c r="CI32" i="3"/>
  <c r="CO30" i="3"/>
  <c r="CI25" i="3"/>
  <c r="CS21" i="3"/>
  <c r="CM21" i="3"/>
  <c r="CR21" i="3"/>
  <c r="CJ21" i="3"/>
  <c r="CM18" i="3"/>
  <c r="CL23" i="3"/>
  <c r="CL18" i="3"/>
  <c r="CL25" i="3"/>
  <c r="CR13" i="3"/>
  <c r="CS5" i="3"/>
  <c r="CK5" i="3"/>
  <c r="CO5" i="3"/>
  <c r="CN5" i="3"/>
  <c r="CM24" i="3"/>
  <c r="CQ13" i="3"/>
  <c r="AU7" i="3"/>
  <c r="CI7" i="3"/>
  <c r="BU7" i="3"/>
  <c r="CP4" i="3"/>
  <c r="CQ28" i="3"/>
  <c r="CP24" i="3"/>
  <c r="CN21" i="3"/>
  <c r="CK18" i="3"/>
  <c r="CS15" i="3"/>
  <c r="CQ15" i="3"/>
  <c r="CI15" i="3"/>
  <c r="CO24" i="3"/>
  <c r="CI21" i="3"/>
  <c r="CO13" i="3"/>
  <c r="CP6" i="3"/>
  <c r="CS6" i="3"/>
  <c r="CL6" i="3"/>
  <c r="CQ3" i="3"/>
  <c r="CK6" i="3"/>
  <c r="CP3" i="3"/>
  <c r="CP5" i="3"/>
  <c r="CK4" i="3"/>
  <c r="CN77" i="3"/>
  <c r="CM77" i="3"/>
  <c r="CK58" i="3"/>
  <c r="CL58" i="3"/>
  <c r="CS58" i="3"/>
  <c r="AU34" i="3"/>
  <c r="CI34" i="3"/>
  <c r="BU34" i="3"/>
  <c r="CS53" i="3"/>
  <c r="CO53" i="3"/>
  <c r="CN53" i="3"/>
  <c r="CS47" i="3"/>
  <c r="CQ47" i="3"/>
  <c r="CJ47" i="3"/>
  <c r="CI47" i="3"/>
  <c r="AU39" i="3"/>
  <c r="BU39" i="3"/>
  <c r="CI39" i="3" s="1"/>
  <c r="CM54" i="3"/>
  <c r="CM43" i="3"/>
  <c r="CS18" i="3"/>
  <c r="CO18" i="3"/>
  <c r="CO47" i="3"/>
  <c r="CP30" i="3"/>
  <c r="AU26" i="3"/>
  <c r="BU26" i="3"/>
  <c r="CI26" i="3" s="1"/>
  <c r="AU17" i="3"/>
  <c r="BU17" i="3"/>
  <c r="CI17" i="3" s="1"/>
  <c r="CP33" i="3"/>
  <c r="CQ32" i="3"/>
  <c r="CS31" i="3"/>
  <c r="CP31" i="3"/>
  <c r="CL31" i="3"/>
  <c r="CK21" i="3"/>
  <c r="CI13" i="3"/>
  <c r="CO37" i="3"/>
  <c r="CK33" i="3"/>
  <c r="CP28" i="3"/>
  <c r="CI24" i="3"/>
  <c r="CK12" i="3"/>
  <c r="CR23" i="3"/>
  <c r="CJ13" i="3"/>
  <c r="CI5" i="3"/>
  <c r="CR19" i="3"/>
  <c r="CQ30" i="3"/>
  <c r="CL24" i="3"/>
  <c r="CP13" i="3"/>
  <c r="CK24" i="3"/>
  <c r="CK13" i="3"/>
  <c r="CN11" i="3"/>
  <c r="CI6" i="3"/>
  <c r="CR5" i="3"/>
  <c r="CL5" i="3"/>
  <c r="CN4" i="3"/>
  <c r="CL4" i="3"/>
  <c r="CQ63" i="3"/>
  <c r="CR67" i="3"/>
  <c r="CI67" i="3"/>
  <c r="CM64" i="3"/>
  <c r="CL63" i="3"/>
  <c r="CO67" i="3"/>
  <c r="CI58" i="3"/>
  <c r="AU45" i="3"/>
  <c r="CK45" i="3"/>
  <c r="CK77" i="3"/>
  <c r="BU72" i="3"/>
  <c r="CK72" i="3" s="1"/>
  <c r="CP71" i="3"/>
  <c r="CP67" i="3"/>
  <c r="CI63" i="3"/>
  <c r="AU59" i="3"/>
  <c r="BU59" i="3"/>
  <c r="CI59" i="3" s="1"/>
  <c r="CP53" i="3"/>
  <c r="CS52" i="3"/>
  <c r="CO52" i="3"/>
  <c r="CN52" i="3"/>
  <c r="CP47" i="3"/>
  <c r="BY46" i="3"/>
  <c r="CK53" i="3"/>
  <c r="CI43" i="3"/>
  <c r="AU38" i="3"/>
  <c r="BU38" i="3"/>
  <c r="CI38" i="3" s="1"/>
  <c r="CN46" i="3"/>
  <c r="CR43" i="3"/>
  <c r="CQ53" i="3"/>
  <c r="CK47" i="3"/>
  <c r="CI37" i="3"/>
  <c r="CM33" i="3"/>
  <c r="CM58" i="3"/>
  <c r="CQ44" i="3"/>
  <c r="CI18" i="3"/>
  <c r="CQ33" i="3"/>
  <c r="CR30" i="3"/>
  <c r="CJ30" i="3"/>
  <c r="AU20" i="3"/>
  <c r="BU20" i="3"/>
  <c r="CI20" i="3" s="1"/>
  <c r="CP18" i="3"/>
  <c r="AU16" i="3"/>
  <c r="BU16" i="3"/>
  <c r="CI16" i="3" s="1"/>
  <c r="CP37" i="3"/>
  <c r="CM32" i="3"/>
  <c r="CS28" i="3"/>
  <c r="CN28" i="3"/>
  <c r="CM28" i="3"/>
  <c r="CR28" i="3"/>
  <c r="CJ28" i="3"/>
  <c r="CQ25" i="3"/>
  <c r="CR46" i="3"/>
  <c r="CK37" i="3"/>
  <c r="CL32" i="3"/>
  <c r="CP21" i="3"/>
  <c r="AU14" i="3"/>
  <c r="BU14" i="3"/>
  <c r="CI14" i="3" s="1"/>
  <c r="AU10" i="3"/>
  <c r="BU10" i="3"/>
  <c r="CI10" i="3" s="1"/>
  <c r="BY28" i="3"/>
  <c r="CN23" i="3"/>
  <c r="CO21" i="3"/>
  <c r="CN19" i="3"/>
  <c r="CL11" i="3"/>
  <c r="CO3" i="3"/>
  <c r="CM30" i="3"/>
  <c r="CM19" i="3"/>
  <c r="CL13" i="3"/>
  <c r="CM5" i="3"/>
  <c r="CK23" i="3"/>
  <c r="CR18" i="3"/>
  <c r="AU12" i="3"/>
  <c r="CJ11" i="3"/>
  <c r="CJ5" i="3"/>
  <c r="CI3" i="3"/>
  <c r="CI4" i="3"/>
  <c r="CL3" i="3"/>
  <c r="CM6" i="3"/>
  <c r="CN3" i="3"/>
  <c r="CI51" i="2"/>
  <c r="CJ48" i="2"/>
  <c r="CN53" i="2"/>
  <c r="CP48" i="2"/>
  <c r="CG44" i="2"/>
  <c r="CM44" i="2"/>
  <c r="CJ53" i="2"/>
  <c r="CG53" i="2"/>
  <c r="CK53" i="2"/>
  <c r="CN26" i="2"/>
  <c r="CO53" i="2"/>
  <c r="CL12" i="2"/>
  <c r="CI46" i="2"/>
  <c r="CK46" i="2"/>
  <c r="CL26" i="2"/>
  <c r="CK2" i="2"/>
  <c r="CH2" i="2"/>
  <c r="CJ2" i="2"/>
  <c r="CO2" i="2"/>
  <c r="CI44" i="2"/>
  <c r="CM48" i="2"/>
  <c r="CL24" i="2"/>
  <c r="CI6" i="2"/>
  <c r="CM2" i="2"/>
  <c r="CP2" i="2"/>
  <c r="CG2" i="2"/>
  <c r="CI2" i="2"/>
  <c r="CL2" i="2"/>
  <c r="CN2" i="2"/>
  <c r="CN15" i="2"/>
  <c r="CP15" i="2"/>
  <c r="CL15" i="2"/>
  <c r="CM47" i="2"/>
  <c r="CN55" i="2"/>
  <c r="CO52" i="2"/>
  <c r="CN52" i="2"/>
  <c r="CN24" i="2"/>
  <c r="CM15" i="2"/>
  <c r="CH15" i="2"/>
  <c r="AT58" i="2"/>
  <c r="CJ55" i="2"/>
  <c r="CK52" i="2"/>
  <c r="CJ52" i="2"/>
  <c r="CJ15" i="2"/>
  <c r="CG12" i="2"/>
  <c r="CM52" i="2"/>
  <c r="CI15" i="2"/>
  <c r="CP24" i="2"/>
  <c r="CH18" i="2"/>
  <c r="CP44" i="2"/>
  <c r="CO46" i="2"/>
  <c r="CG38" i="2"/>
  <c r="CJ3" i="2"/>
  <c r="CG36" i="2"/>
  <c r="CK25" i="2"/>
  <c r="CO12" i="2"/>
  <c r="CG46" i="2"/>
  <c r="CO38" i="2"/>
  <c r="CK15" i="2"/>
  <c r="CN43" i="2"/>
  <c r="CP36" i="2"/>
  <c r="CN31" i="2"/>
  <c r="CI55" i="2"/>
  <c r="CP53" i="2"/>
  <c r="CH47" i="2"/>
  <c r="CG55" i="2"/>
  <c r="CG31" i="2"/>
  <c r="CG23" i="2"/>
  <c r="CJ47" i="2"/>
  <c r="CM43" i="2"/>
  <c r="CP43" i="2"/>
  <c r="CM12" i="2"/>
  <c r="CL53" i="2"/>
  <c r="CP31" i="2"/>
  <c r="CO5" i="2"/>
  <c r="CH5" i="2"/>
  <c r="CI3" i="2"/>
  <c r="CG47" i="2"/>
  <c r="CO23" i="2"/>
  <c r="CM53" i="2"/>
  <c r="CL43" i="2"/>
  <c r="CJ23" i="2"/>
  <c r="CP55" i="2"/>
  <c r="CO43" i="2"/>
  <c r="CJ36" i="2"/>
  <c r="CL31" i="2"/>
  <c r="CI31" i="2"/>
  <c r="CM36" i="2"/>
  <c r="CO3" i="2"/>
  <c r="CG3" i="2"/>
  <c r="CK67" i="2"/>
  <c r="CO31" i="2"/>
  <c r="CK23" i="2"/>
  <c r="CI53" i="2"/>
  <c r="CM23" i="2"/>
  <c r="CL5" i="2"/>
  <c r="CL55" i="2"/>
  <c r="CK43" i="2"/>
  <c r="CL23" i="2"/>
  <c r="CG18" i="2"/>
  <c r="CO15" i="2"/>
  <c r="CK3" i="2"/>
  <c r="CM3" i="2"/>
  <c r="CN3" i="2"/>
  <c r="CQ58" i="2"/>
  <c r="CO58" i="2"/>
  <c r="CK58" i="2"/>
  <c r="CL58" i="2"/>
  <c r="CJ58" i="2"/>
  <c r="CP58" i="2"/>
  <c r="CI58" i="2"/>
  <c r="CM58" i="2"/>
  <c r="CG58" i="2"/>
  <c r="CN58" i="2"/>
  <c r="CQ19" i="2"/>
  <c r="CG19" i="2"/>
  <c r="CP19" i="2"/>
  <c r="CN19" i="2"/>
  <c r="CK19" i="2"/>
  <c r="CH19" i="2"/>
  <c r="CM19" i="2"/>
  <c r="CJ19" i="2"/>
  <c r="CO19" i="2"/>
  <c r="CL19" i="2"/>
  <c r="CQ72" i="2"/>
  <c r="CG72" i="2"/>
  <c r="CI72" i="2"/>
  <c r="CL72" i="2"/>
  <c r="CM72" i="2"/>
  <c r="CK72" i="2"/>
  <c r="CO72" i="2"/>
  <c r="CP72" i="2"/>
  <c r="CN72" i="2"/>
  <c r="AT30" i="2"/>
  <c r="AT45" i="2"/>
  <c r="BT45" i="2"/>
  <c r="CK51" i="2"/>
  <c r="CP21" i="2"/>
  <c r="BT14" i="2"/>
  <c r="BT57" i="2"/>
  <c r="CJ51" i="2"/>
  <c r="CK39" i="2"/>
  <c r="CO33" i="2"/>
  <c r="CJ33" i="2"/>
  <c r="CK26" i="2"/>
  <c r="CP25" i="2"/>
  <c r="CK24" i="2"/>
  <c r="CK21" i="2"/>
  <c r="CK6" i="2"/>
  <c r="CG21" i="2"/>
  <c r="CL67" i="2"/>
  <c r="CL21" i="2"/>
  <c r="BT7" i="2"/>
  <c r="CG7" i="2" s="1"/>
  <c r="CK33" i="2"/>
  <c r="CG48" i="2"/>
  <c r="CM33" i="2"/>
  <c r="CL25" i="2"/>
  <c r="CN21" i="2"/>
  <c r="CI26" i="2"/>
  <c r="CI24" i="2"/>
  <c r="CN25" i="2"/>
  <c r="AT77" i="2"/>
  <c r="BT77" i="2"/>
  <c r="CG77" i="2" s="1"/>
  <c r="AT32" i="2"/>
  <c r="BT32" i="2"/>
  <c r="CM67" i="2"/>
  <c r="CG67" i="2"/>
  <c r="AT21" i="2"/>
  <c r="CI21" i="2"/>
  <c r="AT34" i="2"/>
  <c r="BT34" i="2"/>
  <c r="CG34" i="2" s="1"/>
  <c r="BT59" i="2"/>
  <c r="CG59" i="2" s="1"/>
  <c r="CL48" i="2"/>
  <c r="CN51" i="2"/>
  <c r="CN48" i="2"/>
  <c r="CI67" i="2"/>
  <c r="CP67" i="2"/>
  <c r="CK55" i="2"/>
  <c r="CP51" i="2"/>
  <c r="CO47" i="2"/>
  <c r="CM39" i="2"/>
  <c r="CO36" i="2"/>
  <c r="CH33" i="2"/>
  <c r="CK31" i="2"/>
  <c r="CJ26" i="2"/>
  <c r="CG25" i="2"/>
  <c r="CM21" i="2"/>
  <c r="CK12" i="2"/>
  <c r="CN67" i="2"/>
  <c r="BT54" i="2"/>
  <c r="CI48" i="2"/>
  <c r="CL44" i="2"/>
  <c r="CI43" i="2"/>
  <c r="CL36" i="2"/>
  <c r="CP33" i="2"/>
  <c r="CG33" i="2"/>
  <c r="CJ31" i="2"/>
  <c r="CM18" i="2"/>
  <c r="CN12" i="2"/>
  <c r="BT71" i="2"/>
  <c r="CO55" i="2"/>
  <c r="CP52" i="2"/>
  <c r="CH43" i="2"/>
  <c r="CG39" i="2"/>
  <c r="CM25" i="2"/>
  <c r="CI23" i="2"/>
  <c r="CP18" i="2"/>
  <c r="CI12" i="2"/>
  <c r="CP6" i="2"/>
  <c r="BT4" i="2"/>
  <c r="CO48" i="2"/>
  <c r="CP47" i="2"/>
  <c r="CN44" i="2"/>
  <c r="CG43" i="2"/>
  <c r="CI36" i="2"/>
  <c r="CN33" i="2"/>
  <c r="CH31" i="2"/>
  <c r="CG26" i="2"/>
  <c r="CH25" i="2"/>
  <c r="CG24" i="2"/>
  <c r="CH23" i="2"/>
  <c r="CJ21" i="2"/>
  <c r="CO18" i="2"/>
  <c r="CN39" i="2"/>
  <c r="CP12" i="2"/>
  <c r="CM6" i="2"/>
  <c r="CK38" i="2"/>
  <c r="CK36" i="2"/>
  <c r="CN23" i="2"/>
  <c r="CL39" i="2"/>
  <c r="BT10" i="2"/>
  <c r="CG10" i="2" s="1"/>
  <c r="CG6" i="2"/>
  <c r="CJ5" i="2"/>
  <c r="AT37" i="2"/>
  <c r="BT37" i="2"/>
  <c r="AT63" i="2"/>
  <c r="BT63" i="2"/>
  <c r="AT13" i="2"/>
  <c r="BT13" i="2"/>
  <c r="CG13" i="2" s="1"/>
  <c r="AT28" i="2"/>
  <c r="CG51" i="2"/>
  <c r="AT19" i="2"/>
  <c r="CI19" i="2"/>
  <c r="AT64" i="2"/>
  <c r="BT64" i="2"/>
  <c r="CG64" i="2" s="1"/>
  <c r="AT16" i="2"/>
  <c r="BT16" i="2"/>
  <c r="AT17" i="2"/>
  <c r="BT17" i="2"/>
  <c r="CG17" i="2" s="1"/>
  <c r="AT20" i="2"/>
  <c r="BT20" i="2"/>
  <c r="AT7" i="2"/>
  <c r="CM51" i="2"/>
  <c r="CH48" i="2"/>
  <c r="CO67" i="2"/>
  <c r="CL51" i="2"/>
  <c r="CK47" i="2"/>
  <c r="CJ43" i="2"/>
  <c r="CI39" i="2"/>
  <c r="CM26" i="2"/>
  <c r="CO25" i="2"/>
  <c r="CJ24" i="2"/>
  <c r="CO51" i="2"/>
  <c r="CN47" i="2"/>
  <c r="CH36" i="2"/>
  <c r="CL33" i="2"/>
  <c r="CH21" i="2"/>
  <c r="CI18" i="2"/>
  <c r="CM55" i="2"/>
  <c r="CK44" i="2"/>
  <c r="CO39" i="2"/>
  <c r="CP26" i="2"/>
  <c r="CI25" i="2"/>
  <c r="CH24" i="2"/>
  <c r="CL18" i="2"/>
  <c r="AT11" i="2"/>
  <c r="BT11" i="2"/>
  <c r="CG11" i="2" s="1"/>
  <c r="CL6" i="2"/>
  <c r="BH4" i="2"/>
  <c r="CG5" i="2"/>
  <c r="CK48" i="2"/>
  <c r="CL47" i="2"/>
  <c r="CN46" i="2"/>
  <c r="CJ44" i="2"/>
  <c r="CN36" i="2"/>
  <c r="CO26" i="2"/>
  <c r="CO24" i="2"/>
  <c r="CP23" i="2"/>
  <c r="CK18" i="2"/>
  <c r="CJ39" i="2"/>
  <c r="CH12" i="2"/>
  <c r="CN5" i="2"/>
  <c r="CM31" i="2"/>
  <c r="BT28" i="2"/>
  <c r="CO21" i="2"/>
  <c r="CG15" i="2"/>
  <c r="CJ25" i="2"/>
  <c r="CN18" i="2"/>
  <c r="CJ6" i="2"/>
  <c r="CI33" i="2"/>
  <c r="CJ12" i="2"/>
  <c r="CO6" i="2"/>
  <c r="CP5" i="2"/>
  <c r="CI38" i="2"/>
  <c r="CJ18" i="2"/>
  <c r="CN6" i="2"/>
  <c r="BT30" i="2"/>
  <c r="CI30" i="2" s="1"/>
  <c r="BH4" i="1"/>
  <c r="BW38" i="3" l="1"/>
  <c r="BY38" i="3" s="1"/>
  <c r="BW16" i="3"/>
  <c r="BY16" i="3" s="1"/>
  <c r="BW26" i="3"/>
  <c r="BY26" i="3" s="1"/>
  <c r="BW36" i="3"/>
  <c r="BY36" i="3" s="1"/>
  <c r="BW14" i="3"/>
  <c r="BY14" i="3" s="1"/>
  <c r="BW34" i="3"/>
  <c r="BY34" i="3" s="1"/>
  <c r="BW7" i="3"/>
  <c r="BY7" i="3" s="1"/>
  <c r="BW12" i="3"/>
  <c r="BY12" i="3" s="1"/>
  <c r="BW10" i="3"/>
  <c r="BY10" i="3" s="1"/>
  <c r="BW20" i="3"/>
  <c r="BY20" i="3" s="1"/>
  <c r="BW17" i="3"/>
  <c r="BY17" i="3" s="1"/>
  <c r="BW39" i="3"/>
  <c r="BY39" i="3" s="1"/>
  <c r="BW48" i="3"/>
  <c r="BY48" i="3" s="1"/>
  <c r="CR38" i="4"/>
  <c r="CN38" i="4"/>
  <c r="CM38" i="4"/>
  <c r="CI38" i="4"/>
  <c r="CK38" i="4"/>
  <c r="CQ38" i="4"/>
  <c r="CL38" i="4"/>
  <c r="CJ38" i="4"/>
  <c r="CP38" i="4"/>
  <c r="CO38" i="4"/>
  <c r="CR5" i="4"/>
  <c r="CJ5" i="4"/>
  <c r="CN5" i="4"/>
  <c r="CK5" i="4"/>
  <c r="CL5" i="4"/>
  <c r="CP5" i="4"/>
  <c r="CO5" i="4"/>
  <c r="CI5" i="4"/>
  <c r="CM5" i="4"/>
  <c r="CQ5" i="4"/>
  <c r="CR64" i="4"/>
  <c r="CP64" i="4"/>
  <c r="CN64" i="4"/>
  <c r="CK64" i="4"/>
  <c r="CO64" i="4"/>
  <c r="CM64" i="4"/>
  <c r="CL64" i="4"/>
  <c r="CJ64" i="4"/>
  <c r="CQ64" i="4"/>
  <c r="CR37" i="4"/>
  <c r="CN37" i="4"/>
  <c r="CL37" i="4"/>
  <c r="CM37" i="4"/>
  <c r="CI37" i="4"/>
  <c r="CJ37" i="4"/>
  <c r="CK37" i="4"/>
  <c r="CP37" i="4"/>
  <c r="CO37" i="4"/>
  <c r="CQ37" i="4"/>
  <c r="CR30" i="4"/>
  <c r="CN30" i="4"/>
  <c r="CJ30" i="4"/>
  <c r="CP30" i="4"/>
  <c r="CL30" i="4"/>
  <c r="CO30" i="4"/>
  <c r="CI30" i="4"/>
  <c r="CK30" i="4"/>
  <c r="CM30" i="4"/>
  <c r="CQ30" i="4"/>
  <c r="CR71" i="4"/>
  <c r="CK71" i="4"/>
  <c r="CO71" i="4"/>
  <c r="CP71" i="4"/>
  <c r="CM71" i="4"/>
  <c r="CQ71" i="4"/>
  <c r="CN71" i="4"/>
  <c r="CJ71" i="4"/>
  <c r="CL71" i="4"/>
  <c r="CR15" i="4"/>
  <c r="CJ15" i="4"/>
  <c r="CM15" i="4"/>
  <c r="CO15" i="4"/>
  <c r="CN15" i="4"/>
  <c r="CI15" i="4"/>
  <c r="CL15" i="4"/>
  <c r="CQ15" i="4"/>
  <c r="CP15" i="4"/>
  <c r="CK15" i="4"/>
  <c r="CH38" i="4"/>
  <c r="CR6" i="4"/>
  <c r="CO6" i="4"/>
  <c r="CI6" i="4"/>
  <c r="CQ6" i="4"/>
  <c r="CJ6" i="4"/>
  <c r="CK6" i="4"/>
  <c r="CL6" i="4"/>
  <c r="CM6" i="4"/>
  <c r="CN6" i="4"/>
  <c r="CP6" i="4"/>
  <c r="CR44" i="4"/>
  <c r="CO44" i="4"/>
  <c r="CK44" i="4"/>
  <c r="CP44" i="4"/>
  <c r="CN44" i="4"/>
  <c r="CM44" i="4"/>
  <c r="CL44" i="4"/>
  <c r="CJ44" i="4"/>
  <c r="CQ44" i="4"/>
  <c r="CH64" i="4"/>
  <c r="CR14" i="4"/>
  <c r="CJ14" i="4"/>
  <c r="CL14" i="4"/>
  <c r="CN14" i="4"/>
  <c r="CP14" i="4"/>
  <c r="CK14" i="4"/>
  <c r="CI14" i="4"/>
  <c r="CM14" i="4"/>
  <c r="CQ14" i="4"/>
  <c r="CO14" i="4"/>
  <c r="CO23" i="4"/>
  <c r="CH23" i="4"/>
  <c r="CR23" i="4"/>
  <c r="CL23" i="4"/>
  <c r="CK23" i="4"/>
  <c r="CM23" i="4"/>
  <c r="CP23" i="4"/>
  <c r="CQ23" i="4"/>
  <c r="CJ23" i="4"/>
  <c r="CN23" i="4"/>
  <c r="CH37" i="4"/>
  <c r="BT4" i="4"/>
  <c r="BU4" i="4"/>
  <c r="CH30" i="4"/>
  <c r="CH71" i="4"/>
  <c r="CR26" i="4"/>
  <c r="CM26" i="4"/>
  <c r="CJ26" i="4"/>
  <c r="CQ26" i="4"/>
  <c r="CO26" i="4"/>
  <c r="CL26" i="4"/>
  <c r="CN26" i="4"/>
  <c r="CP26" i="4"/>
  <c r="CI26" i="4"/>
  <c r="CK26" i="4"/>
  <c r="CR43" i="4"/>
  <c r="CO43" i="4"/>
  <c r="CQ43" i="4"/>
  <c r="CM43" i="4"/>
  <c r="CJ43" i="4"/>
  <c r="CK43" i="4"/>
  <c r="CL43" i="4"/>
  <c r="CI43" i="4"/>
  <c r="CP43" i="4"/>
  <c r="CN43" i="4"/>
  <c r="CR17" i="4"/>
  <c r="CN17" i="4"/>
  <c r="CQ17" i="4"/>
  <c r="CM17" i="4"/>
  <c r="CK17" i="4"/>
  <c r="CO17" i="4"/>
  <c r="CJ17" i="4"/>
  <c r="CL17" i="4"/>
  <c r="CI17" i="4"/>
  <c r="CP17" i="4"/>
  <c r="CR46" i="4"/>
  <c r="CQ46" i="4"/>
  <c r="CN46" i="4"/>
  <c r="CK46" i="4"/>
  <c r="CO46" i="4"/>
  <c r="CM46" i="4"/>
  <c r="CL46" i="4"/>
  <c r="CP46" i="4"/>
  <c r="CJ46" i="4"/>
  <c r="CI46" i="4"/>
  <c r="CR48" i="4"/>
  <c r="CQ48" i="4"/>
  <c r="CM48" i="4"/>
  <c r="CN48" i="4"/>
  <c r="CK48" i="4"/>
  <c r="CL48" i="4"/>
  <c r="CJ48" i="4"/>
  <c r="CI48" i="4"/>
  <c r="CO48" i="4"/>
  <c r="CP48" i="4"/>
  <c r="CR13" i="4"/>
  <c r="CJ13" i="4"/>
  <c r="CM13" i="4"/>
  <c r="CN13" i="4"/>
  <c r="CI13" i="4"/>
  <c r="CL13" i="4"/>
  <c r="CO13" i="4"/>
  <c r="CQ13" i="4"/>
  <c r="CP13" i="4"/>
  <c r="CK13" i="4"/>
  <c r="CH43" i="4"/>
  <c r="CH17" i="4"/>
  <c r="CR19" i="4"/>
  <c r="CJ19" i="4"/>
  <c r="CL19" i="4"/>
  <c r="CN19" i="4"/>
  <c r="CI19" i="4"/>
  <c r="CP19" i="4"/>
  <c r="CQ19" i="4"/>
  <c r="CO19" i="4"/>
  <c r="CM19" i="4"/>
  <c r="CK19" i="4"/>
  <c r="CH5" i="4"/>
  <c r="CR54" i="4"/>
  <c r="CP54" i="4"/>
  <c r="CL54" i="4"/>
  <c r="CO54" i="4"/>
  <c r="CJ54" i="4"/>
  <c r="CN54" i="4"/>
  <c r="CK54" i="4"/>
  <c r="CM54" i="4"/>
  <c r="CQ54" i="4"/>
  <c r="CR12" i="4"/>
  <c r="CJ12" i="4"/>
  <c r="CL12" i="4"/>
  <c r="CN12" i="4"/>
  <c r="CP12" i="4"/>
  <c r="CK12" i="4"/>
  <c r="CO12" i="4"/>
  <c r="CI12" i="4"/>
  <c r="CM12" i="4"/>
  <c r="CQ12" i="4"/>
  <c r="CO24" i="4"/>
  <c r="CH24" i="4"/>
  <c r="CL24" i="4"/>
  <c r="CR24" i="4"/>
  <c r="CM24" i="4"/>
  <c r="CK24" i="4"/>
  <c r="CN24" i="4"/>
  <c r="CJ24" i="4"/>
  <c r="CQ24" i="4"/>
  <c r="CP24" i="4"/>
  <c r="CS38" i="3"/>
  <c r="CQ38" i="3"/>
  <c r="CM38" i="3"/>
  <c r="CL38" i="3"/>
  <c r="CN38" i="3"/>
  <c r="CR38" i="3"/>
  <c r="CK38" i="3"/>
  <c r="CP38" i="3"/>
  <c r="CO38" i="3"/>
  <c r="CJ38" i="3"/>
  <c r="CS26" i="3"/>
  <c r="CP26" i="3"/>
  <c r="CO26" i="3"/>
  <c r="CK26" i="3"/>
  <c r="CR26" i="3"/>
  <c r="CL26" i="3"/>
  <c r="CM26" i="3"/>
  <c r="CN26" i="3"/>
  <c r="CQ26" i="3"/>
  <c r="CJ26" i="3"/>
  <c r="CS34" i="3"/>
  <c r="CO34" i="3"/>
  <c r="CM34" i="3"/>
  <c r="CQ34" i="3"/>
  <c r="CK34" i="3"/>
  <c r="CJ34" i="3"/>
  <c r="CN34" i="3"/>
  <c r="CL34" i="3"/>
  <c r="CR34" i="3"/>
  <c r="CP34" i="3"/>
  <c r="CS7" i="3"/>
  <c r="CQ7" i="3"/>
  <c r="CN7" i="3"/>
  <c r="CL7" i="3"/>
  <c r="CM7" i="3"/>
  <c r="CP7" i="3"/>
  <c r="CR7" i="3"/>
  <c r="CJ7" i="3"/>
  <c r="CK7" i="3"/>
  <c r="CO7" i="3"/>
  <c r="CS16" i="3"/>
  <c r="CM16" i="3"/>
  <c r="CQ16" i="3"/>
  <c r="CJ16" i="3"/>
  <c r="CP16" i="3"/>
  <c r="CO16" i="3"/>
  <c r="CL16" i="3"/>
  <c r="CR16" i="3"/>
  <c r="CN16" i="3"/>
  <c r="CK16" i="3"/>
  <c r="CS20" i="3"/>
  <c r="CM20" i="3"/>
  <c r="CK20" i="3"/>
  <c r="CO20" i="3"/>
  <c r="CL20" i="3"/>
  <c r="CQ20" i="3"/>
  <c r="CN20" i="3"/>
  <c r="CJ20" i="3"/>
  <c r="CP20" i="3"/>
  <c r="CR20" i="3"/>
  <c r="CS72" i="3"/>
  <c r="CO72" i="3"/>
  <c r="CQ72" i="3"/>
  <c r="CN72" i="3"/>
  <c r="CP72" i="3"/>
  <c r="CR72" i="3"/>
  <c r="CI72" i="3"/>
  <c r="CM72" i="3"/>
  <c r="CS17" i="3"/>
  <c r="CP17" i="3"/>
  <c r="CO17" i="3"/>
  <c r="CM17" i="3"/>
  <c r="CN17" i="3"/>
  <c r="CK17" i="3"/>
  <c r="CQ17" i="3"/>
  <c r="CJ17" i="3"/>
  <c r="CL17" i="3"/>
  <c r="CR17" i="3"/>
  <c r="CS57" i="3"/>
  <c r="CL57" i="3"/>
  <c r="CP57" i="3"/>
  <c r="CM57" i="3"/>
  <c r="CQ57" i="3"/>
  <c r="CN57" i="3"/>
  <c r="CO57" i="3"/>
  <c r="CR57" i="3"/>
  <c r="CK57" i="3"/>
  <c r="CS10" i="3"/>
  <c r="CL10" i="3"/>
  <c r="CM10" i="3"/>
  <c r="CK10" i="3"/>
  <c r="CP10" i="3"/>
  <c r="CQ10" i="3"/>
  <c r="CO10" i="3"/>
  <c r="CR10" i="3"/>
  <c r="CJ10" i="3"/>
  <c r="CN10" i="3"/>
  <c r="CS14" i="3"/>
  <c r="CL14" i="3"/>
  <c r="CQ14" i="3"/>
  <c r="CP14" i="3"/>
  <c r="CM14" i="3"/>
  <c r="CR14" i="3"/>
  <c r="CO14" i="3"/>
  <c r="CJ14" i="3"/>
  <c r="CK14" i="3"/>
  <c r="CN14" i="3"/>
  <c r="CS39" i="3"/>
  <c r="CO39" i="3"/>
  <c r="CJ39" i="3"/>
  <c r="CN39" i="3"/>
  <c r="CR39" i="3"/>
  <c r="CM39" i="3"/>
  <c r="CL39" i="3"/>
  <c r="CQ39" i="3"/>
  <c r="CK39" i="3"/>
  <c r="CP39" i="3"/>
  <c r="CS36" i="3"/>
  <c r="CP36" i="3"/>
  <c r="CO36" i="3"/>
  <c r="CM36" i="3"/>
  <c r="CN36" i="3"/>
  <c r="CL36" i="3"/>
  <c r="CQ36" i="3"/>
  <c r="CJ36" i="3"/>
  <c r="CR36" i="3"/>
  <c r="CK36" i="3"/>
  <c r="CS55" i="3"/>
  <c r="CL55" i="3"/>
  <c r="CP55" i="3"/>
  <c r="CM55" i="3"/>
  <c r="CN55" i="3"/>
  <c r="CR55" i="3"/>
  <c r="CQ55" i="3"/>
  <c r="CK55" i="3"/>
  <c r="CO55" i="3"/>
  <c r="CS59" i="3"/>
  <c r="CL59" i="3"/>
  <c r="CR59" i="3"/>
  <c r="CM59" i="3"/>
  <c r="CQ59" i="3"/>
  <c r="CO59" i="3"/>
  <c r="CN59" i="3"/>
  <c r="CP59" i="3"/>
  <c r="CK59" i="3"/>
  <c r="CS48" i="3"/>
  <c r="CP48" i="3"/>
  <c r="CR48" i="3"/>
  <c r="CK48" i="3"/>
  <c r="CN48" i="3"/>
  <c r="CQ48" i="3"/>
  <c r="CO48" i="3"/>
  <c r="CM48" i="3"/>
  <c r="CJ48" i="3"/>
  <c r="CL48" i="3"/>
  <c r="CQ20" i="2"/>
  <c r="CM20" i="2"/>
  <c r="CP20" i="2"/>
  <c r="CH20" i="2"/>
  <c r="CJ20" i="2"/>
  <c r="CK20" i="2"/>
  <c r="CO20" i="2"/>
  <c r="CL20" i="2"/>
  <c r="CI20" i="2"/>
  <c r="CN20" i="2"/>
  <c r="CQ63" i="2"/>
  <c r="CN63" i="2"/>
  <c r="CK63" i="2"/>
  <c r="CO63" i="2"/>
  <c r="CI63" i="2"/>
  <c r="CM63" i="2"/>
  <c r="CJ63" i="2"/>
  <c r="CL63" i="2"/>
  <c r="CP63" i="2"/>
  <c r="CQ37" i="2"/>
  <c r="CH37" i="2"/>
  <c r="CK37" i="2"/>
  <c r="CL37" i="2"/>
  <c r="CN37" i="2"/>
  <c r="CI37" i="2"/>
  <c r="CJ37" i="2"/>
  <c r="CP37" i="2"/>
  <c r="CM37" i="2"/>
  <c r="CO37" i="2"/>
  <c r="CQ4" i="2"/>
  <c r="CN4" i="2"/>
  <c r="CP4" i="2"/>
  <c r="CH4" i="2"/>
  <c r="CO4" i="2"/>
  <c r="CI4" i="2"/>
  <c r="CM4" i="2"/>
  <c r="CK4" i="2"/>
  <c r="CL4" i="2"/>
  <c r="CQ32" i="2"/>
  <c r="CJ32" i="2"/>
  <c r="CO32" i="2"/>
  <c r="CM32" i="2"/>
  <c r="CN32" i="2"/>
  <c r="CL32" i="2"/>
  <c r="CP32" i="2"/>
  <c r="CK32" i="2"/>
  <c r="CI32" i="2"/>
  <c r="CQ28" i="2"/>
  <c r="CP28" i="2"/>
  <c r="CJ28" i="2"/>
  <c r="CK28" i="2"/>
  <c r="CH28" i="2"/>
  <c r="CN28" i="2"/>
  <c r="CO28" i="2"/>
  <c r="CG28" i="2"/>
  <c r="CL28" i="2"/>
  <c r="CM28" i="2"/>
  <c r="CQ11" i="2"/>
  <c r="CK11" i="2"/>
  <c r="CN11" i="2"/>
  <c r="CI11" i="2"/>
  <c r="CO11" i="2"/>
  <c r="CP11" i="2"/>
  <c r="CL11" i="2"/>
  <c r="CH11" i="2"/>
  <c r="CJ11" i="2"/>
  <c r="CM11" i="2"/>
  <c r="CG20" i="2"/>
  <c r="CQ64" i="2"/>
  <c r="CJ64" i="2"/>
  <c r="CK64" i="2"/>
  <c r="CN64" i="2"/>
  <c r="CL64" i="2"/>
  <c r="CO64" i="2"/>
  <c r="CP64" i="2"/>
  <c r="CI64" i="2"/>
  <c r="CM64" i="2"/>
  <c r="CQ13" i="2"/>
  <c r="CN13" i="2"/>
  <c r="CM13" i="2"/>
  <c r="CH13" i="2"/>
  <c r="CI13" i="2"/>
  <c r="CK13" i="2"/>
  <c r="CP13" i="2"/>
  <c r="CL13" i="2"/>
  <c r="CJ13" i="2"/>
  <c r="CO13" i="2"/>
  <c r="CG63" i="2"/>
  <c r="CQ10" i="2"/>
  <c r="CO10" i="2"/>
  <c r="CN10" i="2"/>
  <c r="CH10" i="2"/>
  <c r="CI10" i="2"/>
  <c r="CL10" i="2"/>
  <c r="CK10" i="2"/>
  <c r="CJ10" i="2"/>
  <c r="CP10" i="2"/>
  <c r="CM10" i="2"/>
  <c r="CG4" i="2"/>
  <c r="CQ54" i="2"/>
  <c r="CJ54" i="2"/>
  <c r="CG54" i="2"/>
  <c r="CN54" i="2"/>
  <c r="CK54" i="2"/>
  <c r="CI54" i="2"/>
  <c r="CM54" i="2"/>
  <c r="CL54" i="2"/>
  <c r="CO54" i="2"/>
  <c r="CP54" i="2"/>
  <c r="CQ34" i="2"/>
  <c r="CL34" i="2"/>
  <c r="CM34" i="2"/>
  <c r="CJ34" i="2"/>
  <c r="CH34" i="2"/>
  <c r="CN34" i="2"/>
  <c r="CK34" i="2"/>
  <c r="CP34" i="2"/>
  <c r="CI34" i="2"/>
  <c r="CO34" i="2"/>
  <c r="CG32" i="2"/>
  <c r="CJ4" i="2"/>
  <c r="CQ57" i="2"/>
  <c r="CK57" i="2"/>
  <c r="CP57" i="2"/>
  <c r="CJ57" i="2"/>
  <c r="CN57" i="2"/>
  <c r="CO57" i="2"/>
  <c r="CG57" i="2"/>
  <c r="CI57" i="2"/>
  <c r="CM57" i="2"/>
  <c r="CL57" i="2"/>
  <c r="CQ30" i="2"/>
  <c r="CH30" i="2"/>
  <c r="CM30" i="2"/>
  <c r="CN30" i="2"/>
  <c r="CO30" i="2"/>
  <c r="CL30" i="2"/>
  <c r="CJ30" i="2"/>
  <c r="CP30" i="2"/>
  <c r="CG30" i="2"/>
  <c r="CK30" i="2"/>
  <c r="CQ16" i="2"/>
  <c r="CK16" i="2"/>
  <c r="CP16" i="2"/>
  <c r="CL16" i="2"/>
  <c r="CO16" i="2"/>
  <c r="CJ16" i="2"/>
  <c r="CH16" i="2"/>
  <c r="CI16" i="2"/>
  <c r="CM16" i="2"/>
  <c r="CN16" i="2"/>
  <c r="CQ14" i="2"/>
  <c r="CI14" i="2"/>
  <c r="CN14" i="2"/>
  <c r="CO14" i="2"/>
  <c r="CH14" i="2"/>
  <c r="CP14" i="2"/>
  <c r="CK14" i="2"/>
  <c r="CM14" i="2"/>
  <c r="CL14" i="2"/>
  <c r="CJ14" i="2"/>
  <c r="CQ45" i="2"/>
  <c r="CO45" i="2"/>
  <c r="CI45" i="2"/>
  <c r="CJ45" i="2"/>
  <c r="CN45" i="2"/>
  <c r="CL45" i="2"/>
  <c r="CM45" i="2"/>
  <c r="CP45" i="2"/>
  <c r="CK45" i="2"/>
  <c r="CQ17" i="2"/>
  <c r="CM17" i="2"/>
  <c r="CH17" i="2"/>
  <c r="CL17" i="2"/>
  <c r="CP17" i="2"/>
  <c r="CJ17" i="2"/>
  <c r="CK17" i="2"/>
  <c r="CN17" i="2"/>
  <c r="CI17" i="2"/>
  <c r="CO17" i="2"/>
  <c r="CG16" i="2"/>
  <c r="CI28" i="2"/>
  <c r="CG37" i="2"/>
  <c r="CQ71" i="2"/>
  <c r="CO71" i="2"/>
  <c r="CG71" i="2"/>
  <c r="CP71" i="2"/>
  <c r="CJ71" i="2"/>
  <c r="CM71" i="2"/>
  <c r="CK71" i="2"/>
  <c r="CI71" i="2"/>
  <c r="CN71" i="2"/>
  <c r="CL71" i="2"/>
  <c r="CQ59" i="2"/>
  <c r="CL59" i="2"/>
  <c r="CK59" i="2"/>
  <c r="CI59" i="2"/>
  <c r="CP59" i="2"/>
  <c r="CO59" i="2"/>
  <c r="CM59" i="2"/>
  <c r="CN59" i="2"/>
  <c r="CJ59" i="2"/>
  <c r="CQ77" i="2"/>
  <c r="CK77" i="2"/>
  <c r="CL77" i="2"/>
  <c r="CO77" i="2"/>
  <c r="CI77" i="2"/>
  <c r="CN77" i="2"/>
  <c r="CP77" i="2"/>
  <c r="CM77" i="2"/>
  <c r="CQ7" i="2"/>
  <c r="CH7" i="2"/>
  <c r="CO7" i="2"/>
  <c r="CK7" i="2"/>
  <c r="CI7" i="2"/>
  <c r="CP7" i="2"/>
  <c r="CL7" i="2"/>
  <c r="CM7" i="2"/>
  <c r="CN7" i="2"/>
  <c r="CJ7" i="2"/>
  <c r="CG14" i="2"/>
  <c r="CG45" i="2"/>
  <c r="N16" i="1"/>
  <c r="N17" i="1"/>
  <c r="N18" i="1"/>
  <c r="N19" i="1"/>
  <c r="N20" i="1"/>
  <c r="N25" i="1"/>
  <c r="N27" i="1"/>
  <c r="N28" i="1"/>
  <c r="N30" i="1"/>
  <c r="N33" i="1"/>
  <c r="N35" i="1"/>
  <c r="N36" i="1"/>
  <c r="N37" i="1"/>
  <c r="N39" i="1"/>
  <c r="N40" i="1"/>
  <c r="N42" i="1"/>
  <c r="N43" i="1"/>
  <c r="N44" i="1"/>
  <c r="N45" i="1"/>
  <c r="N46" i="1"/>
  <c r="N47" i="1"/>
  <c r="N48" i="1"/>
  <c r="N49" i="1"/>
  <c r="N51" i="1"/>
  <c r="N52" i="1"/>
  <c r="N53" i="1"/>
  <c r="N54" i="1"/>
  <c r="N55" i="1"/>
  <c r="N57" i="1"/>
  <c r="N59" i="1"/>
  <c r="N60" i="1"/>
  <c r="N61" i="1"/>
  <c r="N63" i="1"/>
  <c r="N64" i="1"/>
  <c r="N66" i="1"/>
  <c r="N67" i="1"/>
  <c r="N68" i="1"/>
  <c r="N71" i="1"/>
  <c r="N73" i="1"/>
  <c r="N76" i="1"/>
  <c r="N77" i="1"/>
  <c r="N79" i="1"/>
  <c r="N10" i="1"/>
  <c r="J73" i="1"/>
  <c r="J10" i="1"/>
  <c r="J16" i="1"/>
  <c r="J17" i="1"/>
  <c r="J18" i="1"/>
  <c r="J19" i="1"/>
  <c r="J20" i="1"/>
  <c r="J25" i="1"/>
  <c r="J27" i="1"/>
  <c r="J28" i="1"/>
  <c r="J30" i="1"/>
  <c r="J31" i="1"/>
  <c r="J32" i="1"/>
  <c r="J33" i="1"/>
  <c r="J35" i="1"/>
  <c r="J36" i="1"/>
  <c r="J37" i="1"/>
  <c r="J39" i="1"/>
  <c r="J40" i="1"/>
  <c r="J42" i="1"/>
  <c r="J43" i="1"/>
  <c r="J44" i="1"/>
  <c r="J46" i="1"/>
  <c r="J47" i="1"/>
  <c r="J48" i="1"/>
  <c r="J49" i="1"/>
  <c r="J51" i="1"/>
  <c r="J52" i="1"/>
  <c r="J53" i="1"/>
  <c r="J54" i="1"/>
  <c r="J55" i="1"/>
  <c r="J57" i="1"/>
  <c r="J59" i="1"/>
  <c r="J60" i="1"/>
  <c r="J61" i="1"/>
  <c r="J63" i="1"/>
  <c r="J64" i="1"/>
  <c r="J66" i="1"/>
  <c r="J67" i="1"/>
  <c r="J68" i="1"/>
  <c r="J71" i="1"/>
  <c r="J77" i="1"/>
  <c r="J79" i="1"/>
  <c r="CF3" i="3" l="1"/>
  <c r="CR4" i="4"/>
  <c r="CJ4" i="4"/>
  <c r="CI4" i="4"/>
  <c r="CL4" i="4"/>
  <c r="CQ4" i="4"/>
  <c r="CP4" i="4"/>
  <c r="CH4" i="4"/>
  <c r="CM4" i="4"/>
  <c r="CN4" i="4"/>
  <c r="CO4" i="4"/>
  <c r="CK4" i="4"/>
  <c r="BV4" i="4"/>
  <c r="BX4" i="4" s="1"/>
  <c r="CE3" i="4" s="1"/>
  <c r="H81" i="1"/>
  <c r="C81" i="1"/>
  <c r="I81" i="1" l="1"/>
</calcChain>
</file>

<file path=xl/sharedStrings.xml><?xml version="1.0" encoding="utf-8"?>
<sst xmlns="http://schemas.openxmlformats.org/spreadsheetml/2006/main" count="2046" uniqueCount="261">
  <si>
    <t>Glass Composition</t>
  </si>
  <si>
    <t>Tau</t>
  </si>
  <si>
    <t>Epsilon_5200</t>
  </si>
  <si>
    <t>Epsilon_4500</t>
  </si>
  <si>
    <t>Epsilon_1630</t>
  </si>
  <si>
    <t>NaKZnSiAL</t>
  </si>
  <si>
    <t>Basalt</t>
  </si>
  <si>
    <t>MORB</t>
  </si>
  <si>
    <t>High Al Basalt</t>
  </si>
  <si>
    <t>Tholeiite</t>
  </si>
  <si>
    <t>Icelandite</t>
  </si>
  <si>
    <t>Fe-Free Andesite</t>
  </si>
  <si>
    <t>Mt. Hood Andesite</t>
  </si>
  <si>
    <t>Andesite</t>
  </si>
  <si>
    <t>Dacite</t>
  </si>
  <si>
    <t>Albite</t>
  </si>
  <si>
    <t>Albite, Ab (I)</t>
  </si>
  <si>
    <t>Orthoclase, K100</t>
  </si>
  <si>
    <t>Jadeite Glass</t>
  </si>
  <si>
    <t>Rhyolite</t>
  </si>
  <si>
    <t>Haplogranite</t>
  </si>
  <si>
    <t>Uncertainty</t>
  </si>
  <si>
    <t>Paper</t>
  </si>
  <si>
    <t>Bartholemew et al., 1980</t>
  </si>
  <si>
    <t>Pandya et al., 1992</t>
  </si>
  <si>
    <t>Dixon et al., 1995</t>
  </si>
  <si>
    <t>Yamashita et al., 1997</t>
  </si>
  <si>
    <t>Ohlhorst et al., 2001</t>
  </si>
  <si>
    <t>Mandeville, 2002</t>
  </si>
  <si>
    <t>P. King (pers. Comm.)</t>
  </si>
  <si>
    <t>Silver and Stolper, 1989</t>
  </si>
  <si>
    <t>Behrens, 1995</t>
  </si>
  <si>
    <t>Behrens et al., 1996</t>
  </si>
  <si>
    <t>Silver et al., 1990</t>
  </si>
  <si>
    <t>Newman et al., 1986</t>
  </si>
  <si>
    <t>Nowak and Behrens, 1997</t>
  </si>
  <si>
    <t>Fiege et al., 2015</t>
  </si>
  <si>
    <t>Shishkina et al., 2010</t>
  </si>
  <si>
    <t>Mg-poor basalt</t>
  </si>
  <si>
    <t>Acocella et al., 1984</t>
  </si>
  <si>
    <t>CAS-E2</t>
  </si>
  <si>
    <t>Combined ANS</t>
  </si>
  <si>
    <t>Orthoclase, KAS</t>
  </si>
  <si>
    <t>Mandeville</t>
  </si>
  <si>
    <t>Silver</t>
  </si>
  <si>
    <t>Compilation</t>
  </si>
  <si>
    <t>Notes</t>
  </si>
  <si>
    <t>Recalculated Tau</t>
  </si>
  <si>
    <t>Old study, included in Dixon but not Mandeville</t>
  </si>
  <si>
    <t>Shishkina</t>
  </si>
  <si>
    <t>Fiege</t>
  </si>
  <si>
    <t>NA2O*3SiO2</t>
  </si>
  <si>
    <t>Dixon</t>
  </si>
  <si>
    <t>Pers. Comm. Cited in Dixon 1995</t>
  </si>
  <si>
    <t>Mandeville does not include, I've added</t>
  </si>
  <si>
    <t>Composition has large range</t>
  </si>
  <si>
    <t>Removed</t>
  </si>
  <si>
    <t>Peak Position</t>
  </si>
  <si>
    <t>range of comp</t>
  </si>
  <si>
    <t>from Silver et al., 1990</t>
  </si>
  <si>
    <t xml:space="preserve">Mandeville marks at CAS-7, but the glass measured is actually CAS-E2. Dixon uses E2 as well. E7 different comp. </t>
  </si>
  <si>
    <t>Dixon uses ideal albite composition to calculate Tau</t>
  </si>
  <si>
    <t>P.D. Ihinger (pers. comm.)</t>
  </si>
  <si>
    <t>Mandeville; Dixon</t>
  </si>
  <si>
    <t>Behrens et al., 2009</t>
  </si>
  <si>
    <t>Epsilon_1515</t>
  </si>
  <si>
    <t>Behrens says in paper that Mandeville calibration not applicable to this composition</t>
  </si>
  <si>
    <t>Epsilon_1430</t>
  </si>
  <si>
    <t>Behrens</t>
  </si>
  <si>
    <t>Stabile et al., 2020</t>
  </si>
  <si>
    <t>Stabile</t>
  </si>
  <si>
    <t>Pantellerite</t>
  </si>
  <si>
    <t>Many compositional values, took Mandeville's Tau. Took constant TT par values (straight line, constant epsilon H2O/epsilon OH -- preferred by Ohlhorst and Mandeville)</t>
  </si>
  <si>
    <t>Withers and Behrens</t>
  </si>
  <si>
    <t>Withers and Behrens, 1999</t>
  </si>
  <si>
    <t>Baseline</t>
  </si>
  <si>
    <t>5 Gaussians</t>
  </si>
  <si>
    <t>TT</t>
  </si>
  <si>
    <t>GG</t>
  </si>
  <si>
    <t>?</t>
  </si>
  <si>
    <t>TT = linear, GG = Gaussian</t>
  </si>
  <si>
    <t>Mandeville misattributes to Ohlhorst, really from Withers and Behrens</t>
  </si>
  <si>
    <t>Shi compiled</t>
  </si>
  <si>
    <t>Pers comm</t>
  </si>
  <si>
    <t>Confirmed, from Dixon or Mandeville compilation</t>
  </si>
  <si>
    <t>Albite, 300 K</t>
  </si>
  <si>
    <t>Jendrzejwski et al., 1997</t>
  </si>
  <si>
    <t>Jendrzejewski</t>
  </si>
  <si>
    <t>Two baselines, GG and TT, both values provided</t>
  </si>
  <si>
    <t>Jakobsson, 1997</t>
  </si>
  <si>
    <t>I calculate Tau = 0.6784, but Mandeville has 0.708 and thev value plotted in Jakobsson figure is &gt; 0.7</t>
  </si>
  <si>
    <t>Bruker B&amp;K baselines</t>
  </si>
  <si>
    <t>Silver et al., 1990; Silver and Stolper, 1989</t>
  </si>
  <si>
    <t>French curve, following Newman et al., 1986</t>
  </si>
  <si>
    <t>Didn’t see compositional info, take Mandeville's values</t>
  </si>
  <si>
    <t>Recalculated tau with starting albite AN00CG comp</t>
  </si>
  <si>
    <t>Subtracted devolatilized baseline</t>
  </si>
  <si>
    <t>Averaged compositions of K100</t>
  </si>
  <si>
    <t>Went with Mandeville Tau, not sure which compositional values were used</t>
  </si>
  <si>
    <t>No more information available</t>
  </si>
  <si>
    <t>Can't recalculate Mandeville values</t>
  </si>
  <si>
    <t>von Aulock</t>
  </si>
  <si>
    <t>Okumura and Nakashima, 2005</t>
  </si>
  <si>
    <t>Okumura et al., 2003</t>
  </si>
  <si>
    <t>Averaged rhyolite compositions for tau</t>
  </si>
  <si>
    <t>Hauri et al., 2002</t>
  </si>
  <si>
    <t>Assume same composition as Newman, 1986, same glass</t>
  </si>
  <si>
    <t>Averaged compositions given for the glasses</t>
  </si>
  <si>
    <t>Dobson et al., 1989</t>
  </si>
  <si>
    <t>TT (3550), French curve (NIR)</t>
  </si>
  <si>
    <t>Ihinger et al., 1994</t>
  </si>
  <si>
    <t>Leschik et al., 2004</t>
  </si>
  <si>
    <t>Di Matteo et al., 2004</t>
  </si>
  <si>
    <t>Trachyte</t>
  </si>
  <si>
    <t>King et al., 2002</t>
  </si>
  <si>
    <t>Fine and Stolper, 1985</t>
  </si>
  <si>
    <t>Cocheo, 1994</t>
  </si>
  <si>
    <t>Stolper et al., 1987</t>
  </si>
  <si>
    <t>Thibault and Holloway, 1994</t>
  </si>
  <si>
    <t>Basanite</t>
  </si>
  <si>
    <t>Dixon and Pan, 1995</t>
  </si>
  <si>
    <t>Na/Na+Ca</t>
  </si>
  <si>
    <t>Use Dixon and Pan carbonate values. Went with Mt. Hood composition since that is ultimately what is measured and goes into calibration.</t>
  </si>
  <si>
    <t>SiO2-NaAlSiO2</t>
  </si>
  <si>
    <t>Absorption coefficient for 3570 band decreases with increased concentrations of H2O. EDF and EDFs composition used.</t>
  </si>
  <si>
    <t>Fine and Stolper, 1986</t>
  </si>
  <si>
    <t>Cited from Iacovino et al., 2013</t>
  </si>
  <si>
    <t>Lesne</t>
  </si>
  <si>
    <t>Lesne et al., 2011</t>
  </si>
  <si>
    <t>Basalt (Vesuvius)</t>
  </si>
  <si>
    <t>Basalt (Etna)</t>
  </si>
  <si>
    <t>Basalt (Stromboli)</t>
  </si>
  <si>
    <t>5200 absorbance coefficients are great</t>
  </si>
  <si>
    <t>5201 absorbance coefficients are great</t>
  </si>
  <si>
    <t>5202 absorbance coefficients are great</t>
  </si>
  <si>
    <t>Mercier et al., 2010</t>
  </si>
  <si>
    <t>Mercier</t>
  </si>
  <si>
    <t>Vetere et al., 2011</t>
  </si>
  <si>
    <t>Vetere</t>
  </si>
  <si>
    <t>Shoshonite</t>
  </si>
  <si>
    <t>Carroll and Blank, 1997</t>
  </si>
  <si>
    <t>Carroll</t>
  </si>
  <si>
    <t>Phonolite</t>
  </si>
  <si>
    <t>Only carbonate</t>
  </si>
  <si>
    <t>Recalculated tau, discrepancy with expected values from Mandeville -- say there is more to explain variability in coefficient</t>
  </si>
  <si>
    <t xml:space="preserve">Averaged 6 compositions of basalt, Tau small stdev, Na/Na+Ca more variable values. </t>
  </si>
  <si>
    <t xml:space="preserve">Averaged 6 compositions of basinite, Tau small stdev, Na/Na+Ca more variable values. </t>
  </si>
  <si>
    <t>Stuke et al., 2006</t>
  </si>
  <si>
    <t>Float Glass</t>
  </si>
  <si>
    <t>Soda Lime Silica Glass</t>
  </si>
  <si>
    <t>Stuke et al., 2007</t>
  </si>
  <si>
    <t>Stuke</t>
  </si>
  <si>
    <t>4500 concentration species dependent</t>
  </si>
  <si>
    <t xml:space="preserve">4500 concentration species dependent. Used Calibration A, which is for determining total H2O, rather than speciation. </t>
  </si>
  <si>
    <t>Shishkina et al., 2014</t>
  </si>
  <si>
    <t>Alkali basalt, B2507</t>
  </si>
  <si>
    <t>Alkali basalt, B2518</t>
  </si>
  <si>
    <t>Basanite, A2549</t>
  </si>
  <si>
    <t>Nephelinite, E2624</t>
  </si>
  <si>
    <t>MORB, 169oxi</t>
  </si>
  <si>
    <t>Alkali basalt, Etna</t>
  </si>
  <si>
    <t>Alkali basalt, OB93</t>
  </si>
  <si>
    <t>Ferro-basalt, SC1</t>
  </si>
  <si>
    <t>LINEAR BASELINE FOR CARBONATE</t>
  </si>
  <si>
    <t>Vetere et al., 2006</t>
  </si>
  <si>
    <t>Fe-Bearing Andesite</t>
  </si>
  <si>
    <t>Epsilon_3550_OH</t>
  </si>
  <si>
    <t>Epsilon_3550_H2Om</t>
  </si>
  <si>
    <t>Epsilon_3550</t>
  </si>
  <si>
    <t>Uncertainty_OH</t>
  </si>
  <si>
    <t>Uncertainty_H2Om</t>
  </si>
  <si>
    <t xml:space="preserve">For H2Ot &lt; 2 wt%; for H2Ot &gt; 2 wt% e3500 = 80 (±1) – 1.36 (±0.23) CH2Ot, where CH2Ot is H2Ot concentration in wt% (Leschik et al. 2004). </t>
  </si>
  <si>
    <t>Aubaud et al., 2009</t>
  </si>
  <si>
    <t>Averaged two compmositions, Na/Na+Ca variable</t>
  </si>
  <si>
    <t>McIntosh</t>
  </si>
  <si>
    <t>McIntosh et al., 2017</t>
  </si>
  <si>
    <t>Don't have compositional values</t>
  </si>
  <si>
    <t>Stolper</t>
  </si>
  <si>
    <t>Stolper, 1982</t>
  </si>
  <si>
    <t>Basalt-Albite-Rhyolite</t>
  </si>
  <si>
    <t>Leucitite</t>
  </si>
  <si>
    <t>Dixon and Pan</t>
  </si>
  <si>
    <t>Big compositional range</t>
  </si>
  <si>
    <t>Di Matteo et al., 2006</t>
  </si>
  <si>
    <t>Latite</t>
  </si>
  <si>
    <t>French curve (3550)</t>
  </si>
  <si>
    <t>Recalculated Tau. LINEAR BASELINE FOR CARBONATES. 1515 value pulled from Shishkina, 2014</t>
  </si>
  <si>
    <t>Vetere et al., 2014</t>
  </si>
  <si>
    <t>Phonotephrite AH1</t>
  </si>
  <si>
    <t>Phonotephrite AH2</t>
  </si>
  <si>
    <t>Phonotephrite AH3</t>
  </si>
  <si>
    <t>Ultrapotassic melt (K-rich)</t>
  </si>
  <si>
    <t>Allabar</t>
  </si>
  <si>
    <t>Allabar and Nowak, 2020</t>
  </si>
  <si>
    <t>Peralkaline rhyolite</t>
  </si>
  <si>
    <t>Duncan</t>
  </si>
  <si>
    <t>Duncan and Dasgupta, 2015</t>
  </si>
  <si>
    <t>Uncertainty_5200</t>
  </si>
  <si>
    <t>Uncertainty_4500</t>
  </si>
  <si>
    <t>PeakPosition_5200</t>
  </si>
  <si>
    <t>PeakPosition_4500</t>
  </si>
  <si>
    <t>Averaged 3 compositions of starting materials for Tau, Na/Na+Ca more variable</t>
  </si>
  <si>
    <t>FeO</t>
  </si>
  <si>
    <t>MnO</t>
  </si>
  <si>
    <t>MgO</t>
  </si>
  <si>
    <t>CaO</t>
  </si>
  <si>
    <t>Sample</t>
  </si>
  <si>
    <t>Total</t>
  </si>
  <si>
    <t>Si+Al/tot</t>
  </si>
  <si>
    <t>H2O 3550 from von Aulock, can't find paper. Averaged all ALV-892 compositions.</t>
  </si>
  <si>
    <r>
      <t>SiO</t>
    </r>
    <r>
      <rPr>
        <b/>
        <vertAlign val="subscript"/>
        <sz val="12"/>
        <rFont val="Avenir Book"/>
        <family val="2"/>
      </rPr>
      <t>2</t>
    </r>
  </si>
  <si>
    <r>
      <t>TiO</t>
    </r>
    <r>
      <rPr>
        <b/>
        <vertAlign val="subscript"/>
        <sz val="12"/>
        <rFont val="Avenir Book"/>
        <family val="2"/>
      </rPr>
      <t>2</t>
    </r>
  </si>
  <si>
    <r>
      <t>Al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3</t>
    </r>
  </si>
  <si>
    <r>
      <t>Na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</si>
  <si>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K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</si>
  <si>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P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5</t>
    </r>
  </si>
  <si>
    <t>Cation #</t>
  </si>
  <si>
    <t>Total Moles</t>
  </si>
  <si>
    <t>Mole Numbers</t>
  </si>
  <si>
    <t>Mg#</t>
  </si>
  <si>
    <t>Total Cation</t>
  </si>
  <si>
    <t>Cation Fraction</t>
  </si>
  <si>
    <t>Si</t>
  </si>
  <si>
    <t>Ti</t>
  </si>
  <si>
    <t>Al</t>
  </si>
  <si>
    <t>Fe</t>
  </si>
  <si>
    <t>Mn</t>
  </si>
  <si>
    <t>Mg</t>
  </si>
  <si>
    <t>Ca</t>
  </si>
  <si>
    <t>Na</t>
  </si>
  <si>
    <t>K</t>
  </si>
  <si>
    <t>P</t>
  </si>
  <si>
    <t xml:space="preserve">Matrix </t>
  </si>
  <si>
    <t>Sum Residuals ^2</t>
  </si>
  <si>
    <t>Y-int Molar</t>
  </si>
  <si>
    <t>Predicted Value</t>
  </si>
  <si>
    <t>Residual^2</t>
  </si>
  <si>
    <t>Molar Absorptivity to compare</t>
  </si>
  <si>
    <t>Test</t>
  </si>
  <si>
    <t>Column Letter</t>
  </si>
  <si>
    <t>G</t>
  </si>
  <si>
    <t>R</t>
  </si>
  <si>
    <t>O</t>
  </si>
  <si>
    <t>Y</t>
  </si>
  <si>
    <t>AB</t>
  </si>
  <si>
    <t>R2 stat</t>
  </si>
  <si>
    <t>Si mol Frac</t>
  </si>
  <si>
    <t>Al Mol Frac</t>
  </si>
  <si>
    <t>Si Mol Fract</t>
  </si>
  <si>
    <t>Al Mol</t>
  </si>
  <si>
    <t>Average(1430 and 1515</t>
  </si>
  <si>
    <t>Microsoft Excel 16.48 Feasibility Report</t>
  </si>
  <si>
    <t>Worksheet: [Epsilon_Regression.xlsx]Henry Cut down (2)</t>
  </si>
  <si>
    <t>Report Created: 5/20/21 12:47:37 PM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</si>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</sst>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7" formatCode="0.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b/>
      <sz val="12"/>
      <color rgb="FFFF0000"/>
      <name val="Avenir Book"/>
      <family val="2"/>
    </font>
    <font>
      <sz val="12"/>
      <color rgb="FF000000"/>
      <name val="Avenir Book"/>
      <family val="2"/>
    </font>
    <font>
      <b/>
      <sz val="12"/>
      <name val="Avenir Book"/>
      <family val="2"/>
    </font>
    <font>
      <b/>
      <vertAlign val="subscript"/>
      <sz val="12"/>
      <name val="Avenir Book"/>
      <family val="2"/>
    </font>
    <font>
      <b/>
      <sz val="12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166" fontId="5" fillId="0" borderId="0" xfId="0" applyNumberFormat="1" applyFont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0" fillId="0" borderId="0" xfId="0" applyFont="1" applyFill="1"/>
    <xf numFmtId="1" fontId="2" fillId="0" borderId="0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/>
    <xf numFmtId="166" fontId="6" fillId="0" borderId="0" xfId="0" applyNumberFormat="1" applyFont="1"/>
    <xf numFmtId="165" fontId="6" fillId="0" borderId="0" xfId="0" applyNumberFormat="1" applyFont="1"/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2" fillId="6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/>
    <xf numFmtId="0" fontId="2" fillId="7" borderId="2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164" fontId="2" fillId="7" borderId="7" xfId="0" applyNumberFormat="1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1" fontId="2" fillId="7" borderId="0" xfId="0" applyNumberFormat="1" applyFont="1" applyFill="1" applyBorder="1" applyAlignment="1">
      <alignment horizontal="center" vertical="center"/>
    </xf>
    <xf numFmtId="10" fontId="2" fillId="7" borderId="0" xfId="0" applyNumberFormat="1" applyFont="1" applyFill="1" applyBorder="1" applyAlignment="1">
      <alignment horizontal="center" vertical="center"/>
    </xf>
    <xf numFmtId="10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7" borderId="3" xfId="0" applyFont="1" applyFill="1" applyBorder="1"/>
    <xf numFmtId="0" fontId="0" fillId="7" borderId="0" xfId="0" applyFont="1" applyFill="1"/>
    <xf numFmtId="2" fontId="2" fillId="7" borderId="0" xfId="0" applyNumberFormat="1" applyFont="1" applyFill="1" applyAlignment="1">
      <alignment horizontal="center" vertical="center"/>
    </xf>
    <xf numFmtId="2" fontId="2" fillId="7" borderId="0" xfId="0" applyNumberFormat="1" applyFont="1" applyFill="1" applyBorder="1" applyAlignment="1">
      <alignment horizontal="center" vertical="center"/>
    </xf>
    <xf numFmtId="165" fontId="1" fillId="7" borderId="0" xfId="0" applyNumberFormat="1" applyFont="1" applyFill="1"/>
    <xf numFmtId="0" fontId="1" fillId="7" borderId="0" xfId="0" applyFont="1" applyFill="1"/>
    <xf numFmtId="2" fontId="2" fillId="7" borderId="2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2" fontId="7" fillId="0" borderId="0" xfId="0" applyNumberFormat="1" applyFont="1" applyAlignment="1">
      <alignment horizontal="center"/>
    </xf>
    <xf numFmtId="2" fontId="0" fillId="0" borderId="0" xfId="0" applyNumberFormat="1" applyFont="1"/>
    <xf numFmtId="1" fontId="1" fillId="0" borderId="0" xfId="0" applyNumberFormat="1" applyFont="1"/>
    <xf numFmtId="0" fontId="7" fillId="0" borderId="0" xfId="0" applyFont="1" applyAlignment="1">
      <alignment horizontal="center" wrapText="1"/>
    </xf>
    <xf numFmtId="167" fontId="1" fillId="0" borderId="0" xfId="0" applyNumberFormat="1" applyFont="1"/>
    <xf numFmtId="0" fontId="9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26463052124232"/>
                  <c:y val="-4.8842384475456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Sheet1!$G$2:$G$79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8-6145-9E1E-7065B7DB3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H2Om5200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405832511914"/>
          <c:y val="3.4078444129385717E-2"/>
          <c:w val="0.81956394792860832"/>
          <c:h val="0.83922216361814639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17506136597434"/>
                  <c:y val="-0.1957926084010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Sheet1!$K$2:$K$79</c:f>
              <c:numCache>
                <c:formatCode>General</c:formatCode>
                <c:ptCount val="78"/>
                <c:pt idx="7">
                  <c:v>0.26700000000000002</c:v>
                </c:pt>
                <c:pt idx="8">
                  <c:v>0.7</c:v>
                </c:pt>
                <c:pt idx="14">
                  <c:v>0.67</c:v>
                </c:pt>
                <c:pt idx="15" formatCode="0.00">
                  <c:v>0.52</c:v>
                </c:pt>
                <c:pt idx="16" formatCode="0.00">
                  <c:v>0.62</c:v>
                </c:pt>
                <c:pt idx="17">
                  <c:v>0.97</c:v>
                </c:pt>
                <c:pt idx="18">
                  <c:v>0.75</c:v>
                </c:pt>
                <c:pt idx="23">
                  <c:v>0.8</c:v>
                </c:pt>
                <c:pt idx="25">
                  <c:v>0.69</c:v>
                </c:pt>
                <c:pt idx="26">
                  <c:v>0.85</c:v>
                </c:pt>
                <c:pt idx="28">
                  <c:v>0.85</c:v>
                </c:pt>
                <c:pt idx="29">
                  <c:v>1.161</c:v>
                </c:pt>
                <c:pt idx="30">
                  <c:v>0.55000000000000004</c:v>
                </c:pt>
                <c:pt idx="31">
                  <c:v>0.95</c:v>
                </c:pt>
                <c:pt idx="33">
                  <c:v>1.25</c:v>
                </c:pt>
                <c:pt idx="34" formatCode="0.00">
                  <c:v>0.7</c:v>
                </c:pt>
                <c:pt idx="35" formatCode="0.00">
                  <c:v>0.85</c:v>
                </c:pt>
                <c:pt idx="37">
                  <c:v>1.1499999999999999</c:v>
                </c:pt>
                <c:pt idx="38">
                  <c:v>0.79</c:v>
                </c:pt>
                <c:pt idx="40">
                  <c:v>1.58</c:v>
                </c:pt>
                <c:pt idx="41">
                  <c:v>0.92</c:v>
                </c:pt>
                <c:pt idx="42">
                  <c:v>1.1200000000000001</c:v>
                </c:pt>
                <c:pt idx="43">
                  <c:v>0.85</c:v>
                </c:pt>
                <c:pt idx="44">
                  <c:v>0.94</c:v>
                </c:pt>
                <c:pt idx="45">
                  <c:v>0.96</c:v>
                </c:pt>
                <c:pt idx="46">
                  <c:v>1.07</c:v>
                </c:pt>
                <c:pt idx="47">
                  <c:v>0.89</c:v>
                </c:pt>
                <c:pt idx="49">
                  <c:v>1.2</c:v>
                </c:pt>
                <c:pt idx="50">
                  <c:v>1.34</c:v>
                </c:pt>
                <c:pt idx="51">
                  <c:v>1.43</c:v>
                </c:pt>
                <c:pt idx="52">
                  <c:v>1.28</c:v>
                </c:pt>
                <c:pt idx="53">
                  <c:v>1.1299999999999999</c:v>
                </c:pt>
                <c:pt idx="55">
                  <c:v>1.58</c:v>
                </c:pt>
                <c:pt idx="57">
                  <c:v>1.56</c:v>
                </c:pt>
                <c:pt idx="58">
                  <c:v>0.98</c:v>
                </c:pt>
                <c:pt idx="59">
                  <c:v>1</c:v>
                </c:pt>
                <c:pt idx="61">
                  <c:v>1.41</c:v>
                </c:pt>
                <c:pt idx="62">
                  <c:v>1.52</c:v>
                </c:pt>
                <c:pt idx="64">
                  <c:v>1.73</c:v>
                </c:pt>
                <c:pt idx="65">
                  <c:v>1.42</c:v>
                </c:pt>
                <c:pt idx="66">
                  <c:v>1.5</c:v>
                </c:pt>
                <c:pt idx="69">
                  <c:v>1.73</c:v>
                </c:pt>
                <c:pt idx="71">
                  <c:v>1.5</c:v>
                </c:pt>
                <c:pt idx="74">
                  <c:v>0.98</c:v>
                </c:pt>
                <c:pt idx="75">
                  <c:v>1.5</c:v>
                </c:pt>
                <c:pt idx="77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E8-D94D-9673-7BEB51F5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OH4500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39456784553675E-2"/>
                  <c:y val="0.21161379263682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Sheet1!$O$2:$O$79</c:f>
              <c:numCache>
                <c:formatCode>General</c:formatCode>
                <c:ptCount val="78"/>
                <c:pt idx="14">
                  <c:v>25</c:v>
                </c:pt>
                <c:pt idx="30">
                  <c:v>28</c:v>
                </c:pt>
                <c:pt idx="31">
                  <c:v>42</c:v>
                </c:pt>
                <c:pt idx="37">
                  <c:v>40.799999999999997</c:v>
                </c:pt>
                <c:pt idx="38">
                  <c:v>42.34</c:v>
                </c:pt>
                <c:pt idx="47">
                  <c:v>52.05</c:v>
                </c:pt>
                <c:pt idx="53">
                  <c:v>49</c:v>
                </c:pt>
                <c:pt idx="63">
                  <c:v>56</c:v>
                </c:pt>
                <c:pt idx="64">
                  <c:v>55</c:v>
                </c:pt>
                <c:pt idx="66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C8-D24A-B447-623E845EE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1630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43973926810034"/>
                  <c:y val="-0.20325404385389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Sheet1!$R$2:$R$79</c:f>
              <c:numCache>
                <c:formatCode>General</c:formatCode>
                <c:ptCount val="78"/>
                <c:pt idx="0">
                  <c:v>56.7</c:v>
                </c:pt>
                <c:pt idx="1">
                  <c:v>57.3</c:v>
                </c:pt>
                <c:pt idx="3">
                  <c:v>60.3</c:v>
                </c:pt>
                <c:pt idx="4">
                  <c:v>60.5</c:v>
                </c:pt>
                <c:pt idx="6">
                  <c:v>43.96</c:v>
                </c:pt>
                <c:pt idx="14">
                  <c:v>63</c:v>
                </c:pt>
                <c:pt idx="20">
                  <c:v>61</c:v>
                </c:pt>
                <c:pt idx="21">
                  <c:v>78</c:v>
                </c:pt>
                <c:pt idx="24">
                  <c:v>60</c:v>
                </c:pt>
                <c:pt idx="25">
                  <c:v>65</c:v>
                </c:pt>
                <c:pt idx="26">
                  <c:v>64</c:v>
                </c:pt>
                <c:pt idx="27">
                  <c:v>62.8</c:v>
                </c:pt>
                <c:pt idx="28">
                  <c:v>64</c:v>
                </c:pt>
                <c:pt idx="32">
                  <c:v>60</c:v>
                </c:pt>
                <c:pt idx="37">
                  <c:v>70.3</c:v>
                </c:pt>
                <c:pt idx="38">
                  <c:v>62.32</c:v>
                </c:pt>
                <c:pt idx="44">
                  <c:v>68</c:v>
                </c:pt>
                <c:pt idx="47">
                  <c:v>69.209999999999994</c:v>
                </c:pt>
                <c:pt idx="53">
                  <c:v>70</c:v>
                </c:pt>
                <c:pt idx="60">
                  <c:v>80</c:v>
                </c:pt>
                <c:pt idx="63">
                  <c:v>90</c:v>
                </c:pt>
                <c:pt idx="66">
                  <c:v>80</c:v>
                </c:pt>
                <c:pt idx="67">
                  <c:v>95</c:v>
                </c:pt>
                <c:pt idx="68">
                  <c:v>75</c:v>
                </c:pt>
                <c:pt idx="70">
                  <c:v>88</c:v>
                </c:pt>
                <c:pt idx="71">
                  <c:v>80</c:v>
                </c:pt>
                <c:pt idx="74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7A-694D-93FA-4574753AE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3500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1515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514235408036959E-2"/>
                  <c:y val="-0.357299154382836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Sheet1!$Y$2:$Y$79</c:f>
              <c:numCache>
                <c:formatCode>General</c:formatCode>
                <c:ptCount val="78"/>
                <c:pt idx="1">
                  <c:v>349</c:v>
                </c:pt>
                <c:pt idx="2">
                  <c:v>355</c:v>
                </c:pt>
                <c:pt idx="4">
                  <c:v>380</c:v>
                </c:pt>
                <c:pt idx="5">
                  <c:v>284</c:v>
                </c:pt>
                <c:pt idx="12">
                  <c:v>372</c:v>
                </c:pt>
                <c:pt idx="13">
                  <c:v>394</c:v>
                </c:pt>
                <c:pt idx="19">
                  <c:v>385</c:v>
                </c:pt>
                <c:pt idx="21">
                  <c:v>398</c:v>
                </c:pt>
                <c:pt idx="22">
                  <c:v>359</c:v>
                </c:pt>
                <c:pt idx="25">
                  <c:v>361</c:v>
                </c:pt>
                <c:pt idx="31">
                  <c:v>180</c:v>
                </c:pt>
                <c:pt idx="56">
                  <c:v>199</c:v>
                </c:pt>
                <c:pt idx="72">
                  <c:v>375</c:v>
                </c:pt>
                <c:pt idx="73">
                  <c:v>200</c:v>
                </c:pt>
                <c:pt idx="76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8-4548-A063-263938455CDD}"/>
            </c:ext>
          </c:extLst>
        </c:ser>
        <c:ser>
          <c:idx val="0"/>
          <c:order val="1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13504869445389"/>
                  <c:y val="-9.075791631231721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Sheet1!$AB$2:$AB$79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8-4548-A063-26393845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Na/Na+Ca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33195989436949"/>
                  <c:y val="-0.14320570647069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Sheet1!$F$2:$F$79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C-F84A-A750-28FEC0A4B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73023"/>
        <c:axId val="349155055"/>
      </c:scatterChart>
      <c:valAx>
        <c:axId val="349073023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55055"/>
        <c:crosses val="autoZero"/>
        <c:crossBetween val="midCat"/>
      </c:valAx>
      <c:valAx>
        <c:axId val="3491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7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822244094488188"/>
                  <c:y val="-2.3436862058909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Sheet1!$AT$2:$AT$79</c:f>
              <c:numCache>
                <c:formatCode>0.00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0.66569169879789736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0.62733751154247608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0.75954646898173384</c:v>
                </c:pt>
                <c:pt idx="31">
                  <c:v>0.67841771052078004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5">
                  <c:v>0.85962365913442407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Sheet1!$G$2:$G$79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4-834C-94DA-68243F494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071522309711285"/>
                  <c:y val="2.6089603382910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Sheet1!$AU$2:$AU$79</c:f>
              <c:numCache>
                <c:formatCode>0.00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0.35410507887845855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0">
                  <c:v>1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3">
                  <c:v>0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2">
                  <c:v>0.99953366500969343</c:v>
                </c:pt>
                <c:pt idx="53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3</c:v>
                </c:pt>
                <c:pt idx="69">
                  <c:v>0.9289125693620075</c:v>
                </c:pt>
                <c:pt idx="70">
                  <c:v>0.93438268761454857</c:v>
                </c:pt>
                <c:pt idx="75">
                  <c:v>1</c:v>
                </c:pt>
                <c:pt idx="76">
                  <c:v>0.84064893748481084</c:v>
                </c:pt>
              </c:numCache>
            </c:numRef>
          </c:xVal>
          <c:yVal>
            <c:numRef>
              <c:f>Sheet1!$G$2:$G$79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5-AE42-98B7-84B35C39B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469203849518812"/>
                  <c:y val="-0.495507801108194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Sheet1!$BU$2:$BU$79</c:f>
              <c:numCache>
                <c:formatCode>0.000</c:formatCode>
                <c:ptCount val="78"/>
                <c:pt idx="0">
                  <c:v>0.6832182697634942</c:v>
                </c:pt>
                <c:pt idx="1">
                  <c:v>0.65087436878328986</c:v>
                </c:pt>
                <c:pt idx="2">
                  <c:v>0.63634895165684413</c:v>
                </c:pt>
                <c:pt idx="3">
                  <c:v>0.56941162704725135</c:v>
                </c:pt>
                <c:pt idx="4">
                  <c:v>0.63054067181569617</c:v>
                </c:pt>
                <c:pt idx="5">
                  <c:v>0.57369516190012881</c:v>
                </c:pt>
                <c:pt idx="6">
                  <c:v>0.46511835932640849</c:v>
                </c:pt>
                <c:pt idx="8">
                  <c:v>0.61812681024455396</c:v>
                </c:pt>
                <c:pt idx="9">
                  <c:v>0.58041028625351354</c:v>
                </c:pt>
                <c:pt idx="10">
                  <c:v>0.55772322594410195</c:v>
                </c:pt>
                <c:pt idx="11">
                  <c:v>0.56721475058339832</c:v>
                </c:pt>
                <c:pt idx="12">
                  <c:v>0.46913156022464081</c:v>
                </c:pt>
                <c:pt idx="13">
                  <c:v>0.5038147469565476</c:v>
                </c:pt>
                <c:pt idx="14">
                  <c:v>0.48947765946418254</c:v>
                </c:pt>
                <c:pt idx="15">
                  <c:v>0.6686427906163338</c:v>
                </c:pt>
                <c:pt idx="16">
                  <c:v>0.6686427906163338</c:v>
                </c:pt>
                <c:pt idx="17">
                  <c:v>0.65113341166267391</c:v>
                </c:pt>
                <c:pt idx="18">
                  <c:v>0.50111903195657748</c:v>
                </c:pt>
                <c:pt idx="19">
                  <c:v>0.46829245583134821</c:v>
                </c:pt>
                <c:pt idx="21">
                  <c:v>0.58986536149248647</c:v>
                </c:pt>
                <c:pt idx="22">
                  <c:v>0.61039476256084635</c:v>
                </c:pt>
                <c:pt idx="23">
                  <c:v>0.50902045486186764</c:v>
                </c:pt>
                <c:pt idx="24">
                  <c:v>0.58491379575055047</c:v>
                </c:pt>
                <c:pt idx="25">
                  <c:v>0.5717203115065993</c:v>
                </c:pt>
                <c:pt idx="26">
                  <c:v>0.42683141000135638</c:v>
                </c:pt>
                <c:pt idx="27">
                  <c:v>0.46511835932640849</c:v>
                </c:pt>
                <c:pt idx="28">
                  <c:v>0.4817747326708714</c:v>
                </c:pt>
                <c:pt idx="31">
                  <c:v>0.3017058910777074</c:v>
                </c:pt>
                <c:pt idx="32">
                  <c:v>0.38564655443753459</c:v>
                </c:pt>
                <c:pt idx="34">
                  <c:v>0.50109474962206824</c:v>
                </c:pt>
                <c:pt idx="35">
                  <c:v>0.50109474962206824</c:v>
                </c:pt>
                <c:pt idx="36">
                  <c:v>0.36483649751679698</c:v>
                </c:pt>
                <c:pt idx="37">
                  <c:v>0.45813526815262418</c:v>
                </c:pt>
                <c:pt idx="40">
                  <c:v>0.35855859079284846</c:v>
                </c:pt>
                <c:pt idx="44">
                  <c:v>0.31519383228277564</c:v>
                </c:pt>
                <c:pt idx="45">
                  <c:v>0.44555939484085866</c:v>
                </c:pt>
                <c:pt idx="46">
                  <c:v>0.44555939484085866</c:v>
                </c:pt>
                <c:pt idx="60">
                  <c:v>0.21200709641011639</c:v>
                </c:pt>
                <c:pt idx="65">
                  <c:v>0.22903318351343596</c:v>
                </c:pt>
                <c:pt idx="76">
                  <c:v>0.3188287271437325</c:v>
                </c:pt>
              </c:numCache>
            </c:numRef>
          </c:xVal>
          <c:yVal>
            <c:numRef>
              <c:f>Sheet1!$G$2:$G$79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4A-AE40-BC40-37631DB3A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26463052124232"/>
                  <c:y val="-4.8842384475456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73-4545-8BA4-AB0FADC48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H2Om5200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405832511914"/>
          <c:y val="3.4078444129385717E-2"/>
          <c:w val="0.81956394792860832"/>
          <c:h val="0.83922216361814639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17506136597434"/>
                  <c:y val="-0.1957926084010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(2)'!$K$2:$K$79</c:f>
              <c:numCache>
                <c:formatCode>General</c:formatCode>
                <c:ptCount val="78"/>
                <c:pt idx="7">
                  <c:v>0.26700000000000002</c:v>
                </c:pt>
                <c:pt idx="8">
                  <c:v>0.7</c:v>
                </c:pt>
                <c:pt idx="14">
                  <c:v>0.67</c:v>
                </c:pt>
                <c:pt idx="15" formatCode="0.00">
                  <c:v>0.52</c:v>
                </c:pt>
                <c:pt idx="16" formatCode="0.00">
                  <c:v>0.62</c:v>
                </c:pt>
                <c:pt idx="17">
                  <c:v>0.97</c:v>
                </c:pt>
                <c:pt idx="18">
                  <c:v>0.75</c:v>
                </c:pt>
                <c:pt idx="23">
                  <c:v>0.8</c:v>
                </c:pt>
                <c:pt idx="25">
                  <c:v>0.69</c:v>
                </c:pt>
                <c:pt idx="26">
                  <c:v>0.85</c:v>
                </c:pt>
                <c:pt idx="28">
                  <c:v>0.85</c:v>
                </c:pt>
                <c:pt idx="29">
                  <c:v>1.161</c:v>
                </c:pt>
                <c:pt idx="30">
                  <c:v>0.55000000000000004</c:v>
                </c:pt>
                <c:pt idx="31">
                  <c:v>0.95</c:v>
                </c:pt>
                <c:pt idx="33">
                  <c:v>1.25</c:v>
                </c:pt>
                <c:pt idx="34" formatCode="0.00">
                  <c:v>0.7</c:v>
                </c:pt>
                <c:pt idx="35" formatCode="0.00">
                  <c:v>0.85</c:v>
                </c:pt>
                <c:pt idx="37">
                  <c:v>1.1499999999999999</c:v>
                </c:pt>
                <c:pt idx="38">
                  <c:v>0.79</c:v>
                </c:pt>
                <c:pt idx="40">
                  <c:v>1.58</c:v>
                </c:pt>
                <c:pt idx="41">
                  <c:v>0.92</c:v>
                </c:pt>
                <c:pt idx="42">
                  <c:v>1.1200000000000001</c:v>
                </c:pt>
                <c:pt idx="43">
                  <c:v>0.85</c:v>
                </c:pt>
                <c:pt idx="44">
                  <c:v>0.94</c:v>
                </c:pt>
                <c:pt idx="45">
                  <c:v>0.96</c:v>
                </c:pt>
                <c:pt idx="46">
                  <c:v>1.07</c:v>
                </c:pt>
                <c:pt idx="47">
                  <c:v>0.89</c:v>
                </c:pt>
                <c:pt idx="49">
                  <c:v>1.2</c:v>
                </c:pt>
                <c:pt idx="50">
                  <c:v>1.34</c:v>
                </c:pt>
                <c:pt idx="51">
                  <c:v>1.43</c:v>
                </c:pt>
                <c:pt idx="52">
                  <c:v>1.28</c:v>
                </c:pt>
                <c:pt idx="53">
                  <c:v>1.1299999999999999</c:v>
                </c:pt>
                <c:pt idx="55">
                  <c:v>1.58</c:v>
                </c:pt>
                <c:pt idx="57">
                  <c:v>1.56</c:v>
                </c:pt>
                <c:pt idx="58">
                  <c:v>0.98</c:v>
                </c:pt>
                <c:pt idx="59">
                  <c:v>1</c:v>
                </c:pt>
                <c:pt idx="61">
                  <c:v>1.41</c:v>
                </c:pt>
                <c:pt idx="62">
                  <c:v>1.52</c:v>
                </c:pt>
                <c:pt idx="64">
                  <c:v>1.73</c:v>
                </c:pt>
                <c:pt idx="65">
                  <c:v>1.42</c:v>
                </c:pt>
                <c:pt idx="66">
                  <c:v>1.5</c:v>
                </c:pt>
                <c:pt idx="69">
                  <c:v>1.73</c:v>
                </c:pt>
                <c:pt idx="71">
                  <c:v>1.5</c:v>
                </c:pt>
                <c:pt idx="74">
                  <c:v>0.98</c:v>
                </c:pt>
                <c:pt idx="75">
                  <c:v>1.5</c:v>
                </c:pt>
                <c:pt idx="77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19-B145-B506-3C0348820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OH4500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39456784553675E-2"/>
                  <c:y val="0.21161379263682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(2)'!$O$2:$O$79</c:f>
              <c:numCache>
                <c:formatCode>General</c:formatCode>
                <c:ptCount val="78"/>
                <c:pt idx="14">
                  <c:v>25</c:v>
                </c:pt>
                <c:pt idx="30">
                  <c:v>28</c:v>
                </c:pt>
                <c:pt idx="31">
                  <c:v>42</c:v>
                </c:pt>
                <c:pt idx="37">
                  <c:v>40.799999999999997</c:v>
                </c:pt>
                <c:pt idx="38">
                  <c:v>42.34</c:v>
                </c:pt>
                <c:pt idx="47">
                  <c:v>52.05</c:v>
                </c:pt>
                <c:pt idx="53">
                  <c:v>49</c:v>
                </c:pt>
                <c:pt idx="63">
                  <c:v>56</c:v>
                </c:pt>
                <c:pt idx="64">
                  <c:v>55</c:v>
                </c:pt>
                <c:pt idx="66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8D-8B44-B232-27450F7AF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1630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43973926810034"/>
                  <c:y val="-0.20325404385389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(2)'!$R$2:$R$79</c:f>
              <c:numCache>
                <c:formatCode>General</c:formatCode>
                <c:ptCount val="78"/>
                <c:pt idx="0">
                  <c:v>56.7</c:v>
                </c:pt>
                <c:pt idx="1">
                  <c:v>57.3</c:v>
                </c:pt>
                <c:pt idx="3">
                  <c:v>60.3</c:v>
                </c:pt>
                <c:pt idx="4">
                  <c:v>60.5</c:v>
                </c:pt>
                <c:pt idx="6">
                  <c:v>43.96</c:v>
                </c:pt>
                <c:pt idx="14">
                  <c:v>63</c:v>
                </c:pt>
                <c:pt idx="20">
                  <c:v>61</c:v>
                </c:pt>
                <c:pt idx="21">
                  <c:v>78</c:v>
                </c:pt>
                <c:pt idx="24">
                  <c:v>60</c:v>
                </c:pt>
                <c:pt idx="25">
                  <c:v>65</c:v>
                </c:pt>
                <c:pt idx="26">
                  <c:v>64</c:v>
                </c:pt>
                <c:pt idx="27">
                  <c:v>62.8</c:v>
                </c:pt>
                <c:pt idx="28">
                  <c:v>64</c:v>
                </c:pt>
                <c:pt idx="32">
                  <c:v>60</c:v>
                </c:pt>
                <c:pt idx="37">
                  <c:v>70.3</c:v>
                </c:pt>
                <c:pt idx="38">
                  <c:v>62.32</c:v>
                </c:pt>
                <c:pt idx="44">
                  <c:v>68</c:v>
                </c:pt>
                <c:pt idx="47">
                  <c:v>69.209999999999994</c:v>
                </c:pt>
                <c:pt idx="53">
                  <c:v>70</c:v>
                </c:pt>
                <c:pt idx="60">
                  <c:v>80</c:v>
                </c:pt>
                <c:pt idx="63">
                  <c:v>90</c:v>
                </c:pt>
                <c:pt idx="66">
                  <c:v>80</c:v>
                </c:pt>
                <c:pt idx="67">
                  <c:v>95</c:v>
                </c:pt>
                <c:pt idx="68">
                  <c:v>75</c:v>
                </c:pt>
                <c:pt idx="70">
                  <c:v>88</c:v>
                </c:pt>
                <c:pt idx="71">
                  <c:v>80</c:v>
                </c:pt>
                <c:pt idx="74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B-C747-9756-B3068C2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3500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1515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514235408036959E-2"/>
                  <c:y val="-0.357299154382836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Cut down (2)'!$Y$2:$Y$79</c:f>
              <c:numCache>
                <c:formatCode>General</c:formatCode>
                <c:ptCount val="78"/>
                <c:pt idx="1">
                  <c:v>349</c:v>
                </c:pt>
                <c:pt idx="2">
                  <c:v>355</c:v>
                </c:pt>
                <c:pt idx="4">
                  <c:v>380</c:v>
                </c:pt>
                <c:pt idx="5">
                  <c:v>284</c:v>
                </c:pt>
                <c:pt idx="12">
                  <c:v>372</c:v>
                </c:pt>
                <c:pt idx="13">
                  <c:v>394</c:v>
                </c:pt>
                <c:pt idx="19">
                  <c:v>385</c:v>
                </c:pt>
                <c:pt idx="21">
                  <c:v>398</c:v>
                </c:pt>
                <c:pt idx="22">
                  <c:v>359</c:v>
                </c:pt>
                <c:pt idx="25">
                  <c:v>361</c:v>
                </c:pt>
                <c:pt idx="31">
                  <c:v>180</c:v>
                </c:pt>
                <c:pt idx="56">
                  <c:v>199</c:v>
                </c:pt>
                <c:pt idx="72">
                  <c:v>375</c:v>
                </c:pt>
                <c:pt idx="73">
                  <c:v>200</c:v>
                </c:pt>
                <c:pt idx="76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3A-F040-B43F-137CD46E3465}"/>
            </c:ext>
          </c:extLst>
        </c:ser>
        <c:ser>
          <c:idx val="0"/>
          <c:order val="1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13504869445389"/>
                  <c:y val="-9.075791631231721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Cut down (2)'!$AB$2:$AB$79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3A-F040-B43F-137CD46E3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Na/Na+Ca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33195989436949"/>
                  <c:y val="-0.14320570647069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43-CF4E-9DE5-8305E1877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73023"/>
        <c:axId val="349155055"/>
      </c:scatterChart>
      <c:valAx>
        <c:axId val="349073023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55055"/>
        <c:crosses val="autoZero"/>
        <c:crossBetween val="midCat"/>
      </c:valAx>
      <c:valAx>
        <c:axId val="3491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7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822244094488188"/>
                  <c:y val="-2.3436862058909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(2)'!$AU$2:$AU$79</c:f>
              <c:numCache>
                <c:formatCode>0.00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0.66569169879789736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0.62733751154247608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0.75954646898173384</c:v>
                </c:pt>
                <c:pt idx="31">
                  <c:v>0.67841771052078004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60">
                  <c:v>0.8556356062915611</c:v>
                </c:pt>
                <c:pt idx="61">
                  <c:v>0.85676117672698682</c:v>
                </c:pt>
                <c:pt idx="62">
                  <c:v>0.85676117672698682</c:v>
                </c:pt>
                <c:pt idx="65">
                  <c:v>0.86022715472984179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0.86705472345672141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C8-C54A-9831-6467E07E0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071522309711285"/>
                  <c:y val="2.6089603382910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(2)'!$AJ$2:$AJ$79</c:f>
              <c:numCache>
                <c:formatCode>0.00</c:formatCode>
                <c:ptCount val="78"/>
                <c:pt idx="0">
                  <c:v>2.2599999999999998</c:v>
                </c:pt>
                <c:pt idx="1">
                  <c:v>2.64</c:v>
                </c:pt>
                <c:pt idx="2">
                  <c:v>2.69</c:v>
                </c:pt>
                <c:pt idx="3">
                  <c:v>2.7</c:v>
                </c:pt>
                <c:pt idx="4">
                  <c:v>2.35</c:v>
                </c:pt>
                <c:pt idx="5">
                  <c:v>3.17</c:v>
                </c:pt>
                <c:pt idx="6">
                  <c:v>1.1833333333333333</c:v>
                </c:pt>
                <c:pt idx="8">
                  <c:v>0.96</c:v>
                </c:pt>
                <c:pt idx="9">
                  <c:v>0.87</c:v>
                </c:pt>
                <c:pt idx="10">
                  <c:v>0.84</c:v>
                </c:pt>
                <c:pt idx="11">
                  <c:v>0.89</c:v>
                </c:pt>
                <c:pt idx="12">
                  <c:v>2.89</c:v>
                </c:pt>
                <c:pt idx="13">
                  <c:v>1.77</c:v>
                </c:pt>
                <c:pt idx="14">
                  <c:v>1.84</c:v>
                </c:pt>
                <c:pt idx="15">
                  <c:v>0.87</c:v>
                </c:pt>
                <c:pt idx="16">
                  <c:v>0.87</c:v>
                </c:pt>
                <c:pt idx="17">
                  <c:v>0.8</c:v>
                </c:pt>
                <c:pt idx="18">
                  <c:v>1.66</c:v>
                </c:pt>
                <c:pt idx="19">
                  <c:v>2.76</c:v>
                </c:pt>
                <c:pt idx="21">
                  <c:v>1.2600000000000002</c:v>
                </c:pt>
                <c:pt idx="22">
                  <c:v>1.46</c:v>
                </c:pt>
                <c:pt idx="23">
                  <c:v>0.71</c:v>
                </c:pt>
                <c:pt idx="24">
                  <c:v>0.84</c:v>
                </c:pt>
                <c:pt idx="25">
                  <c:v>0.91</c:v>
                </c:pt>
                <c:pt idx="26">
                  <c:v>1.23</c:v>
                </c:pt>
                <c:pt idx="27">
                  <c:v>1.1833333333333333</c:v>
                </c:pt>
                <c:pt idx="28">
                  <c:v>1.39</c:v>
                </c:pt>
                <c:pt idx="29">
                  <c:v>2.8</c:v>
                </c:pt>
                <c:pt idx="31">
                  <c:v>2.02</c:v>
                </c:pt>
                <c:pt idx="32">
                  <c:v>0.87</c:v>
                </c:pt>
                <c:pt idx="33">
                  <c:v>0.64500000000000002</c:v>
                </c:pt>
                <c:pt idx="34">
                  <c:v>0.84</c:v>
                </c:pt>
                <c:pt idx="35">
                  <c:v>0.84</c:v>
                </c:pt>
                <c:pt idx="36">
                  <c:v>0.52</c:v>
                </c:pt>
                <c:pt idx="37">
                  <c:v>0.94</c:v>
                </c:pt>
                <c:pt idx="40">
                  <c:v>0.4433333333333333</c:v>
                </c:pt>
                <c:pt idx="41">
                  <c:v>0.02</c:v>
                </c:pt>
                <c:pt idx="44">
                  <c:v>0.86</c:v>
                </c:pt>
                <c:pt idx="45">
                  <c:v>0.65</c:v>
                </c:pt>
                <c:pt idx="46">
                  <c:v>0.65</c:v>
                </c:pt>
                <c:pt idx="60">
                  <c:v>5.5E-2</c:v>
                </c:pt>
                <c:pt idx="61">
                  <c:v>0.11</c:v>
                </c:pt>
                <c:pt idx="62">
                  <c:v>0.11</c:v>
                </c:pt>
                <c:pt idx="65">
                  <c:v>0.1</c:v>
                </c:pt>
                <c:pt idx="67">
                  <c:v>0.08</c:v>
                </c:pt>
                <c:pt idx="68">
                  <c:v>6.0000000000000012E-2</c:v>
                </c:pt>
                <c:pt idx="70">
                  <c:v>7.0000000000000007E-2</c:v>
                </c:pt>
                <c:pt idx="76">
                  <c:v>0.5</c:v>
                </c:pt>
              </c:numCache>
            </c:numRef>
          </c:xVal>
          <c:yVal>
            <c:numRef>
              <c:f>'Henry Cut down (2)'!$G$2:$G$79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C-E543-8628-D8462B53E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5467532916367123"/>
                  <c:y val="-1.7857291335449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 (2)'!$BX$2:$BX$79</c:f>
              <c:numCache>
                <c:formatCode>0.000</c:formatCode>
                <c:ptCount val="78"/>
                <c:pt idx="0">
                  <c:v>#N/A</c:v>
                </c:pt>
                <c:pt idx="1">
                  <c:v>327.5</c:v>
                </c:pt>
                <c:pt idx="2">
                  <c:v>355</c:v>
                </c:pt>
                <c:pt idx="3">
                  <c:v>#N/A</c:v>
                </c:pt>
                <c:pt idx="4">
                  <c:v>345.5</c:v>
                </c:pt>
                <c:pt idx="5">
                  <c:v>282.5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350.5</c:v>
                </c:pt>
                <c:pt idx="13">
                  <c:v>377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363</c:v>
                </c:pt>
                <c:pt idx="20">
                  <c:v>#N/A</c:v>
                </c:pt>
                <c:pt idx="21">
                  <c:v>398</c:v>
                </c:pt>
                <c:pt idx="22">
                  <c:v>332.5</c:v>
                </c:pt>
                <c:pt idx="23">
                  <c:v>356</c:v>
                </c:pt>
                <c:pt idx="24">
                  <c:v>#N/A</c:v>
                </c:pt>
                <c:pt idx="25">
                  <c:v>339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185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215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217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375</c:v>
                </c:pt>
                <c:pt idx="73">
                  <c:v>217.5</c:v>
                </c:pt>
                <c:pt idx="74">
                  <c:v>#N/A</c:v>
                </c:pt>
                <c:pt idx="75">
                  <c:v>#N/A</c:v>
                </c:pt>
                <c:pt idx="76">
                  <c:v>175</c:v>
                </c:pt>
              </c:numCache>
            </c:numRef>
          </c:xVal>
          <c:yVal>
            <c:numRef>
              <c:f>'Henry Cut down (2)'!$BW$2:$BW$79</c:f>
              <c:numCache>
                <c:formatCode>0.000</c:formatCode>
                <c:ptCount val="78"/>
                <c:pt idx="0">
                  <c:v>371.67284573033271</c:v>
                </c:pt>
                <c:pt idx="1">
                  <c:v>358.36741479675118</c:v>
                </c:pt>
                <c:pt idx="2">
                  <c:v>352.39203988833572</c:v>
                </c:pt>
                <c:pt idx="3">
                  <c:v>324.85578351602106</c:v>
                </c:pt>
                <c:pt idx="4">
                  <c:v>350.00266619106253</c:v>
                </c:pt>
                <c:pt idx="5">
                  <c:v>326.61791719221043</c:v>
                </c:pt>
                <c:pt idx="6">
                  <c:v>281.95227378333584</c:v>
                </c:pt>
                <c:pt idx="8">
                  <c:v>344.89592975086117</c:v>
                </c:pt>
                <c:pt idx="9">
                  <c:v>329.38034289185174</c:v>
                </c:pt>
                <c:pt idx="10">
                  <c:v>320.04748244877703</c:v>
                </c:pt>
                <c:pt idx="11">
                  <c:v>323.95204626808373</c:v>
                </c:pt>
                <c:pt idx="12">
                  <c:v>283.60319917439176</c:v>
                </c:pt>
                <c:pt idx="13">
                  <c:v>297.87095079471538</c:v>
                </c:pt>
                <c:pt idx="14">
                  <c:v>291.97304974885418</c:v>
                </c:pt>
                <c:pt idx="15">
                  <c:v>365.67687662211983</c:v>
                </c:pt>
                <c:pt idx="16">
                  <c:v>365.67687662211983</c:v>
                </c:pt>
                <c:pt idx="17">
                  <c:v>358.47397823022783</c:v>
                </c:pt>
                <c:pt idx="18">
                  <c:v>296.76200448144681</c:v>
                </c:pt>
                <c:pt idx="19">
                  <c:v>283.25801367688939</c:v>
                </c:pt>
                <c:pt idx="21">
                  <c:v>333.26991238567899</c:v>
                </c:pt>
                <c:pt idx="22">
                  <c:v>341.71516851573074</c:v>
                </c:pt>
                <c:pt idx="23">
                  <c:v>300.01244223191179</c:v>
                </c:pt>
                <c:pt idx="24">
                  <c:v>331.23296835617742</c:v>
                </c:pt>
                <c:pt idx="25">
                  <c:v>325.80551563522613</c:v>
                </c:pt>
                <c:pt idx="26">
                  <c:v>266.20202893149178</c:v>
                </c:pt>
                <c:pt idx="27">
                  <c:v>281.95227378333584</c:v>
                </c:pt>
                <c:pt idx="28">
                  <c:v>288.80426808279708</c:v>
                </c:pt>
                <c:pt idx="31">
                  <c:v>214.72867848170799</c:v>
                </c:pt>
                <c:pt idx="32">
                  <c:v>249.25966160389737</c:v>
                </c:pt>
                <c:pt idx="34">
                  <c:v>296.75201536711836</c:v>
                </c:pt>
                <c:pt idx="35">
                  <c:v>296.75201536711836</c:v>
                </c:pt>
                <c:pt idx="36">
                  <c:v>240.69895103122275</c:v>
                </c:pt>
                <c:pt idx="37">
                  <c:v>279.07961357538636</c:v>
                </c:pt>
                <c:pt idx="40">
                  <c:v>238.11638517517196</c:v>
                </c:pt>
                <c:pt idx="44">
                  <c:v>220.27726305875336</c:v>
                </c:pt>
                <c:pt idx="45">
                  <c:v>273.90622976242025</c:v>
                </c:pt>
                <c:pt idx="46">
                  <c:v>273.90622976242025</c:v>
                </c:pt>
                <c:pt idx="60">
                  <c:v>177.82895145108171</c:v>
                </c:pt>
                <c:pt idx="65">
                  <c:v>184.8330362756368</c:v>
                </c:pt>
                <c:pt idx="76">
                  <c:v>221.77256328716095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E-4843-9917-855F6227C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'Henry Cut down (2)'!$AU$2:$AU$78</c:f>
              <c:numCache>
                <c:formatCode>0.00</c:formatCode>
                <c:ptCount val="77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0.66569169879789736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0.62733751154247608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0.75954646898173384</c:v>
                </c:pt>
                <c:pt idx="31">
                  <c:v>0.67841771052078004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60">
                  <c:v>0.8556356062915611</c:v>
                </c:pt>
                <c:pt idx="61">
                  <c:v>0.85676117672698682</c:v>
                </c:pt>
                <c:pt idx="62">
                  <c:v>0.85676117672698682</c:v>
                </c:pt>
                <c:pt idx="65">
                  <c:v>0.86022715472984179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0.86705472345672141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 (2)'!$AV$2:$AV$78</c:f>
              <c:numCache>
                <c:formatCode>0.00</c:formatCode>
                <c:ptCount val="77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0.35410507887845855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15-5A47-8FC1-771718502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307791"/>
        <c:axId val="1498649967"/>
      </c:scatterChart>
      <c:valAx>
        <c:axId val="150430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49967"/>
        <c:crosses val="autoZero"/>
        <c:crossBetween val="midCat"/>
      </c:valAx>
      <c:valAx>
        <c:axId val="14986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0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'Henry Cut down (2)'!$CJ$1</c:f>
              <c:strCache>
                <c:ptCount val="1"/>
                <c:pt idx="0">
                  <c:v>Ti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'Henry Cut down (2)'!$CP$2:$CP$122</c:f>
              <c:numCache>
                <c:formatCode>0.00</c:formatCode>
                <c:ptCount val="121"/>
                <c:pt idx="0">
                  <c:v>6.5336260728742976E-2</c:v>
                </c:pt>
                <c:pt idx="1">
                  <c:v>6.5031966626852622E-2</c:v>
                </c:pt>
                <c:pt idx="2">
                  <c:v>5.6864429036873679E-2</c:v>
                </c:pt>
                <c:pt idx="3">
                  <c:v>6.2916715149682043E-2</c:v>
                </c:pt>
                <c:pt idx="4">
                  <c:v>6.2593903469476422E-2</c:v>
                </c:pt>
                <c:pt idx="5">
                  <c:v>7.7125594698506772E-2</c:v>
                </c:pt>
                <c:pt idx="6">
                  <c:v>5.2767075148399338E-2</c:v>
                </c:pt>
                <c:pt idx="8">
                  <c:v>3.2641577424647773E-2</c:v>
                </c:pt>
                <c:pt idx="9">
                  <c:v>0.12324280021307027</c:v>
                </c:pt>
                <c:pt idx="10">
                  <c:v>8.1916785234056905E-2</c:v>
                </c:pt>
                <c:pt idx="11">
                  <c:v>3.4586270920272742E-2</c:v>
                </c:pt>
                <c:pt idx="12">
                  <c:v>4.8115805044835903E-2</c:v>
                </c:pt>
                <c:pt idx="13">
                  <c:v>6.2204181609444249E-2</c:v>
                </c:pt>
                <c:pt idx="14">
                  <c:v>4.8836120331146184E-2</c:v>
                </c:pt>
                <c:pt idx="15">
                  <c:v>4.0673550749770908E-2</c:v>
                </c:pt>
                <c:pt idx="16">
                  <c:v>4.0673550749770908E-2</c:v>
                </c:pt>
                <c:pt idx="17">
                  <c:v>4.1432056625851921E-2</c:v>
                </c:pt>
                <c:pt idx="18">
                  <c:v>6.1870690912993777E-2</c:v>
                </c:pt>
                <c:pt idx="19">
                  <c:v>5.6844097611078205E-2</c:v>
                </c:pt>
                <c:pt idx="21">
                  <c:v>3.8715124543806954E-2</c:v>
                </c:pt>
                <c:pt idx="22">
                  <c:v>4.5284824461208163E-2</c:v>
                </c:pt>
                <c:pt idx="23">
                  <c:v>6.5367326323982025E-2</c:v>
                </c:pt>
                <c:pt idx="24">
                  <c:v>3.7615978587340622E-2</c:v>
                </c:pt>
                <c:pt idx="25">
                  <c:v>4.3019503763868532E-2</c:v>
                </c:pt>
                <c:pt idx="26">
                  <c:v>3.7979872641162774E-2</c:v>
                </c:pt>
                <c:pt idx="27">
                  <c:v>5.2767075148399338E-2</c:v>
                </c:pt>
                <c:pt idx="28">
                  <c:v>5.2056147438574243E-2</c:v>
                </c:pt>
                <c:pt idx="29">
                  <c:v>6.2069494165410619E-2</c:v>
                </c:pt>
                <c:pt idx="30">
                  <c:v>0.20338870956528587</c:v>
                </c:pt>
                <c:pt idx="31">
                  <c:v>7.274039679287847E-2</c:v>
                </c:pt>
                <c:pt idx="32">
                  <c:v>8.0491768858477392E-2</c:v>
                </c:pt>
                <c:pt idx="33">
                  <c:v>0.17192561482086524</c:v>
                </c:pt>
                <c:pt idx="34">
                  <c:v>5.9631141767999496E-2</c:v>
                </c:pt>
                <c:pt idx="35">
                  <c:v>5.9631141767999496E-2</c:v>
                </c:pt>
                <c:pt idx="36">
                  <c:v>7.3728174843391933E-2</c:v>
                </c:pt>
                <c:pt idx="37">
                  <c:v>7.7076419827050949E-2</c:v>
                </c:pt>
                <c:pt idx="40">
                  <c:v>7.5263030964327057E-2</c:v>
                </c:pt>
                <c:pt idx="41">
                  <c:v>5.9037761001669235E-2</c:v>
                </c:pt>
                <c:pt idx="42">
                  <c:v>0.23478459142545627</c:v>
                </c:pt>
                <c:pt idx="43">
                  <c:v>0</c:v>
                </c:pt>
                <c:pt idx="44">
                  <c:v>7.2581998882867066E-2</c:v>
                </c:pt>
                <c:pt idx="45">
                  <c:v>6.6761506536197057E-2</c:v>
                </c:pt>
                <c:pt idx="46">
                  <c:v>6.6761506536197057E-2</c:v>
                </c:pt>
                <c:pt idx="49">
                  <c:v>0.2028860193260395</c:v>
                </c:pt>
                <c:pt idx="50">
                  <c:v>0.2028860193260395</c:v>
                </c:pt>
                <c:pt idx="51">
                  <c:v>0</c:v>
                </c:pt>
                <c:pt idx="52">
                  <c:v>0.20034663825219481</c:v>
                </c:pt>
                <c:pt idx="53">
                  <c:v>0.20050532907421958</c:v>
                </c:pt>
                <c:pt idx="55">
                  <c:v>0</c:v>
                </c:pt>
                <c:pt idx="56">
                  <c:v>0.17718087567273602</c:v>
                </c:pt>
                <c:pt idx="57">
                  <c:v>8.3437190791489396E-2</c:v>
                </c:pt>
                <c:pt idx="60">
                  <c:v>7.5321114637838457E-2</c:v>
                </c:pt>
                <c:pt idx="61">
                  <c:v>7.3643047244591892E-2</c:v>
                </c:pt>
                <c:pt idx="62">
                  <c:v>7.3643047244591892E-2</c:v>
                </c:pt>
                <c:pt idx="65">
                  <c:v>6.7166971811982529E-2</c:v>
                </c:pt>
                <c:pt idx="67">
                  <c:v>6.4346581879462475E-2</c:v>
                </c:pt>
                <c:pt idx="68">
                  <c:v>6.5839561556756687E-2</c:v>
                </c:pt>
                <c:pt idx="69">
                  <c:v>6.5593092364569144E-2</c:v>
                </c:pt>
                <c:pt idx="70">
                  <c:v>7.3953671165655488E-2</c:v>
                </c:pt>
                <c:pt idx="75">
                  <c:v>0.1471459179630128</c:v>
                </c:pt>
                <c:pt idx="76">
                  <c:v>7.5621835004766907E-2</c:v>
                </c:pt>
              </c:numCache>
            </c:numRef>
          </c:xVal>
          <c:yVal>
            <c:numRef>
              <c:f>'Henry Cut down (2)'!$BX$2:$BX$122</c:f>
              <c:numCache>
                <c:formatCode>0.000</c:formatCode>
                <c:ptCount val="121"/>
                <c:pt idx="0">
                  <c:v>#N/A</c:v>
                </c:pt>
                <c:pt idx="1">
                  <c:v>327.5</c:v>
                </c:pt>
                <c:pt idx="2">
                  <c:v>355</c:v>
                </c:pt>
                <c:pt idx="3">
                  <c:v>#N/A</c:v>
                </c:pt>
                <c:pt idx="4">
                  <c:v>345.5</c:v>
                </c:pt>
                <c:pt idx="5">
                  <c:v>282.5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350.5</c:v>
                </c:pt>
                <c:pt idx="13">
                  <c:v>377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363</c:v>
                </c:pt>
                <c:pt idx="20">
                  <c:v>#N/A</c:v>
                </c:pt>
                <c:pt idx="21">
                  <c:v>398</c:v>
                </c:pt>
                <c:pt idx="22">
                  <c:v>332.5</c:v>
                </c:pt>
                <c:pt idx="23">
                  <c:v>356</c:v>
                </c:pt>
                <c:pt idx="24">
                  <c:v>#N/A</c:v>
                </c:pt>
                <c:pt idx="25">
                  <c:v>339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185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215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217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375</c:v>
                </c:pt>
                <c:pt idx="73">
                  <c:v>217.5</c:v>
                </c:pt>
                <c:pt idx="74">
                  <c:v>#N/A</c:v>
                </c:pt>
                <c:pt idx="75">
                  <c:v>#N/A</c:v>
                </c:pt>
                <c:pt idx="76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C-C64D-8236-321D5A048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504783"/>
        <c:axId val="1107506767"/>
      </c:scatterChart>
      <c:valAx>
        <c:axId val="110750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06767"/>
        <c:crosses val="autoZero"/>
        <c:crossBetween val="midCat"/>
      </c:valAx>
      <c:valAx>
        <c:axId val="11075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0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754825757229037"/>
                  <c:y val="-6.682607158882327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Individual Elem'!$AB$2:$AB$79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D8-A745-80BA-263CC241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Na/Na+Ca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26463052124232"/>
                  <c:y val="-4.8842384475456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EF-3E47-86ED-0DCDBE69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H2Om5200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405832511914"/>
          <c:y val="3.4078444129385717E-2"/>
          <c:w val="0.81956394792860832"/>
          <c:h val="0.83922216361814639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17506136597434"/>
                  <c:y val="-0.1957926084010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down'!$K$2:$K$79</c:f>
              <c:numCache>
                <c:formatCode>General</c:formatCode>
                <c:ptCount val="78"/>
                <c:pt idx="7">
                  <c:v>0.26700000000000002</c:v>
                </c:pt>
                <c:pt idx="8">
                  <c:v>0.7</c:v>
                </c:pt>
                <c:pt idx="14">
                  <c:v>0.67</c:v>
                </c:pt>
                <c:pt idx="15" formatCode="0.00">
                  <c:v>0.52</c:v>
                </c:pt>
                <c:pt idx="16" formatCode="0.00">
                  <c:v>0.62</c:v>
                </c:pt>
                <c:pt idx="17">
                  <c:v>0.97</c:v>
                </c:pt>
                <c:pt idx="18">
                  <c:v>0.75</c:v>
                </c:pt>
                <c:pt idx="23">
                  <c:v>0.8</c:v>
                </c:pt>
                <c:pt idx="25">
                  <c:v>0.69</c:v>
                </c:pt>
                <c:pt idx="26">
                  <c:v>0.85</c:v>
                </c:pt>
                <c:pt idx="28">
                  <c:v>0.85</c:v>
                </c:pt>
                <c:pt idx="29">
                  <c:v>1.161</c:v>
                </c:pt>
                <c:pt idx="30">
                  <c:v>0.55000000000000004</c:v>
                </c:pt>
                <c:pt idx="31">
                  <c:v>0.95</c:v>
                </c:pt>
                <c:pt idx="33">
                  <c:v>1.25</c:v>
                </c:pt>
                <c:pt idx="34" formatCode="0.00">
                  <c:v>0.7</c:v>
                </c:pt>
                <c:pt idx="35" formatCode="0.00">
                  <c:v>0.85</c:v>
                </c:pt>
                <c:pt idx="37">
                  <c:v>1.1499999999999999</c:v>
                </c:pt>
                <c:pt idx="38">
                  <c:v>0.79</c:v>
                </c:pt>
                <c:pt idx="40">
                  <c:v>1.58</c:v>
                </c:pt>
                <c:pt idx="41">
                  <c:v>0.92</c:v>
                </c:pt>
                <c:pt idx="42">
                  <c:v>1.1200000000000001</c:v>
                </c:pt>
                <c:pt idx="43">
                  <c:v>0.85</c:v>
                </c:pt>
                <c:pt idx="44">
                  <c:v>0.94</c:v>
                </c:pt>
                <c:pt idx="45">
                  <c:v>0.96</c:v>
                </c:pt>
                <c:pt idx="46">
                  <c:v>1.07</c:v>
                </c:pt>
                <c:pt idx="47">
                  <c:v>0.89</c:v>
                </c:pt>
                <c:pt idx="49">
                  <c:v>1.2</c:v>
                </c:pt>
                <c:pt idx="50">
                  <c:v>1.34</c:v>
                </c:pt>
                <c:pt idx="51">
                  <c:v>1.43</c:v>
                </c:pt>
                <c:pt idx="52">
                  <c:v>1.28</c:v>
                </c:pt>
                <c:pt idx="53">
                  <c:v>1.1299999999999999</c:v>
                </c:pt>
                <c:pt idx="55">
                  <c:v>1.58</c:v>
                </c:pt>
                <c:pt idx="57">
                  <c:v>1.56</c:v>
                </c:pt>
                <c:pt idx="58">
                  <c:v>0.98</c:v>
                </c:pt>
                <c:pt idx="59">
                  <c:v>1</c:v>
                </c:pt>
                <c:pt idx="61">
                  <c:v>1.41</c:v>
                </c:pt>
                <c:pt idx="62">
                  <c:v>1.52</c:v>
                </c:pt>
                <c:pt idx="64">
                  <c:v>1.73</c:v>
                </c:pt>
                <c:pt idx="65">
                  <c:v>1.42</c:v>
                </c:pt>
                <c:pt idx="66">
                  <c:v>1.5</c:v>
                </c:pt>
                <c:pt idx="69">
                  <c:v>1.73</c:v>
                </c:pt>
                <c:pt idx="71">
                  <c:v>1.5</c:v>
                </c:pt>
                <c:pt idx="74">
                  <c:v>0.98</c:v>
                </c:pt>
                <c:pt idx="75">
                  <c:v>1.5</c:v>
                </c:pt>
                <c:pt idx="77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8C-4A4D-960B-8193DDF5D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OH4500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39456784553675E-2"/>
                  <c:y val="0.21161379263682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down'!$O$2:$O$79</c:f>
              <c:numCache>
                <c:formatCode>General</c:formatCode>
                <c:ptCount val="78"/>
                <c:pt idx="14">
                  <c:v>25</c:v>
                </c:pt>
                <c:pt idx="30">
                  <c:v>28</c:v>
                </c:pt>
                <c:pt idx="31">
                  <c:v>42</c:v>
                </c:pt>
                <c:pt idx="37">
                  <c:v>40.799999999999997</c:v>
                </c:pt>
                <c:pt idx="38">
                  <c:v>42.34</c:v>
                </c:pt>
                <c:pt idx="47">
                  <c:v>52.05</c:v>
                </c:pt>
                <c:pt idx="53">
                  <c:v>49</c:v>
                </c:pt>
                <c:pt idx="63">
                  <c:v>56</c:v>
                </c:pt>
                <c:pt idx="64">
                  <c:v>55</c:v>
                </c:pt>
                <c:pt idx="66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84-3043-BBCD-3AF0ECB56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1630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43973926810034"/>
                  <c:y val="-0.20325404385389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down'!$R$2:$R$79</c:f>
              <c:numCache>
                <c:formatCode>General</c:formatCode>
                <c:ptCount val="78"/>
                <c:pt idx="0">
                  <c:v>56.7</c:v>
                </c:pt>
                <c:pt idx="1">
                  <c:v>57.3</c:v>
                </c:pt>
                <c:pt idx="3">
                  <c:v>60.3</c:v>
                </c:pt>
                <c:pt idx="4">
                  <c:v>60.5</c:v>
                </c:pt>
                <c:pt idx="6">
                  <c:v>43.96</c:v>
                </c:pt>
                <c:pt idx="14">
                  <c:v>63</c:v>
                </c:pt>
                <c:pt idx="20">
                  <c:v>61</c:v>
                </c:pt>
                <c:pt idx="21">
                  <c:v>78</c:v>
                </c:pt>
                <c:pt idx="24">
                  <c:v>60</c:v>
                </c:pt>
                <c:pt idx="25">
                  <c:v>65</c:v>
                </c:pt>
                <c:pt idx="26">
                  <c:v>64</c:v>
                </c:pt>
                <c:pt idx="27">
                  <c:v>62.8</c:v>
                </c:pt>
                <c:pt idx="28">
                  <c:v>64</c:v>
                </c:pt>
                <c:pt idx="32">
                  <c:v>60</c:v>
                </c:pt>
                <c:pt idx="37">
                  <c:v>70.3</c:v>
                </c:pt>
                <c:pt idx="38">
                  <c:v>62.32</c:v>
                </c:pt>
                <c:pt idx="44">
                  <c:v>68</c:v>
                </c:pt>
                <c:pt idx="47">
                  <c:v>69.209999999999994</c:v>
                </c:pt>
                <c:pt idx="53">
                  <c:v>70</c:v>
                </c:pt>
                <c:pt idx="60">
                  <c:v>80</c:v>
                </c:pt>
                <c:pt idx="63">
                  <c:v>90</c:v>
                </c:pt>
                <c:pt idx="66">
                  <c:v>80</c:v>
                </c:pt>
                <c:pt idx="67">
                  <c:v>95</c:v>
                </c:pt>
                <c:pt idx="68">
                  <c:v>75</c:v>
                </c:pt>
                <c:pt idx="70">
                  <c:v>88</c:v>
                </c:pt>
                <c:pt idx="71">
                  <c:v>80</c:v>
                </c:pt>
                <c:pt idx="74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07-3C47-91B7-2946C5ED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3500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1515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514235408036959E-2"/>
                  <c:y val="-0.357299154382836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Cut down'!$Y$2:$Y$79</c:f>
              <c:numCache>
                <c:formatCode>General</c:formatCode>
                <c:ptCount val="78"/>
                <c:pt idx="1">
                  <c:v>349</c:v>
                </c:pt>
                <c:pt idx="2">
                  <c:v>355</c:v>
                </c:pt>
                <c:pt idx="4">
                  <c:v>380</c:v>
                </c:pt>
                <c:pt idx="5">
                  <c:v>284</c:v>
                </c:pt>
                <c:pt idx="12">
                  <c:v>372</c:v>
                </c:pt>
                <c:pt idx="13">
                  <c:v>394</c:v>
                </c:pt>
                <c:pt idx="19">
                  <c:v>385</c:v>
                </c:pt>
                <c:pt idx="21">
                  <c:v>398</c:v>
                </c:pt>
                <c:pt idx="22">
                  <c:v>359</c:v>
                </c:pt>
                <c:pt idx="25">
                  <c:v>361</c:v>
                </c:pt>
                <c:pt idx="31">
                  <c:v>180</c:v>
                </c:pt>
                <c:pt idx="56">
                  <c:v>199</c:v>
                </c:pt>
                <c:pt idx="72">
                  <c:v>375</c:v>
                </c:pt>
                <c:pt idx="73">
                  <c:v>200</c:v>
                </c:pt>
                <c:pt idx="76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6-934A-A9E2-B9D62260732F}"/>
            </c:ext>
          </c:extLst>
        </c:ser>
        <c:ser>
          <c:idx val="0"/>
          <c:order val="1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13504869445389"/>
                  <c:y val="-9.075791631231721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Cut down'!$AB$2:$AB$79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96-934A-A9E2-B9D622607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Na/Na+Ca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33195989436949"/>
                  <c:y val="-0.14320570647069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87-8542-B688-4EFE1EB70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73023"/>
        <c:axId val="349155055"/>
      </c:scatterChart>
      <c:valAx>
        <c:axId val="349073023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55055"/>
        <c:crosses val="autoZero"/>
        <c:crossBetween val="midCat"/>
      </c:valAx>
      <c:valAx>
        <c:axId val="3491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7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822244094488188"/>
                  <c:y val="-2.3436862058909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down'!$AT$2:$AT$79</c:f>
              <c:numCache>
                <c:formatCode>0.00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0.66569169879789736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0.62733751154247608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0.75954646898173384</c:v>
                </c:pt>
                <c:pt idx="31">
                  <c:v>0.67841771052078004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60">
                  <c:v>0.8556356062915611</c:v>
                </c:pt>
                <c:pt idx="61">
                  <c:v>0.85676117672698682</c:v>
                </c:pt>
                <c:pt idx="62">
                  <c:v>0.85676117672698682</c:v>
                </c:pt>
                <c:pt idx="65">
                  <c:v>0.86022715472984179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0.86705472345672141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99-B640-AB90-E2B979269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071522309711285"/>
                  <c:y val="2.6089603382910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down'!$AI$2:$AI$79</c:f>
              <c:numCache>
                <c:formatCode>0.00</c:formatCode>
                <c:ptCount val="78"/>
                <c:pt idx="0">
                  <c:v>2.2599999999999998</c:v>
                </c:pt>
                <c:pt idx="1">
                  <c:v>2.64</c:v>
                </c:pt>
                <c:pt idx="2">
                  <c:v>2.69</c:v>
                </c:pt>
                <c:pt idx="3">
                  <c:v>2.7</c:v>
                </c:pt>
                <c:pt idx="4">
                  <c:v>2.35</c:v>
                </c:pt>
                <c:pt idx="5">
                  <c:v>3.17</c:v>
                </c:pt>
                <c:pt idx="6">
                  <c:v>1.1833333333333333</c:v>
                </c:pt>
                <c:pt idx="8">
                  <c:v>0.96</c:v>
                </c:pt>
                <c:pt idx="9">
                  <c:v>0.87</c:v>
                </c:pt>
                <c:pt idx="10">
                  <c:v>0.84</c:v>
                </c:pt>
                <c:pt idx="11">
                  <c:v>0.89</c:v>
                </c:pt>
                <c:pt idx="12">
                  <c:v>2.89</c:v>
                </c:pt>
                <c:pt idx="13">
                  <c:v>1.77</c:v>
                </c:pt>
                <c:pt idx="14">
                  <c:v>1.84</c:v>
                </c:pt>
                <c:pt idx="15">
                  <c:v>0.87</c:v>
                </c:pt>
                <c:pt idx="16">
                  <c:v>0.87</c:v>
                </c:pt>
                <c:pt idx="17">
                  <c:v>0.8</c:v>
                </c:pt>
                <c:pt idx="18">
                  <c:v>1.66</c:v>
                </c:pt>
                <c:pt idx="19">
                  <c:v>2.76</c:v>
                </c:pt>
                <c:pt idx="21">
                  <c:v>1.2600000000000002</c:v>
                </c:pt>
                <c:pt idx="22">
                  <c:v>1.46</c:v>
                </c:pt>
                <c:pt idx="23">
                  <c:v>0.71</c:v>
                </c:pt>
                <c:pt idx="24">
                  <c:v>0.84</c:v>
                </c:pt>
                <c:pt idx="25">
                  <c:v>0.91</c:v>
                </c:pt>
                <c:pt idx="26">
                  <c:v>1.23</c:v>
                </c:pt>
                <c:pt idx="27">
                  <c:v>1.1833333333333333</c:v>
                </c:pt>
                <c:pt idx="28">
                  <c:v>1.39</c:v>
                </c:pt>
                <c:pt idx="29">
                  <c:v>2.8</c:v>
                </c:pt>
                <c:pt idx="31">
                  <c:v>2.02</c:v>
                </c:pt>
                <c:pt idx="32">
                  <c:v>0.87</c:v>
                </c:pt>
                <c:pt idx="33">
                  <c:v>0.64500000000000002</c:v>
                </c:pt>
                <c:pt idx="34">
                  <c:v>0.84</c:v>
                </c:pt>
                <c:pt idx="35">
                  <c:v>0.84</c:v>
                </c:pt>
                <c:pt idx="36">
                  <c:v>0.52</c:v>
                </c:pt>
                <c:pt idx="37">
                  <c:v>0.94</c:v>
                </c:pt>
                <c:pt idx="40">
                  <c:v>0.4433333333333333</c:v>
                </c:pt>
                <c:pt idx="41">
                  <c:v>0.02</c:v>
                </c:pt>
                <c:pt idx="44">
                  <c:v>0.86</c:v>
                </c:pt>
                <c:pt idx="45">
                  <c:v>0.65</c:v>
                </c:pt>
                <c:pt idx="46">
                  <c:v>0.65</c:v>
                </c:pt>
                <c:pt idx="60">
                  <c:v>5.5E-2</c:v>
                </c:pt>
                <c:pt idx="61">
                  <c:v>0.11</c:v>
                </c:pt>
                <c:pt idx="62">
                  <c:v>0.11</c:v>
                </c:pt>
                <c:pt idx="65">
                  <c:v>0.1</c:v>
                </c:pt>
                <c:pt idx="67">
                  <c:v>0.08</c:v>
                </c:pt>
                <c:pt idx="68">
                  <c:v>6.0000000000000012E-2</c:v>
                </c:pt>
                <c:pt idx="70">
                  <c:v>7.0000000000000007E-2</c:v>
                </c:pt>
                <c:pt idx="76">
                  <c:v>0.5</c:v>
                </c:pt>
              </c:numCache>
            </c:numRef>
          </c:xVal>
          <c:yVal>
            <c:numRef>
              <c:f>'Henry Cut down'!$G$2:$G$79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3-EA46-A0DB-82823996A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467532916367123"/>
                  <c:y val="-1.7857291335449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Cut down'!$BV$2:$BV$79</c:f>
              <c:numCache>
                <c:formatCode>0.000</c:formatCode>
                <c:ptCount val="78"/>
                <c:pt idx="0">
                  <c:v>0.37028549014519341</c:v>
                </c:pt>
                <c:pt idx="1">
                  <c:v>0.39138374470299708</c:v>
                </c:pt>
                <c:pt idx="2">
                  <c:v>0.35946643779104481</c:v>
                </c:pt>
                <c:pt idx="3">
                  <c:v>0.41951512308947669</c:v>
                </c:pt>
                <c:pt idx="4">
                  <c:v>0.4276346000830365</c:v>
                </c:pt>
                <c:pt idx="5">
                  <c:v>0.47527960385292378</c:v>
                </c:pt>
                <c:pt idx="6">
                  <c:v>0.44206121433485224</c:v>
                </c:pt>
                <c:pt idx="8">
                  <c:v>0.34510425545887297</c:v>
                </c:pt>
                <c:pt idx="9">
                  <c:v>0.50767680549826577</c:v>
                </c:pt>
                <c:pt idx="10">
                  <c:v>0.45468140734981499</c:v>
                </c:pt>
                <c:pt idx="11">
                  <c:v>0.36737477358505122</c:v>
                </c:pt>
                <c:pt idx="12">
                  <c:v>0.40002118267699904</c:v>
                </c:pt>
                <c:pt idx="13">
                  <c:v>0.43214308085818043</c:v>
                </c:pt>
                <c:pt idx="14">
                  <c:v>0.398800393536618</c:v>
                </c:pt>
                <c:pt idx="15">
                  <c:v>0.3762915820060812</c:v>
                </c:pt>
                <c:pt idx="16">
                  <c:v>0.3762915820060812</c:v>
                </c:pt>
                <c:pt idx="17">
                  <c:v>0.37560274922409403</c:v>
                </c:pt>
                <c:pt idx="18">
                  <c:v>0.43288819121231953</c:v>
                </c:pt>
                <c:pt idx="19">
                  <c:v>0.43640144379269269</c:v>
                </c:pt>
                <c:pt idx="21">
                  <c:v>0.38047285207211595</c:v>
                </c:pt>
                <c:pt idx="22">
                  <c:v>0.39857252862654713</c:v>
                </c:pt>
                <c:pt idx="23">
                  <c:v>0.48032191213863462</c:v>
                </c:pt>
                <c:pt idx="24">
                  <c:v>0.39198475339691241</c:v>
                </c:pt>
                <c:pt idx="25">
                  <c:v>0.40345829151332269</c:v>
                </c:pt>
                <c:pt idx="26">
                  <c:v>0.39797559304035007</c:v>
                </c:pt>
                <c:pt idx="27">
                  <c:v>0.44206121433485224</c:v>
                </c:pt>
                <c:pt idx="28">
                  <c:v>0.43865673384517878</c:v>
                </c:pt>
                <c:pt idx="31">
                  <c:v>0.52198716724271443</c:v>
                </c:pt>
                <c:pt idx="32">
                  <c:v>0.56828154265155262</c:v>
                </c:pt>
                <c:pt idx="34">
                  <c:v>0.50738747810193419</c:v>
                </c:pt>
                <c:pt idx="35">
                  <c:v>0.50738747810193419</c:v>
                </c:pt>
                <c:pt idx="36">
                  <c:v>0.58020330266202591</c:v>
                </c:pt>
                <c:pt idx="37">
                  <c:v>0.55967071583246919</c:v>
                </c:pt>
                <c:pt idx="40">
                  <c:v>0.6662094490160837</c:v>
                </c:pt>
                <c:pt idx="44">
                  <c:v>0.58851606591198258</c:v>
                </c:pt>
                <c:pt idx="45">
                  <c:v>0.5985220496041419</c:v>
                </c:pt>
                <c:pt idx="46">
                  <c:v>0.5985220496041419</c:v>
                </c:pt>
                <c:pt idx="60">
                  <c:v>0.78609761781331189</c:v>
                </c:pt>
                <c:pt idx="65">
                  <c:v>0.80204738707213641</c:v>
                </c:pt>
                <c:pt idx="76">
                  <c:v>0.73587474264178954</c:v>
                </c:pt>
              </c:numCache>
            </c:numRef>
          </c:xVal>
          <c:yVal>
            <c:numRef>
              <c:f>'Henry Cut down'!$G$2:$G$79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B4-744C-A00D-CBF5F0651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'Henry Cut down'!$AT$2:$AT$78</c:f>
              <c:numCache>
                <c:formatCode>0.00</c:formatCode>
                <c:ptCount val="77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0.66569169879789736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0.62733751154247608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0.75954646898173384</c:v>
                </c:pt>
                <c:pt idx="31">
                  <c:v>0.67841771052078004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60">
                  <c:v>0.8556356062915611</c:v>
                </c:pt>
                <c:pt idx="61">
                  <c:v>0.85676117672698682</c:v>
                </c:pt>
                <c:pt idx="62">
                  <c:v>0.85676117672698682</c:v>
                </c:pt>
                <c:pt idx="65">
                  <c:v>0.86022715472984179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0.86705472345672141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Cut down'!$AU$2:$AU$78</c:f>
              <c:numCache>
                <c:formatCode>0.00</c:formatCode>
                <c:ptCount val="77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0.35410507887845855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A-A843-A3C7-0146C8CE1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307791"/>
        <c:axId val="1498649967"/>
      </c:scatterChart>
      <c:valAx>
        <c:axId val="150430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49967"/>
        <c:crosses val="autoZero"/>
        <c:crossBetween val="midCat"/>
      </c:valAx>
      <c:valAx>
        <c:axId val="14986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0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26463052124232"/>
                  <c:y val="-4.8842384475456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Individual Elem'!$G$2:$G$79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9A-5246-86E7-9C0B013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ax val="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H2Om5200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405832511914"/>
          <c:y val="3.4078444129385717E-2"/>
          <c:w val="0.81956394792860832"/>
          <c:h val="0.83922216361814639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517506136597434"/>
                  <c:y val="-0.1957926084010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Individual Elem'!$K$2:$K$79</c:f>
              <c:numCache>
                <c:formatCode>General</c:formatCode>
                <c:ptCount val="78"/>
                <c:pt idx="7">
                  <c:v>0.26700000000000002</c:v>
                </c:pt>
                <c:pt idx="8">
                  <c:v>0.7</c:v>
                </c:pt>
                <c:pt idx="14">
                  <c:v>0.67</c:v>
                </c:pt>
                <c:pt idx="15" formatCode="0.00">
                  <c:v>0.52</c:v>
                </c:pt>
                <c:pt idx="16" formatCode="0.00">
                  <c:v>0.62</c:v>
                </c:pt>
                <c:pt idx="17">
                  <c:v>0.97</c:v>
                </c:pt>
                <c:pt idx="18">
                  <c:v>0.75</c:v>
                </c:pt>
                <c:pt idx="23">
                  <c:v>0.8</c:v>
                </c:pt>
                <c:pt idx="25">
                  <c:v>0.69</c:v>
                </c:pt>
                <c:pt idx="26">
                  <c:v>0.85</c:v>
                </c:pt>
                <c:pt idx="28">
                  <c:v>0.85</c:v>
                </c:pt>
                <c:pt idx="29">
                  <c:v>1.161</c:v>
                </c:pt>
                <c:pt idx="30">
                  <c:v>0.55000000000000004</c:v>
                </c:pt>
                <c:pt idx="31">
                  <c:v>0.95</c:v>
                </c:pt>
                <c:pt idx="33">
                  <c:v>1.25</c:v>
                </c:pt>
                <c:pt idx="34" formatCode="0.00">
                  <c:v>0.7</c:v>
                </c:pt>
                <c:pt idx="35" formatCode="0.00">
                  <c:v>0.85</c:v>
                </c:pt>
                <c:pt idx="37">
                  <c:v>1.1499999999999999</c:v>
                </c:pt>
                <c:pt idx="38">
                  <c:v>0.79</c:v>
                </c:pt>
                <c:pt idx="40">
                  <c:v>1.58</c:v>
                </c:pt>
                <c:pt idx="41">
                  <c:v>0.92</c:v>
                </c:pt>
                <c:pt idx="42">
                  <c:v>1.1200000000000001</c:v>
                </c:pt>
                <c:pt idx="43">
                  <c:v>0.85</c:v>
                </c:pt>
                <c:pt idx="44">
                  <c:v>0.94</c:v>
                </c:pt>
                <c:pt idx="45">
                  <c:v>0.96</c:v>
                </c:pt>
                <c:pt idx="46">
                  <c:v>1.07</c:v>
                </c:pt>
                <c:pt idx="47">
                  <c:v>0.89</c:v>
                </c:pt>
                <c:pt idx="49">
                  <c:v>1.2</c:v>
                </c:pt>
                <c:pt idx="50">
                  <c:v>1.34</c:v>
                </c:pt>
                <c:pt idx="51">
                  <c:v>1.43</c:v>
                </c:pt>
                <c:pt idx="52">
                  <c:v>1.28</c:v>
                </c:pt>
                <c:pt idx="53">
                  <c:v>1.1299999999999999</c:v>
                </c:pt>
                <c:pt idx="55">
                  <c:v>1.58</c:v>
                </c:pt>
                <c:pt idx="57">
                  <c:v>1.56</c:v>
                </c:pt>
                <c:pt idx="58">
                  <c:v>0.98</c:v>
                </c:pt>
                <c:pt idx="59">
                  <c:v>1</c:v>
                </c:pt>
                <c:pt idx="61">
                  <c:v>1.41</c:v>
                </c:pt>
                <c:pt idx="62">
                  <c:v>1.52</c:v>
                </c:pt>
                <c:pt idx="64">
                  <c:v>1.73</c:v>
                </c:pt>
                <c:pt idx="65">
                  <c:v>1.42</c:v>
                </c:pt>
                <c:pt idx="66">
                  <c:v>1.5</c:v>
                </c:pt>
                <c:pt idx="69">
                  <c:v>1.73</c:v>
                </c:pt>
                <c:pt idx="71">
                  <c:v>1.5</c:v>
                </c:pt>
                <c:pt idx="74">
                  <c:v>0.98</c:v>
                </c:pt>
                <c:pt idx="75">
                  <c:v>1.5</c:v>
                </c:pt>
                <c:pt idx="77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36-A349-9EB0-E500AFC74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OH4500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39456784553675E-2"/>
                  <c:y val="0.21161379263682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Individual Elem'!$O$2:$O$79</c:f>
              <c:numCache>
                <c:formatCode>General</c:formatCode>
                <c:ptCount val="78"/>
                <c:pt idx="14">
                  <c:v>25</c:v>
                </c:pt>
                <c:pt idx="30">
                  <c:v>28</c:v>
                </c:pt>
                <c:pt idx="31">
                  <c:v>42</c:v>
                </c:pt>
                <c:pt idx="37">
                  <c:v>40.799999999999997</c:v>
                </c:pt>
                <c:pt idx="38">
                  <c:v>42.34</c:v>
                </c:pt>
                <c:pt idx="47">
                  <c:v>52.05</c:v>
                </c:pt>
                <c:pt idx="53">
                  <c:v>49</c:v>
                </c:pt>
                <c:pt idx="63">
                  <c:v>56</c:v>
                </c:pt>
                <c:pt idx="64">
                  <c:v>55</c:v>
                </c:pt>
                <c:pt idx="66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1-8D40-97C9-2A53EFAAC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ax val="0.9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1630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43973926810034"/>
                  <c:y val="-0.20325404385389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Individual Elem'!$R$2:$R$79</c:f>
              <c:numCache>
                <c:formatCode>General</c:formatCode>
                <c:ptCount val="78"/>
                <c:pt idx="0">
                  <c:v>56.7</c:v>
                </c:pt>
                <c:pt idx="1">
                  <c:v>57.3</c:v>
                </c:pt>
                <c:pt idx="3">
                  <c:v>60.3</c:v>
                </c:pt>
                <c:pt idx="4">
                  <c:v>60.5</c:v>
                </c:pt>
                <c:pt idx="6">
                  <c:v>43.96</c:v>
                </c:pt>
                <c:pt idx="14">
                  <c:v>63</c:v>
                </c:pt>
                <c:pt idx="20">
                  <c:v>61</c:v>
                </c:pt>
                <c:pt idx="21">
                  <c:v>78</c:v>
                </c:pt>
                <c:pt idx="24">
                  <c:v>60</c:v>
                </c:pt>
                <c:pt idx="25">
                  <c:v>65</c:v>
                </c:pt>
                <c:pt idx="26">
                  <c:v>64</c:v>
                </c:pt>
                <c:pt idx="27">
                  <c:v>62.8</c:v>
                </c:pt>
                <c:pt idx="28">
                  <c:v>64</c:v>
                </c:pt>
                <c:pt idx="32">
                  <c:v>60</c:v>
                </c:pt>
                <c:pt idx="37">
                  <c:v>70.3</c:v>
                </c:pt>
                <c:pt idx="38">
                  <c:v>62.32</c:v>
                </c:pt>
                <c:pt idx="44">
                  <c:v>68</c:v>
                </c:pt>
                <c:pt idx="47">
                  <c:v>69.209999999999994</c:v>
                </c:pt>
                <c:pt idx="53">
                  <c:v>70</c:v>
                </c:pt>
                <c:pt idx="60">
                  <c:v>80</c:v>
                </c:pt>
                <c:pt idx="63">
                  <c:v>90</c:v>
                </c:pt>
                <c:pt idx="66">
                  <c:v>80</c:v>
                </c:pt>
                <c:pt idx="67">
                  <c:v>95</c:v>
                </c:pt>
                <c:pt idx="68">
                  <c:v>75</c:v>
                </c:pt>
                <c:pt idx="70">
                  <c:v>88</c:v>
                </c:pt>
                <c:pt idx="71">
                  <c:v>80</c:v>
                </c:pt>
                <c:pt idx="74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4-9745-B696-9F00451A2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</a:t>
                </a:r>
                <a:r>
                  <a:rPr lang="en-US" b="1"/>
                  <a:t>3500</a:t>
                </a:r>
                <a:r>
                  <a:rPr lang="en-US"/>
                  <a:t>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1515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514235408036959E-2"/>
                  <c:y val="-0.357299154382836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Individual Elem'!$Y$2:$Y$79</c:f>
              <c:numCache>
                <c:formatCode>General</c:formatCode>
                <c:ptCount val="78"/>
                <c:pt idx="1">
                  <c:v>349</c:v>
                </c:pt>
                <c:pt idx="2">
                  <c:v>355</c:v>
                </c:pt>
                <c:pt idx="4">
                  <c:v>380</c:v>
                </c:pt>
                <c:pt idx="5">
                  <c:v>284</c:v>
                </c:pt>
                <c:pt idx="12">
                  <c:v>372</c:v>
                </c:pt>
                <c:pt idx="13">
                  <c:v>394</c:v>
                </c:pt>
                <c:pt idx="19">
                  <c:v>385</c:v>
                </c:pt>
                <c:pt idx="21">
                  <c:v>398</c:v>
                </c:pt>
                <c:pt idx="22">
                  <c:v>359</c:v>
                </c:pt>
                <c:pt idx="25">
                  <c:v>361</c:v>
                </c:pt>
                <c:pt idx="31">
                  <c:v>180</c:v>
                </c:pt>
                <c:pt idx="56">
                  <c:v>199</c:v>
                </c:pt>
                <c:pt idx="72">
                  <c:v>375</c:v>
                </c:pt>
                <c:pt idx="73">
                  <c:v>200</c:v>
                </c:pt>
                <c:pt idx="76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40-A241-879A-7237FE801C76}"/>
            </c:ext>
          </c:extLst>
        </c:ser>
        <c:ser>
          <c:idx val="0"/>
          <c:order val="1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13504869445389"/>
                  <c:y val="-9.075791631231721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Individual Elem'!$AB$2:$AB$79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40-A241-879A-7237FE80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Na/Na+Ca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33195989436949"/>
                  <c:y val="-0.14320570647069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Elem'!$E$2:$E$79</c:f>
              <c:numCache>
                <c:formatCode>0.0000</c:formatCode>
                <c:ptCount val="78"/>
                <c:pt idx="0">
                  <c:v>0.50783791238375187</c:v>
                </c:pt>
                <c:pt idx="1">
                  <c:v>0.53206676081954596</c:v>
                </c:pt>
                <c:pt idx="2">
                  <c:v>0.54093998787268649</c:v>
                </c:pt>
                <c:pt idx="3">
                  <c:v>0.5851104822763431</c:v>
                </c:pt>
                <c:pt idx="4">
                  <c:v>0.58524831256813492</c:v>
                </c:pt>
                <c:pt idx="5">
                  <c:v>0.58543390193776523</c:v>
                </c:pt>
                <c:pt idx="6">
                  <c:v>0.58791377584044535</c:v>
                </c:pt>
                <c:pt idx="7">
                  <c:v>0.6</c:v>
                </c:pt>
                <c:pt idx="8">
                  <c:v>0.60738945304887382</c:v>
                </c:pt>
                <c:pt idx="9">
                  <c:v>0.60751412905558377</c:v>
                </c:pt>
                <c:pt idx="10">
                  <c:v>0.61246849011068027</c:v>
                </c:pt>
                <c:pt idx="11">
                  <c:v>0.62241376582004049</c:v>
                </c:pt>
                <c:pt idx="12">
                  <c:v>0.62363736213765231</c:v>
                </c:pt>
                <c:pt idx="13">
                  <c:v>0.62560475030354845</c:v>
                </c:pt>
                <c:pt idx="14">
                  <c:v>0.62733751154247597</c:v>
                </c:pt>
                <c:pt idx="15">
                  <c:v>0.62913169855519047</c:v>
                </c:pt>
                <c:pt idx="16">
                  <c:v>0.62913169855519047</c:v>
                </c:pt>
                <c:pt idx="17">
                  <c:v>0.63012019699128441</c:v>
                </c:pt>
                <c:pt idx="18">
                  <c:v>0.63121393174566021</c:v>
                </c:pt>
                <c:pt idx="19">
                  <c:v>0.63621395654255564</c:v>
                </c:pt>
                <c:pt idx="20">
                  <c:v>0.64300000000000002</c:v>
                </c:pt>
                <c:pt idx="21">
                  <c:v>0.64545647626617619</c:v>
                </c:pt>
                <c:pt idx="22">
                  <c:v>0.65303565903143468</c:v>
                </c:pt>
                <c:pt idx="23">
                  <c:v>0.65864804931274756</c:v>
                </c:pt>
                <c:pt idx="24">
                  <c:v>0.66317029177252629</c:v>
                </c:pt>
                <c:pt idx="25">
                  <c:v>0.66378339566542666</c:v>
                </c:pt>
                <c:pt idx="26">
                  <c:v>0.66508104396364331</c:v>
                </c:pt>
                <c:pt idx="27">
                  <c:v>0.66569169879789736</c:v>
                </c:pt>
                <c:pt idx="28">
                  <c:v>0.67129111914247375</c:v>
                </c:pt>
                <c:pt idx="29">
                  <c:v>0.68931291572330455</c:v>
                </c:pt>
                <c:pt idx="30">
                  <c:v>0.69099999999999995</c:v>
                </c:pt>
                <c:pt idx="31">
                  <c:v>0.70799999999999996</c:v>
                </c:pt>
                <c:pt idx="32">
                  <c:v>0.71173349872811031</c:v>
                </c:pt>
                <c:pt idx="33">
                  <c:v>0.71982465379159599</c:v>
                </c:pt>
                <c:pt idx="34">
                  <c:v>0.72153474597146128</c:v>
                </c:pt>
                <c:pt idx="35">
                  <c:v>0.72153474597146128</c:v>
                </c:pt>
                <c:pt idx="36">
                  <c:v>0.72238014935670858</c:v>
                </c:pt>
                <c:pt idx="37">
                  <c:v>0.74332445973082573</c:v>
                </c:pt>
                <c:pt idx="38">
                  <c:v>0.746</c:v>
                </c:pt>
                <c:pt idx="39">
                  <c:v>0.746</c:v>
                </c:pt>
                <c:pt idx="40">
                  <c:v>0.75514910366136601</c:v>
                </c:pt>
                <c:pt idx="41">
                  <c:v>0.75553060013446416</c:v>
                </c:pt>
                <c:pt idx="42">
                  <c:v>0.75562491924014596</c:v>
                </c:pt>
                <c:pt idx="43">
                  <c:v>0.77361516441618383</c:v>
                </c:pt>
                <c:pt idx="44">
                  <c:v>0.78226932444947705</c:v>
                </c:pt>
                <c:pt idx="45">
                  <c:v>0.78266693776043683</c:v>
                </c:pt>
                <c:pt idx="46">
                  <c:v>0.78266693776043683</c:v>
                </c:pt>
                <c:pt idx="47">
                  <c:v>0.79500000000000004</c:v>
                </c:pt>
                <c:pt idx="48">
                  <c:v>0.79500000000000004</c:v>
                </c:pt>
                <c:pt idx="49">
                  <c:v>0.79689195637568033</c:v>
                </c:pt>
                <c:pt idx="50">
                  <c:v>0.79689195637568033</c:v>
                </c:pt>
                <c:pt idx="51">
                  <c:v>0.79893700274342261</c:v>
                </c:pt>
                <c:pt idx="52">
                  <c:v>0.79926434606532504</c:v>
                </c:pt>
                <c:pt idx="53">
                  <c:v>0.79949467092578042</c:v>
                </c:pt>
                <c:pt idx="54">
                  <c:v>0.8</c:v>
                </c:pt>
                <c:pt idx="55">
                  <c:v>0.80559810481683924</c:v>
                </c:pt>
                <c:pt idx="56">
                  <c:v>0.82281912432726401</c:v>
                </c:pt>
                <c:pt idx="57">
                  <c:v>0.84969876688174817</c:v>
                </c:pt>
                <c:pt idx="58">
                  <c:v>0.85299999999999998</c:v>
                </c:pt>
                <c:pt idx="59">
                  <c:v>0.85299999999999998</c:v>
                </c:pt>
                <c:pt idx="60">
                  <c:v>0.8556356062915611</c:v>
                </c:pt>
                <c:pt idx="61">
                  <c:v>0.85610220414993032</c:v>
                </c:pt>
                <c:pt idx="62">
                  <c:v>0.85610220414993032</c:v>
                </c:pt>
                <c:pt idx="63">
                  <c:v>0.85899999999999999</c:v>
                </c:pt>
                <c:pt idx="64">
                  <c:v>0.85899999999999999</c:v>
                </c:pt>
                <c:pt idx="65">
                  <c:v>0.85962365913442407</c:v>
                </c:pt>
                <c:pt idx="66">
                  <c:v>0.86</c:v>
                </c:pt>
                <c:pt idx="67">
                  <c:v>0.86049984002168023</c:v>
                </c:pt>
                <c:pt idx="68">
                  <c:v>0.86358454381741478</c:v>
                </c:pt>
                <c:pt idx="69">
                  <c:v>0.86417480752612252</c:v>
                </c:pt>
                <c:pt idx="70">
                  <c:v>0.8666294749760296</c:v>
                </c:pt>
                <c:pt idx="75">
                  <c:v>0.79066531733796352</c:v>
                </c:pt>
                <c:pt idx="76">
                  <c:v>0.80524921389779802</c:v>
                </c:pt>
              </c:numCache>
            </c:numRef>
          </c:xVal>
          <c:yVal>
            <c:numRef>
              <c:f>'Henry Individual Elem'!$F$2:$F$79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21-D744-85B7-560F8312C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73023"/>
        <c:axId val="349155055"/>
      </c:scatterChart>
      <c:valAx>
        <c:axId val="349073023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55055"/>
        <c:crosses val="autoZero"/>
        <c:crossBetween val="midCat"/>
      </c:valAx>
      <c:valAx>
        <c:axId val="3491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7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822244094488188"/>
                  <c:y val="-2.3436862058909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Elem'!$AT$2:$AT$79</c:f>
              <c:numCache>
                <c:formatCode>0.00</c:formatCode>
                <c:ptCount val="78"/>
                <c:pt idx="0">
                  <c:v>0.38221987860435347</c:v>
                </c:pt>
                <c:pt idx="1">
                  <c:v>0.39657020912974605</c:v>
                </c:pt>
                <c:pt idx="2">
                  <c:v>0.4030733062532752</c:v>
                </c:pt>
                <c:pt idx="3">
                  <c:v>0.42594268842872607</c:v>
                </c:pt>
                <c:pt idx="4">
                  <c:v>0.43252059171603696</c:v>
                </c:pt>
                <c:pt idx="5">
                  <c:v>0.42133228296299785</c:v>
                </c:pt>
                <c:pt idx="6">
                  <c:v>0.47874556446539668</c:v>
                </c:pt>
                <c:pt idx="7">
                  <c:v>0</c:v>
                </c:pt>
                <c:pt idx="8">
                  <c:v>0.44779275652341866</c:v>
                </c:pt>
                <c:pt idx="9">
                  <c:v>0.4469557692748834</c:v>
                </c:pt>
                <c:pt idx="10">
                  <c:v>0.45171804264198223</c:v>
                </c:pt>
                <c:pt idx="11">
                  <c:v>0.45502882289355173</c:v>
                </c:pt>
                <c:pt idx="12">
                  <c:v>0.45985348348377181</c:v>
                </c:pt>
                <c:pt idx="13">
                  <c:v>0.44689593401379885</c:v>
                </c:pt>
                <c:pt idx="14">
                  <c:v>0.47602125919458355</c:v>
                </c:pt>
                <c:pt idx="15">
                  <c:v>0.45537091533646606</c:v>
                </c:pt>
                <c:pt idx="16">
                  <c:v>0.45537091533646606</c:v>
                </c:pt>
                <c:pt idx="17">
                  <c:v>0.45760617882667237</c:v>
                </c:pt>
                <c:pt idx="18">
                  <c:v>0.44272173114098662</c:v>
                </c:pt>
                <c:pt idx="19">
                  <c:v>0.4578879426941535</c:v>
                </c:pt>
                <c:pt idx="20">
                  <c:v>0</c:v>
                </c:pt>
                <c:pt idx="21">
                  <c:v>0.48681737253588508</c:v>
                </c:pt>
                <c:pt idx="22">
                  <c:v>0.46841491423515536</c:v>
                </c:pt>
                <c:pt idx="23">
                  <c:v>0.49107304435418153</c:v>
                </c:pt>
                <c:pt idx="24">
                  <c:v>0.49116592795830061</c:v>
                </c:pt>
                <c:pt idx="25">
                  <c:v>0.46391117393041048</c:v>
                </c:pt>
                <c:pt idx="26">
                  <c:v>0.50807323385918945</c:v>
                </c:pt>
                <c:pt idx="27">
                  <c:v>0.47874556446539668</c:v>
                </c:pt>
                <c:pt idx="28">
                  <c:v>0.48351660726891538</c:v>
                </c:pt>
                <c:pt idx="29">
                  <c:v>0.50586516506734824</c:v>
                </c:pt>
                <c:pt idx="30">
                  <c:v>0.74470745356676071</c:v>
                </c:pt>
                <c:pt idx="31">
                  <c:v>0.51657049923887144</c:v>
                </c:pt>
                <c:pt idx="32">
                  <c:v>0.5130979658994993</c:v>
                </c:pt>
                <c:pt idx="33">
                  <c:v>0.52419307703286944</c:v>
                </c:pt>
                <c:pt idx="34">
                  <c:v>0.53030208301498105</c:v>
                </c:pt>
                <c:pt idx="35">
                  <c:v>0.53030208301498105</c:v>
                </c:pt>
                <c:pt idx="36">
                  <c:v>0.54165611521075663</c:v>
                </c:pt>
                <c:pt idx="37">
                  <c:v>0.54857677232769952</c:v>
                </c:pt>
                <c:pt idx="38">
                  <c:v>0</c:v>
                </c:pt>
                <c:pt idx="39">
                  <c:v>0</c:v>
                </c:pt>
                <c:pt idx="40">
                  <c:v>0.5510194006423319</c:v>
                </c:pt>
                <c:pt idx="41">
                  <c:v>0.52851288154525067</c:v>
                </c:pt>
                <c:pt idx="42">
                  <c:v>0.49845467034887353</c:v>
                </c:pt>
                <c:pt idx="43">
                  <c:v>0.61174423411604129</c:v>
                </c:pt>
                <c:pt idx="44">
                  <c:v>0.61359109482926022</c:v>
                </c:pt>
                <c:pt idx="45">
                  <c:v>0.61315534772191393</c:v>
                </c:pt>
                <c:pt idx="46">
                  <c:v>0.61315534772191393</c:v>
                </c:pt>
                <c:pt idx="47">
                  <c:v>0</c:v>
                </c:pt>
                <c:pt idx="48">
                  <c:v>0</c:v>
                </c:pt>
                <c:pt idx="49">
                  <c:v>0.60335518729701965</c:v>
                </c:pt>
                <c:pt idx="50">
                  <c:v>0.60335518729701965</c:v>
                </c:pt>
                <c:pt idx="51">
                  <c:v>0.60443489621956159</c:v>
                </c:pt>
                <c:pt idx="52">
                  <c:v>0.59773101578079957</c:v>
                </c:pt>
                <c:pt idx="53">
                  <c:v>0.59961742708182686</c:v>
                </c:pt>
                <c:pt idx="54">
                  <c:v>0</c:v>
                </c:pt>
                <c:pt idx="55">
                  <c:v>0.60412858922215629</c:v>
                </c:pt>
                <c:pt idx="56">
                  <c:v>0.61144758745040784</c:v>
                </c:pt>
                <c:pt idx="57">
                  <c:v>0.70254778456722677</c:v>
                </c:pt>
                <c:pt idx="58">
                  <c:v>0</c:v>
                </c:pt>
                <c:pt idx="59">
                  <c:v>0</c:v>
                </c:pt>
                <c:pt idx="60">
                  <c:v>0.7127297353599803</c:v>
                </c:pt>
                <c:pt idx="61">
                  <c:v>0.71681963179494401</c:v>
                </c:pt>
                <c:pt idx="62">
                  <c:v>0.71681963179494401</c:v>
                </c:pt>
                <c:pt idx="63">
                  <c:v>0</c:v>
                </c:pt>
                <c:pt idx="64">
                  <c:v>0</c:v>
                </c:pt>
                <c:pt idx="65">
                  <c:v>0.72158885033237119</c:v>
                </c:pt>
                <c:pt idx="66">
                  <c:v>0</c:v>
                </c:pt>
                <c:pt idx="67">
                  <c:v>0.71815941411054351</c:v>
                </c:pt>
                <c:pt idx="68">
                  <c:v>0.72202450147252384</c:v>
                </c:pt>
                <c:pt idx="69">
                  <c:v>0.72612866783182617</c:v>
                </c:pt>
                <c:pt idx="70">
                  <c:v>0.72423059737092554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0.65372048300091834</c:v>
                </c:pt>
                <c:pt idx="76">
                  <c:v>0.63436004407557312</c:v>
                </c:pt>
                <c:pt idx="77">
                  <c:v>0</c:v>
                </c:pt>
              </c:numCache>
            </c:numRef>
          </c:xVal>
          <c:yVal>
            <c:numRef>
              <c:f>'Henry Individual Elem'!$G$2:$G$79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CE-2E44-8B64-28824D8D8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0.14856481481481484"/>
          <c:w val="0.861738626421697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071522309711285"/>
                  <c:y val="2.6089603382910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Elem'!$AI$2:$AI$79</c:f>
              <c:numCache>
                <c:formatCode>0.00</c:formatCode>
                <c:ptCount val="78"/>
                <c:pt idx="0">
                  <c:v>2.2599999999999998</c:v>
                </c:pt>
                <c:pt idx="1">
                  <c:v>2.64</c:v>
                </c:pt>
                <c:pt idx="2">
                  <c:v>2.69</c:v>
                </c:pt>
                <c:pt idx="3">
                  <c:v>2.7</c:v>
                </c:pt>
                <c:pt idx="4">
                  <c:v>2.35</c:v>
                </c:pt>
                <c:pt idx="5">
                  <c:v>3.17</c:v>
                </c:pt>
                <c:pt idx="6">
                  <c:v>1.1833333333333333</c:v>
                </c:pt>
                <c:pt idx="8">
                  <c:v>0.96</c:v>
                </c:pt>
                <c:pt idx="9">
                  <c:v>0.87</c:v>
                </c:pt>
                <c:pt idx="10">
                  <c:v>0.84</c:v>
                </c:pt>
                <c:pt idx="11">
                  <c:v>0.89</c:v>
                </c:pt>
                <c:pt idx="12">
                  <c:v>2.89</c:v>
                </c:pt>
                <c:pt idx="13">
                  <c:v>1.77</c:v>
                </c:pt>
                <c:pt idx="14">
                  <c:v>1.84</c:v>
                </c:pt>
                <c:pt idx="15">
                  <c:v>0.87</c:v>
                </c:pt>
                <c:pt idx="16">
                  <c:v>0.87</c:v>
                </c:pt>
                <c:pt idx="17">
                  <c:v>0.8</c:v>
                </c:pt>
                <c:pt idx="18">
                  <c:v>1.66</c:v>
                </c:pt>
                <c:pt idx="19">
                  <c:v>2.76</c:v>
                </c:pt>
                <c:pt idx="21">
                  <c:v>1.2600000000000002</c:v>
                </c:pt>
                <c:pt idx="22">
                  <c:v>1.46</c:v>
                </c:pt>
                <c:pt idx="23">
                  <c:v>0.71</c:v>
                </c:pt>
                <c:pt idx="24">
                  <c:v>0.84</c:v>
                </c:pt>
                <c:pt idx="25">
                  <c:v>0.91</c:v>
                </c:pt>
                <c:pt idx="26">
                  <c:v>1.23</c:v>
                </c:pt>
                <c:pt idx="27">
                  <c:v>1.1833333333333333</c:v>
                </c:pt>
                <c:pt idx="28">
                  <c:v>1.39</c:v>
                </c:pt>
                <c:pt idx="29">
                  <c:v>2.8</c:v>
                </c:pt>
                <c:pt idx="31">
                  <c:v>2.02</c:v>
                </c:pt>
                <c:pt idx="32">
                  <c:v>0.87</c:v>
                </c:pt>
                <c:pt idx="33">
                  <c:v>0.64500000000000002</c:v>
                </c:pt>
                <c:pt idx="34">
                  <c:v>0.84</c:v>
                </c:pt>
                <c:pt idx="35">
                  <c:v>0.84</c:v>
                </c:pt>
                <c:pt idx="36">
                  <c:v>0.52</c:v>
                </c:pt>
                <c:pt idx="37">
                  <c:v>0.94</c:v>
                </c:pt>
                <c:pt idx="40">
                  <c:v>0.4433333333333333</c:v>
                </c:pt>
                <c:pt idx="41">
                  <c:v>0.02</c:v>
                </c:pt>
                <c:pt idx="44">
                  <c:v>0.86</c:v>
                </c:pt>
                <c:pt idx="45">
                  <c:v>0.65</c:v>
                </c:pt>
                <c:pt idx="46">
                  <c:v>0.65</c:v>
                </c:pt>
                <c:pt idx="60">
                  <c:v>5.5E-2</c:v>
                </c:pt>
                <c:pt idx="61">
                  <c:v>0.11</c:v>
                </c:pt>
                <c:pt idx="62">
                  <c:v>0.11</c:v>
                </c:pt>
                <c:pt idx="65">
                  <c:v>0.1</c:v>
                </c:pt>
                <c:pt idx="67">
                  <c:v>0.08</c:v>
                </c:pt>
                <c:pt idx="68">
                  <c:v>6.0000000000000012E-2</c:v>
                </c:pt>
                <c:pt idx="70">
                  <c:v>7.0000000000000007E-2</c:v>
                </c:pt>
                <c:pt idx="76">
                  <c:v>0.5</c:v>
                </c:pt>
              </c:numCache>
            </c:numRef>
          </c:xVal>
          <c:yVal>
            <c:numRef>
              <c:f>'Henry Individual Elem'!$G$2:$G$79</c:f>
              <c:numCache>
                <c:formatCode>0.00</c:formatCode>
                <c:ptCount val="78"/>
                <c:pt idx="7" formatCode="General">
                  <c:v>0.63400000000000001</c:v>
                </c:pt>
                <c:pt idx="8">
                  <c:v>0.56999999999999995</c:v>
                </c:pt>
                <c:pt idx="14">
                  <c:v>0.62</c:v>
                </c:pt>
                <c:pt idx="15" formatCode="General">
                  <c:v>0.61</c:v>
                </c:pt>
                <c:pt idx="16" formatCode="General">
                  <c:v>0.71</c:v>
                </c:pt>
                <c:pt idx="17">
                  <c:v>0.62</c:v>
                </c:pt>
                <c:pt idx="18">
                  <c:v>0.56000000000000005</c:v>
                </c:pt>
                <c:pt idx="23">
                  <c:v>1.03</c:v>
                </c:pt>
                <c:pt idx="25" formatCode="General">
                  <c:v>0.65</c:v>
                </c:pt>
                <c:pt idx="26">
                  <c:v>0.84</c:v>
                </c:pt>
                <c:pt idx="28">
                  <c:v>0.84</c:v>
                </c:pt>
                <c:pt idx="29" formatCode="General">
                  <c:v>0.84799999999999998</c:v>
                </c:pt>
                <c:pt idx="30">
                  <c:v>1</c:v>
                </c:pt>
                <c:pt idx="31">
                  <c:v>1.25</c:v>
                </c:pt>
                <c:pt idx="33">
                  <c:v>1.1000000000000001</c:v>
                </c:pt>
                <c:pt idx="34">
                  <c:v>0.83</c:v>
                </c:pt>
                <c:pt idx="35">
                  <c:v>0.96</c:v>
                </c:pt>
                <c:pt idx="37">
                  <c:v>1.08</c:v>
                </c:pt>
                <c:pt idx="38">
                  <c:v>1.07</c:v>
                </c:pt>
                <c:pt idx="40">
                  <c:v>1.36</c:v>
                </c:pt>
                <c:pt idx="41">
                  <c:v>1.04</c:v>
                </c:pt>
                <c:pt idx="42">
                  <c:v>1.1299999999999999</c:v>
                </c:pt>
                <c:pt idx="43">
                  <c:v>1.07</c:v>
                </c:pt>
                <c:pt idx="44">
                  <c:v>1.6</c:v>
                </c:pt>
                <c:pt idx="45">
                  <c:v>1.1299999999999999</c:v>
                </c:pt>
                <c:pt idx="46">
                  <c:v>1.21</c:v>
                </c:pt>
                <c:pt idx="47">
                  <c:v>1.46</c:v>
                </c:pt>
                <c:pt idx="49">
                  <c:v>1.46</c:v>
                </c:pt>
                <c:pt idx="50">
                  <c:v>1.48</c:v>
                </c:pt>
                <c:pt idx="51">
                  <c:v>1.87</c:v>
                </c:pt>
                <c:pt idx="52">
                  <c:v>1.49</c:v>
                </c:pt>
                <c:pt idx="53">
                  <c:v>1.67</c:v>
                </c:pt>
                <c:pt idx="55">
                  <c:v>1.65</c:v>
                </c:pt>
                <c:pt idx="57">
                  <c:v>1.79</c:v>
                </c:pt>
                <c:pt idx="58">
                  <c:v>1.92</c:v>
                </c:pt>
                <c:pt idx="59">
                  <c:v>2.0099999999999998</c:v>
                </c:pt>
                <c:pt idx="61">
                  <c:v>1.66</c:v>
                </c:pt>
                <c:pt idx="62">
                  <c:v>1.72</c:v>
                </c:pt>
                <c:pt idx="64">
                  <c:v>1.61</c:v>
                </c:pt>
                <c:pt idx="65">
                  <c:v>1.75</c:v>
                </c:pt>
                <c:pt idx="66">
                  <c:v>1.86</c:v>
                </c:pt>
                <c:pt idx="69">
                  <c:v>1.61</c:v>
                </c:pt>
                <c:pt idx="71">
                  <c:v>1.86</c:v>
                </c:pt>
                <c:pt idx="74">
                  <c:v>1.76</c:v>
                </c:pt>
                <c:pt idx="75">
                  <c:v>1.2</c:v>
                </c:pt>
                <c:pt idx="77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5-A841-93D8-173456AF2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740310365034428E-2"/>
          <c:y val="8.0745967828065465E-2"/>
          <c:w val="0.86573476225084678"/>
          <c:h val="0.813121209091942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5467532916367123"/>
                  <c:y val="-1.7857291335449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Elem'!$BV$2:$BV$79</c:f>
              <c:numCache>
                <c:formatCode>0.000</c:formatCode>
                <c:ptCount val="78"/>
                <c:pt idx="0">
                  <c:v>343.04122793100504</c:v>
                </c:pt>
                <c:pt idx="1">
                  <c:v>334.02720014270147</c:v>
                </c:pt>
                <c:pt idx="2">
                  <c:v>329.03563481683119</c:v>
                </c:pt>
                <c:pt idx="3">
                  <c:v>310.77196251793873</c:v>
                </c:pt>
                <c:pt idx="4">
                  <c:v>333.39235223031494</c:v>
                </c:pt>
                <c:pt idx="5">
                  <c:v>314.81584964508284</c:v>
                </c:pt>
                <c:pt idx="6">
                  <c:v>279.85635596839143</c:v>
                </c:pt>
                <c:pt idx="8">
                  <c:v>331.33786131492366</c:v>
                </c:pt>
                <c:pt idx="9">
                  <c:v>316.00593017823854</c:v>
                </c:pt>
                <c:pt idx="10">
                  <c:v>306.60712932092554</c:v>
                </c:pt>
                <c:pt idx="11">
                  <c:v>313.60522918613856</c:v>
                </c:pt>
                <c:pt idx="12">
                  <c:v>270.94790652610362</c:v>
                </c:pt>
                <c:pt idx="13">
                  <c:v>292.26514952233259</c:v>
                </c:pt>
                <c:pt idx="14">
                  <c:v>273.76293452878872</c:v>
                </c:pt>
                <c:pt idx="15">
                  <c:v>358.92812749599767</c:v>
                </c:pt>
                <c:pt idx="16">
                  <c:v>358.92812749599767</c:v>
                </c:pt>
                <c:pt idx="17">
                  <c:v>351.03738584840744</c:v>
                </c:pt>
                <c:pt idx="18">
                  <c:v>295.60495879466134</c:v>
                </c:pt>
                <c:pt idx="19">
                  <c:v>277.23685649260307</c:v>
                </c:pt>
                <c:pt idx="21">
                  <c:v>319.08321692973743</c:v>
                </c:pt>
                <c:pt idx="22">
                  <c:v>339.53050821578569</c:v>
                </c:pt>
                <c:pt idx="23">
                  <c:v>289.35829030685312</c:v>
                </c:pt>
                <c:pt idx="24">
                  <c:v>323.11520568596143</c:v>
                </c:pt>
                <c:pt idx="25">
                  <c:v>330.32246013728036</c:v>
                </c:pt>
                <c:pt idx="26">
                  <c:v>250.16636569787954</c:v>
                </c:pt>
                <c:pt idx="27">
                  <c:v>279.85635596839143</c:v>
                </c:pt>
                <c:pt idx="28">
                  <c:v>287.18852416626527</c:v>
                </c:pt>
                <c:pt idx="29">
                  <c:v>83.760720236034132</c:v>
                </c:pt>
                <c:pt idx="30">
                  <c:v>6.7753712667907289</c:v>
                </c:pt>
                <c:pt idx="31">
                  <c:v>200.05524442854838</c:v>
                </c:pt>
                <c:pt idx="32">
                  <c:v>251.95195033529961</c:v>
                </c:pt>
                <c:pt idx="33">
                  <c:v>89.322832042636193</c:v>
                </c:pt>
                <c:pt idx="34">
                  <c:v>296.84607759297103</c:v>
                </c:pt>
                <c:pt idx="35">
                  <c:v>296.84607759297103</c:v>
                </c:pt>
                <c:pt idx="36">
                  <c:v>235.07206391609753</c:v>
                </c:pt>
                <c:pt idx="37">
                  <c:v>280.48766759533936</c:v>
                </c:pt>
                <c:pt idx="40">
                  <c:v>243.14953787800374</c:v>
                </c:pt>
                <c:pt idx="41">
                  <c:v>103.65440594055293</c:v>
                </c:pt>
                <c:pt idx="42">
                  <c:v>117.42180099450417</c:v>
                </c:pt>
                <c:pt idx="43">
                  <c:v>73.908923160604516</c:v>
                </c:pt>
                <c:pt idx="44">
                  <c:v>208.81416113620278</c:v>
                </c:pt>
                <c:pt idx="45">
                  <c:v>263.70652223733975</c:v>
                </c:pt>
                <c:pt idx="46">
                  <c:v>263.70652223733975</c:v>
                </c:pt>
                <c:pt idx="49">
                  <c:v>88.367282303645283</c:v>
                </c:pt>
                <c:pt idx="50">
                  <c:v>88.367282303645283</c:v>
                </c:pt>
                <c:pt idx="51">
                  <c:v>88.808047368311804</c:v>
                </c:pt>
                <c:pt idx="52">
                  <c:v>92.018445774550543</c:v>
                </c:pt>
                <c:pt idx="53">
                  <c:v>91.262290452179926</c:v>
                </c:pt>
                <c:pt idx="55">
                  <c:v>91.989308516864213</c:v>
                </c:pt>
                <c:pt idx="56">
                  <c:v>96.510489242284237</c:v>
                </c:pt>
                <c:pt idx="57">
                  <c:v>67.187917093733176</c:v>
                </c:pt>
                <c:pt idx="60">
                  <c:v>153.89101374804082</c:v>
                </c:pt>
                <c:pt idx="61">
                  <c:v>63.896147827041517</c:v>
                </c:pt>
                <c:pt idx="62">
                  <c:v>63.896147827041517</c:v>
                </c:pt>
                <c:pt idx="65">
                  <c:v>159.07043866495434</c:v>
                </c:pt>
                <c:pt idx="67">
                  <c:v>64.976049036121054</c:v>
                </c:pt>
                <c:pt idx="68">
                  <c:v>64.629388033128805</c:v>
                </c:pt>
                <c:pt idx="69">
                  <c:v>63.030721528353666</c:v>
                </c:pt>
                <c:pt idx="70">
                  <c:v>65.212310454895089</c:v>
                </c:pt>
                <c:pt idx="75">
                  <c:v>62.527874643650392</c:v>
                </c:pt>
                <c:pt idx="76">
                  <c:v>211.34368451428458</c:v>
                </c:pt>
              </c:numCache>
            </c:numRef>
          </c:xVal>
          <c:yVal>
            <c:numRef>
              <c:f>'Henry Individual Elem'!$BW$2:$BW$79</c:f>
              <c:numCache>
                <c:formatCode>0.000</c:formatCode>
                <c:ptCount val="78"/>
                <c:pt idx="0">
                  <c:v>#N/A</c:v>
                </c:pt>
                <c:pt idx="1">
                  <c:v>306</c:v>
                </c:pt>
                <c:pt idx="2">
                  <c:v>355</c:v>
                </c:pt>
                <c:pt idx="3">
                  <c:v>#N/A</c:v>
                </c:pt>
                <c:pt idx="4">
                  <c:v>311</c:v>
                </c:pt>
                <c:pt idx="5">
                  <c:v>281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341</c:v>
                </c:pt>
                <c:pt idx="20">
                  <c:v>#N/A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4">
                  <c:v>#N/A</c:v>
                </c:pt>
                <c:pt idx="25">
                  <c:v>317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190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215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235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375</c:v>
                </c:pt>
                <c:pt idx="73">
                  <c:v>235</c:v>
                </c:pt>
                <c:pt idx="74">
                  <c:v>#N/A</c:v>
                </c:pt>
                <c:pt idx="75">
                  <c:v>#N/A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4D-A54A-99BB-CC1010DC1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700959"/>
        <c:axId val="1411702639"/>
      </c:scatterChart>
      <c:valAx>
        <c:axId val="141170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2639"/>
        <c:crosses val="autoZero"/>
        <c:crossBetween val="midCat"/>
      </c:valAx>
      <c:valAx>
        <c:axId val="14117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70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'Henry Individual Elem'!$AT$2:$AT$78</c:f>
              <c:numCache>
                <c:formatCode>0.00</c:formatCode>
                <c:ptCount val="77"/>
                <c:pt idx="0">
                  <c:v>0.38221987860435347</c:v>
                </c:pt>
                <c:pt idx="1">
                  <c:v>0.39657020912974605</c:v>
                </c:pt>
                <c:pt idx="2">
                  <c:v>0.4030733062532752</c:v>
                </c:pt>
                <c:pt idx="3">
                  <c:v>0.42594268842872607</c:v>
                </c:pt>
                <c:pt idx="4">
                  <c:v>0.43252059171603696</c:v>
                </c:pt>
                <c:pt idx="5">
                  <c:v>0.42133228296299785</c:v>
                </c:pt>
                <c:pt idx="6">
                  <c:v>0.47874556446539668</c:v>
                </c:pt>
                <c:pt idx="7">
                  <c:v>0</c:v>
                </c:pt>
                <c:pt idx="8">
                  <c:v>0.44779275652341866</c:v>
                </c:pt>
                <c:pt idx="9">
                  <c:v>0.4469557692748834</c:v>
                </c:pt>
                <c:pt idx="10">
                  <c:v>0.45171804264198223</c:v>
                </c:pt>
                <c:pt idx="11">
                  <c:v>0.45502882289355173</c:v>
                </c:pt>
                <c:pt idx="12">
                  <c:v>0.45985348348377181</c:v>
                </c:pt>
                <c:pt idx="13">
                  <c:v>0.44689593401379885</c:v>
                </c:pt>
                <c:pt idx="14">
                  <c:v>0.47602125919458355</c:v>
                </c:pt>
                <c:pt idx="15">
                  <c:v>0.45537091533646606</c:v>
                </c:pt>
                <c:pt idx="16">
                  <c:v>0.45537091533646606</c:v>
                </c:pt>
                <c:pt idx="17">
                  <c:v>0.45760617882667237</c:v>
                </c:pt>
                <c:pt idx="18">
                  <c:v>0.44272173114098662</c:v>
                </c:pt>
                <c:pt idx="19">
                  <c:v>0.4578879426941535</c:v>
                </c:pt>
                <c:pt idx="20">
                  <c:v>0</c:v>
                </c:pt>
                <c:pt idx="21">
                  <c:v>0.48681737253588508</c:v>
                </c:pt>
                <c:pt idx="22">
                  <c:v>0.46841491423515536</c:v>
                </c:pt>
                <c:pt idx="23">
                  <c:v>0.49107304435418153</c:v>
                </c:pt>
                <c:pt idx="24">
                  <c:v>0.49116592795830061</c:v>
                </c:pt>
                <c:pt idx="25">
                  <c:v>0.46391117393041048</c:v>
                </c:pt>
                <c:pt idx="26">
                  <c:v>0.50807323385918945</c:v>
                </c:pt>
                <c:pt idx="27">
                  <c:v>0.47874556446539668</c:v>
                </c:pt>
                <c:pt idx="28">
                  <c:v>0.48351660726891538</c:v>
                </c:pt>
                <c:pt idx="29">
                  <c:v>0.50586516506734824</c:v>
                </c:pt>
                <c:pt idx="30">
                  <c:v>0.74470745356676071</c:v>
                </c:pt>
                <c:pt idx="31">
                  <c:v>0.51657049923887144</c:v>
                </c:pt>
                <c:pt idx="32">
                  <c:v>0.5130979658994993</c:v>
                </c:pt>
                <c:pt idx="33">
                  <c:v>0.52419307703286944</c:v>
                </c:pt>
                <c:pt idx="34">
                  <c:v>0.53030208301498105</c:v>
                </c:pt>
                <c:pt idx="35">
                  <c:v>0.53030208301498105</c:v>
                </c:pt>
                <c:pt idx="36">
                  <c:v>0.54165611521075663</c:v>
                </c:pt>
                <c:pt idx="37">
                  <c:v>0.54857677232769952</c:v>
                </c:pt>
                <c:pt idx="38">
                  <c:v>0</c:v>
                </c:pt>
                <c:pt idx="39">
                  <c:v>0</c:v>
                </c:pt>
                <c:pt idx="40">
                  <c:v>0.5510194006423319</c:v>
                </c:pt>
                <c:pt idx="41">
                  <c:v>0.52851288154525067</c:v>
                </c:pt>
                <c:pt idx="42">
                  <c:v>0.49845467034887353</c:v>
                </c:pt>
                <c:pt idx="43">
                  <c:v>0.61174423411604129</c:v>
                </c:pt>
                <c:pt idx="44">
                  <c:v>0.61359109482926022</c:v>
                </c:pt>
                <c:pt idx="45">
                  <c:v>0.61315534772191393</c:v>
                </c:pt>
                <c:pt idx="46">
                  <c:v>0.61315534772191393</c:v>
                </c:pt>
                <c:pt idx="47">
                  <c:v>0</c:v>
                </c:pt>
                <c:pt idx="48">
                  <c:v>0</c:v>
                </c:pt>
                <c:pt idx="49">
                  <c:v>0.60335518729701965</c:v>
                </c:pt>
                <c:pt idx="50">
                  <c:v>0.60335518729701965</c:v>
                </c:pt>
                <c:pt idx="51">
                  <c:v>0.60443489621956159</c:v>
                </c:pt>
                <c:pt idx="52">
                  <c:v>0.59773101578079957</c:v>
                </c:pt>
                <c:pt idx="53">
                  <c:v>0.59961742708182686</c:v>
                </c:pt>
                <c:pt idx="54">
                  <c:v>0</c:v>
                </c:pt>
                <c:pt idx="55">
                  <c:v>0.60412858922215629</c:v>
                </c:pt>
                <c:pt idx="56">
                  <c:v>0.61144758745040784</c:v>
                </c:pt>
                <c:pt idx="57">
                  <c:v>0.70254778456722677</c:v>
                </c:pt>
                <c:pt idx="58">
                  <c:v>0</c:v>
                </c:pt>
                <c:pt idx="59">
                  <c:v>0</c:v>
                </c:pt>
                <c:pt idx="60">
                  <c:v>0.7127297353599803</c:v>
                </c:pt>
                <c:pt idx="61">
                  <c:v>0.71681963179494401</c:v>
                </c:pt>
                <c:pt idx="62">
                  <c:v>0.71681963179494401</c:v>
                </c:pt>
                <c:pt idx="63">
                  <c:v>0</c:v>
                </c:pt>
                <c:pt idx="64">
                  <c:v>0</c:v>
                </c:pt>
                <c:pt idx="65">
                  <c:v>0.72158885033237119</c:v>
                </c:pt>
                <c:pt idx="66">
                  <c:v>0</c:v>
                </c:pt>
                <c:pt idx="67">
                  <c:v>0.71815941411054351</c:v>
                </c:pt>
                <c:pt idx="68">
                  <c:v>0.72202450147252384</c:v>
                </c:pt>
                <c:pt idx="69">
                  <c:v>0.72612866783182617</c:v>
                </c:pt>
                <c:pt idx="70">
                  <c:v>0.72423059737092554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0.65372048300091834</c:v>
                </c:pt>
                <c:pt idx="76">
                  <c:v>0.63436004407557312</c:v>
                </c:pt>
              </c:numCache>
            </c:numRef>
          </c:xVal>
          <c:yVal>
            <c:numRef>
              <c:f>'Henry Individual Elem'!$AU$2:$AU$78</c:f>
              <c:numCache>
                <c:formatCode>0.00</c:formatCode>
                <c:ptCount val="77"/>
                <c:pt idx="0">
                  <c:v>0.12561803377939834</c:v>
                </c:pt>
                <c:pt idx="1">
                  <c:v>0.13549655168979993</c:v>
                </c:pt>
                <c:pt idx="2">
                  <c:v>0.13786668161941129</c:v>
                </c:pt>
                <c:pt idx="3">
                  <c:v>0.15916779384761701</c:v>
                </c:pt>
                <c:pt idx="4">
                  <c:v>0.15272772085209807</c:v>
                </c:pt>
                <c:pt idx="5">
                  <c:v>0.16410161897476735</c:v>
                </c:pt>
                <c:pt idx="6">
                  <c:v>0.18696991967191393</c:v>
                </c:pt>
                <c:pt idx="7">
                  <c:v>0</c:v>
                </c:pt>
                <c:pt idx="8">
                  <c:v>0.15959669652545516</c:v>
                </c:pt>
                <c:pt idx="9">
                  <c:v>0.16055835978070035</c:v>
                </c:pt>
                <c:pt idx="10">
                  <c:v>0.16075044746869799</c:v>
                </c:pt>
                <c:pt idx="11">
                  <c:v>0.16738494292648881</c:v>
                </c:pt>
                <c:pt idx="12">
                  <c:v>0.1637838786538805</c:v>
                </c:pt>
                <c:pt idx="13">
                  <c:v>0.17870881628974961</c:v>
                </c:pt>
                <c:pt idx="14">
                  <c:v>0.15131625234789259</c:v>
                </c:pt>
                <c:pt idx="15">
                  <c:v>0.17376078321872437</c:v>
                </c:pt>
                <c:pt idx="16">
                  <c:v>0.17376078321872437</c:v>
                </c:pt>
                <c:pt idx="17">
                  <c:v>0.17251401816461209</c:v>
                </c:pt>
                <c:pt idx="18">
                  <c:v>0.18849220060467367</c:v>
                </c:pt>
                <c:pt idx="19">
                  <c:v>0.17832601384840216</c:v>
                </c:pt>
                <c:pt idx="20">
                  <c:v>0</c:v>
                </c:pt>
                <c:pt idx="21">
                  <c:v>0.158639103730291</c:v>
                </c:pt>
                <c:pt idx="22">
                  <c:v>0.1846207447962793</c:v>
                </c:pt>
                <c:pt idx="23">
                  <c:v>0.16757500495856603</c:v>
                </c:pt>
                <c:pt idx="24">
                  <c:v>0.17200436381422568</c:v>
                </c:pt>
                <c:pt idx="25">
                  <c:v>0.19987184117391849</c:v>
                </c:pt>
                <c:pt idx="26">
                  <c:v>0.1570078101044538</c:v>
                </c:pt>
                <c:pt idx="27">
                  <c:v>0.18696991967191393</c:v>
                </c:pt>
                <c:pt idx="28">
                  <c:v>0.18777451187355843</c:v>
                </c:pt>
                <c:pt idx="29">
                  <c:v>0.18344775065595642</c:v>
                </c:pt>
                <c:pt idx="30">
                  <c:v>1.483901541497307E-2</c:v>
                </c:pt>
                <c:pt idx="31">
                  <c:v>0.16184721128190854</c:v>
                </c:pt>
                <c:pt idx="32">
                  <c:v>0.19863553282861102</c:v>
                </c:pt>
                <c:pt idx="33">
                  <c:v>0.19562955731834858</c:v>
                </c:pt>
                <c:pt idx="34">
                  <c:v>0.1912326629564802</c:v>
                </c:pt>
                <c:pt idx="35">
                  <c:v>0.1912326629564802</c:v>
                </c:pt>
                <c:pt idx="36">
                  <c:v>0.18072403414595198</c:v>
                </c:pt>
                <c:pt idx="37">
                  <c:v>0.1947476874031262</c:v>
                </c:pt>
                <c:pt idx="38">
                  <c:v>0</c:v>
                </c:pt>
                <c:pt idx="39">
                  <c:v>0</c:v>
                </c:pt>
                <c:pt idx="40">
                  <c:v>0.20416413694289123</c:v>
                </c:pt>
                <c:pt idx="41">
                  <c:v>0.22701771858921357</c:v>
                </c:pt>
                <c:pt idx="42">
                  <c:v>0.25717024889127243</c:v>
                </c:pt>
                <c:pt idx="43">
                  <c:v>0.16187093030014255</c:v>
                </c:pt>
                <c:pt idx="44">
                  <c:v>0.16867822962021684</c:v>
                </c:pt>
                <c:pt idx="45">
                  <c:v>0.16951159003852276</c:v>
                </c:pt>
                <c:pt idx="46">
                  <c:v>0.16951159003852276</c:v>
                </c:pt>
                <c:pt idx="47">
                  <c:v>0</c:v>
                </c:pt>
                <c:pt idx="48">
                  <c:v>0</c:v>
                </c:pt>
                <c:pt idx="49">
                  <c:v>0.1935367690786606</c:v>
                </c:pt>
                <c:pt idx="50">
                  <c:v>0.1935367690786606</c:v>
                </c:pt>
                <c:pt idx="51">
                  <c:v>0.19450210652386102</c:v>
                </c:pt>
                <c:pt idx="52">
                  <c:v>0.20153333028452539</c:v>
                </c:pt>
                <c:pt idx="53">
                  <c:v>0.19987724384395364</c:v>
                </c:pt>
                <c:pt idx="54">
                  <c:v>0</c:v>
                </c:pt>
                <c:pt idx="55">
                  <c:v>0.20146951559468296</c:v>
                </c:pt>
                <c:pt idx="56">
                  <c:v>0.2113715368768562</c:v>
                </c:pt>
                <c:pt idx="57">
                  <c:v>0.14715098231452145</c:v>
                </c:pt>
                <c:pt idx="58">
                  <c:v>0</c:v>
                </c:pt>
                <c:pt idx="59">
                  <c:v>0</c:v>
                </c:pt>
                <c:pt idx="60">
                  <c:v>0.14288710598644402</c:v>
                </c:pt>
                <c:pt idx="61">
                  <c:v>0.13994154493204289</c:v>
                </c:pt>
                <c:pt idx="62">
                  <c:v>0.13994154493204289</c:v>
                </c:pt>
                <c:pt idx="63">
                  <c:v>0</c:v>
                </c:pt>
                <c:pt idx="64">
                  <c:v>0</c:v>
                </c:pt>
                <c:pt idx="65">
                  <c:v>0.13863830439747052</c:v>
                </c:pt>
                <c:pt idx="66">
                  <c:v>0</c:v>
                </c:pt>
                <c:pt idx="67">
                  <c:v>0.14230668036996696</c:v>
                </c:pt>
                <c:pt idx="68">
                  <c:v>0.14154744404702393</c:v>
                </c:pt>
                <c:pt idx="69">
                  <c:v>0.13804613969429641</c:v>
                </c:pt>
                <c:pt idx="70">
                  <c:v>0.14282412608579589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0.13694483433704513</c:v>
                </c:pt>
                <c:pt idx="76">
                  <c:v>0.17088940900673916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17-5142-BEE7-EEB68DEF0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307791"/>
        <c:axId val="1498649967"/>
      </c:scatterChart>
      <c:valAx>
        <c:axId val="150430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649967"/>
        <c:crosses val="autoZero"/>
        <c:crossBetween val="midCat"/>
      </c:valAx>
      <c:valAx>
        <c:axId val="14986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0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'Henry Individual Elem'!$BX$1</c:f>
              <c:strCache>
                <c:ptCount val="1"/>
                <c:pt idx="0">
                  <c:v>Residual^2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'Henry Individual Elem'!$BX$2:$BX$122</c:f>
              <c:numCache>
                <c:formatCode>0.00000</c:formatCode>
                <c:ptCount val="121"/>
                <c:pt idx="0">
                  <c:v>#N/A</c:v>
                </c:pt>
                <c:pt idx="1">
                  <c:v>785.52394783904549</c:v>
                </c:pt>
                <c:pt idx="2">
                  <c:v>674.14825936494867</c:v>
                </c:pt>
                <c:pt idx="3">
                  <c:v>#N/A</c:v>
                </c:pt>
                <c:pt idx="4">
                  <c:v>501.41743840649053</c:v>
                </c:pt>
                <c:pt idx="5">
                  <c:v>1143.5116872188489</c:v>
                </c:pt>
                <c:pt idx="6">
                  <c:v>#N/A</c:v>
                </c:pt>
                <c:pt idx="8">
                  <c:v>#N/A</c:v>
                </c:pt>
                <c:pt idx="9">
                  <c:v>2704.6167737038222</c:v>
                </c:pt>
                <c:pt idx="10">
                  <c:v>3919.6526418070939</c:v>
                </c:pt>
                <c:pt idx="11">
                  <c:v>384.36501144101913</c:v>
                </c:pt>
                <c:pt idx="12">
                  <c:v>3370.0455567020022</c:v>
                </c:pt>
                <c:pt idx="13">
                  <c:v>4588.0099692319609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4065.7384699448958</c:v>
                </c:pt>
                <c:pt idx="21">
                  <c:v>6227.8586501588807</c:v>
                </c:pt>
                <c:pt idx="22">
                  <c:v>1124.2949812088714</c:v>
                </c:pt>
                <c:pt idx="23">
                  <c:v>4441.1174708256667</c:v>
                </c:pt>
                <c:pt idx="24">
                  <c:v>#N/A</c:v>
                </c:pt>
                <c:pt idx="25">
                  <c:v>177.48794410942421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31">
                  <c:v>101.10794051785318</c:v>
                </c:pt>
                <c:pt idx="32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402.88774985190469</c:v>
                </c:pt>
                <c:pt idx="37">
                  <c:v>#N/A</c:v>
                </c:pt>
                <c:pt idx="40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60">
                  <c:v>#N/A</c:v>
                </c:pt>
                <c:pt idx="65">
                  <c:v>#N/A</c:v>
                </c:pt>
                <c:pt idx="76">
                  <c:v>4670.8592129880617</c:v>
                </c:pt>
              </c:numCache>
            </c:numRef>
          </c:xVal>
          <c:yVal>
            <c:numRef>
              <c:f>'Henry Individual Elem'!$CL$2:$CL$122</c:f>
              <c:numCache>
                <c:formatCode>0.00</c:formatCode>
                <c:ptCount val="121"/>
                <c:pt idx="0">
                  <c:v>1.4535575525677082E-3</c:v>
                </c:pt>
                <c:pt idx="1">
                  <c:v>1.4625137749071924E-3</c:v>
                </c:pt>
                <c:pt idx="2">
                  <c:v>1.4706576987396276E-3</c:v>
                </c:pt>
                <c:pt idx="3">
                  <c:v>1.2492409206609656E-3</c:v>
                </c:pt>
                <c:pt idx="4">
                  <c:v>1.3167568580889407E-3</c:v>
                </c:pt>
                <c:pt idx="5">
                  <c:v>1.7844556585316143E-3</c:v>
                </c:pt>
                <c:pt idx="6">
                  <c:v>1.122172155699927E-3</c:v>
                </c:pt>
                <c:pt idx="8">
                  <c:v>1.1058442497496027E-3</c:v>
                </c:pt>
                <c:pt idx="9">
                  <c:v>2.9699596343929794E-4</c:v>
                </c:pt>
                <c:pt idx="10">
                  <c:v>4.6239215272097888E-4</c:v>
                </c:pt>
                <c:pt idx="11">
                  <c:v>1.5451349590284714E-4</c:v>
                </c:pt>
                <c:pt idx="12">
                  <c:v>0</c:v>
                </c:pt>
                <c:pt idx="13">
                  <c:v>1.5661767509560528E-3</c:v>
                </c:pt>
                <c:pt idx="14">
                  <c:v>1.7462094623327455E-3</c:v>
                </c:pt>
                <c:pt idx="15">
                  <c:v>1.1655631131644987E-3</c:v>
                </c:pt>
                <c:pt idx="16">
                  <c:v>1.1655631131644987E-3</c:v>
                </c:pt>
                <c:pt idx="17">
                  <c:v>1.5692998979404816E-3</c:v>
                </c:pt>
                <c:pt idx="18">
                  <c:v>1.3395998074559191E-3</c:v>
                </c:pt>
                <c:pt idx="19">
                  <c:v>1.3447986227437569E-3</c:v>
                </c:pt>
                <c:pt idx="21">
                  <c:v>1.3840804787345706E-3</c:v>
                </c:pt>
                <c:pt idx="22">
                  <c:v>1.0175664873326509E-3</c:v>
                </c:pt>
                <c:pt idx="23">
                  <c:v>7.7794148499657392E-4</c:v>
                </c:pt>
                <c:pt idx="24">
                  <c:v>1.2850779596663572E-3</c:v>
                </c:pt>
                <c:pt idx="25">
                  <c:v>1.3328574755943285E-3</c:v>
                </c:pt>
                <c:pt idx="26">
                  <c:v>1.7667547182948571E-3</c:v>
                </c:pt>
                <c:pt idx="27">
                  <c:v>1.122172155699927E-3</c:v>
                </c:pt>
                <c:pt idx="28">
                  <c:v>1.4220993156770353E-3</c:v>
                </c:pt>
                <c:pt idx="29">
                  <c:v>1.225205017544626E-3</c:v>
                </c:pt>
                <c:pt idx="30">
                  <c:v>0</c:v>
                </c:pt>
                <c:pt idx="31">
                  <c:v>2.1657565153757503E-3</c:v>
                </c:pt>
                <c:pt idx="32">
                  <c:v>1.2117702785733211E-3</c:v>
                </c:pt>
                <c:pt idx="33">
                  <c:v>1.4940099702715965E-3</c:v>
                </c:pt>
                <c:pt idx="34">
                  <c:v>8.6580315789455155E-4</c:v>
                </c:pt>
                <c:pt idx="35">
                  <c:v>8.6580315789455155E-4</c:v>
                </c:pt>
                <c:pt idx="36">
                  <c:v>8.6583133735181192E-4</c:v>
                </c:pt>
                <c:pt idx="37">
                  <c:v>0</c:v>
                </c:pt>
                <c:pt idx="40">
                  <c:v>1.4264764786505472E-3</c:v>
                </c:pt>
                <c:pt idx="41">
                  <c:v>4.5380524095380833E-4</c:v>
                </c:pt>
                <c:pt idx="42">
                  <c:v>0</c:v>
                </c:pt>
                <c:pt idx="43">
                  <c:v>0</c:v>
                </c:pt>
                <c:pt idx="44">
                  <c:v>1.19152842313516E-3</c:v>
                </c:pt>
                <c:pt idx="45">
                  <c:v>5.5769737357749458E-4</c:v>
                </c:pt>
                <c:pt idx="46">
                  <c:v>5.5769737357749458E-4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60">
                  <c:v>3.5489772608459193E-4</c:v>
                </c:pt>
                <c:pt idx="61">
                  <c:v>5.5169960976834162E-4</c:v>
                </c:pt>
                <c:pt idx="62">
                  <c:v>5.5169960976834162E-4</c:v>
                </c:pt>
                <c:pt idx="65">
                  <c:v>7.9071748069943395E-4</c:v>
                </c:pt>
                <c:pt idx="67">
                  <c:v>5.5579688938454691E-4</c:v>
                </c:pt>
                <c:pt idx="68">
                  <c:v>3.1688789251577967E-4</c:v>
                </c:pt>
                <c:pt idx="69">
                  <c:v>0</c:v>
                </c:pt>
                <c:pt idx="70">
                  <c:v>3.1581071535442188E-4</c:v>
                </c:pt>
                <c:pt idx="75">
                  <c:v>0</c:v>
                </c:pt>
                <c:pt idx="76">
                  <c:v>3.8405076696065923E-3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0-B64C-93CB-E0FFA585E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504783"/>
        <c:axId val="1107506767"/>
      </c:scatterChart>
      <c:valAx>
        <c:axId val="110750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06767"/>
        <c:crosses val="autoZero"/>
        <c:crossBetween val="midCat"/>
      </c:valAx>
      <c:valAx>
        <c:axId val="110750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50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1515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514235408036959E-2"/>
                  <c:y val="-0.357299154382836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Elem'!$BU$2:$BU$79</c:f>
              <c:numCache>
                <c:formatCode>0.000</c:formatCode>
                <c:ptCount val="78"/>
                <c:pt idx="0">
                  <c:v>0.6832182697634942</c:v>
                </c:pt>
                <c:pt idx="1">
                  <c:v>0.65087436878328986</c:v>
                </c:pt>
                <c:pt idx="2">
                  <c:v>0.63634895165684413</c:v>
                </c:pt>
                <c:pt idx="3">
                  <c:v>0.56941162704725135</c:v>
                </c:pt>
                <c:pt idx="4">
                  <c:v>0.63054067181569617</c:v>
                </c:pt>
                <c:pt idx="5">
                  <c:v>0.57369516190012881</c:v>
                </c:pt>
                <c:pt idx="6">
                  <c:v>0.46511835932640849</c:v>
                </c:pt>
                <c:pt idx="8">
                  <c:v>0.61812681024455396</c:v>
                </c:pt>
                <c:pt idx="9">
                  <c:v>0.58041028625351354</c:v>
                </c:pt>
                <c:pt idx="10">
                  <c:v>0.55772322594410195</c:v>
                </c:pt>
                <c:pt idx="11">
                  <c:v>0.56721475058339832</c:v>
                </c:pt>
                <c:pt idx="12">
                  <c:v>0.46913156022464081</c:v>
                </c:pt>
                <c:pt idx="13">
                  <c:v>0.5038147469565476</c:v>
                </c:pt>
                <c:pt idx="14">
                  <c:v>0.48947765946418254</c:v>
                </c:pt>
                <c:pt idx="15">
                  <c:v>0.6686427906163338</c:v>
                </c:pt>
                <c:pt idx="16">
                  <c:v>0.6686427906163338</c:v>
                </c:pt>
                <c:pt idx="17">
                  <c:v>0.65113341166267391</c:v>
                </c:pt>
                <c:pt idx="18">
                  <c:v>0.50111903195657748</c:v>
                </c:pt>
                <c:pt idx="19">
                  <c:v>0.46829245583134821</c:v>
                </c:pt>
                <c:pt idx="21">
                  <c:v>0.58986536149248647</c:v>
                </c:pt>
                <c:pt idx="22">
                  <c:v>0.61039476256084635</c:v>
                </c:pt>
                <c:pt idx="23">
                  <c:v>0.50902045486186764</c:v>
                </c:pt>
                <c:pt idx="24">
                  <c:v>0.58491379575055047</c:v>
                </c:pt>
                <c:pt idx="25">
                  <c:v>0.5717203115065993</c:v>
                </c:pt>
                <c:pt idx="26">
                  <c:v>0.42683141000135638</c:v>
                </c:pt>
                <c:pt idx="27">
                  <c:v>0.46511835932640849</c:v>
                </c:pt>
                <c:pt idx="28">
                  <c:v>0.4817747326708714</c:v>
                </c:pt>
                <c:pt idx="31">
                  <c:v>0.3017058910777074</c:v>
                </c:pt>
                <c:pt idx="32">
                  <c:v>0.38564655443753459</c:v>
                </c:pt>
                <c:pt idx="34">
                  <c:v>0.50109474962206824</c:v>
                </c:pt>
                <c:pt idx="35">
                  <c:v>0.50109474962206824</c:v>
                </c:pt>
                <c:pt idx="36">
                  <c:v>0.36483649751679698</c:v>
                </c:pt>
                <c:pt idx="37">
                  <c:v>0.45813526815262418</c:v>
                </c:pt>
                <c:pt idx="40">
                  <c:v>0.35855859079284846</c:v>
                </c:pt>
                <c:pt idx="44">
                  <c:v>0.31519383228277564</c:v>
                </c:pt>
                <c:pt idx="45">
                  <c:v>0.44555939484085866</c:v>
                </c:pt>
                <c:pt idx="46">
                  <c:v>0.44555939484085866</c:v>
                </c:pt>
                <c:pt idx="60">
                  <c:v>0.21200709641011639</c:v>
                </c:pt>
                <c:pt idx="65">
                  <c:v>0.22903318351343596</c:v>
                </c:pt>
                <c:pt idx="76">
                  <c:v>0.3188287271437325</c:v>
                </c:pt>
              </c:numCache>
            </c:numRef>
          </c:xVal>
          <c:yVal>
            <c:numRef>
              <c:f>'Henry Individual Elem'!$Y$2:$Y$79</c:f>
              <c:numCache>
                <c:formatCode>General</c:formatCode>
                <c:ptCount val="78"/>
                <c:pt idx="1">
                  <c:v>349</c:v>
                </c:pt>
                <c:pt idx="2">
                  <c:v>355</c:v>
                </c:pt>
                <c:pt idx="4">
                  <c:v>380</c:v>
                </c:pt>
                <c:pt idx="5">
                  <c:v>284</c:v>
                </c:pt>
                <c:pt idx="12">
                  <c:v>372</c:v>
                </c:pt>
                <c:pt idx="13">
                  <c:v>394</c:v>
                </c:pt>
                <c:pt idx="19">
                  <c:v>385</c:v>
                </c:pt>
                <c:pt idx="21">
                  <c:v>398</c:v>
                </c:pt>
                <c:pt idx="22">
                  <c:v>359</c:v>
                </c:pt>
                <c:pt idx="25">
                  <c:v>361</c:v>
                </c:pt>
                <c:pt idx="31">
                  <c:v>180</c:v>
                </c:pt>
                <c:pt idx="56">
                  <c:v>199</c:v>
                </c:pt>
                <c:pt idx="72">
                  <c:v>375</c:v>
                </c:pt>
                <c:pt idx="73">
                  <c:v>200</c:v>
                </c:pt>
                <c:pt idx="76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0-9043-95A2-FE576863551A}"/>
            </c:ext>
          </c:extLst>
        </c:ser>
        <c:ser>
          <c:idx val="0"/>
          <c:order val="1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645594872513222"/>
                  <c:y val="-7.36440408665799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Elem'!$BU$2:$BU$79</c:f>
              <c:numCache>
                <c:formatCode>0.000</c:formatCode>
                <c:ptCount val="78"/>
                <c:pt idx="0">
                  <c:v>0.6832182697634942</c:v>
                </c:pt>
                <c:pt idx="1">
                  <c:v>0.65087436878328986</c:v>
                </c:pt>
                <c:pt idx="2">
                  <c:v>0.63634895165684413</c:v>
                </c:pt>
                <c:pt idx="3">
                  <c:v>0.56941162704725135</c:v>
                </c:pt>
                <c:pt idx="4">
                  <c:v>0.63054067181569617</c:v>
                </c:pt>
                <c:pt idx="5">
                  <c:v>0.57369516190012881</c:v>
                </c:pt>
                <c:pt idx="6">
                  <c:v>0.46511835932640849</c:v>
                </c:pt>
                <c:pt idx="8">
                  <c:v>0.61812681024455396</c:v>
                </c:pt>
                <c:pt idx="9">
                  <c:v>0.58041028625351354</c:v>
                </c:pt>
                <c:pt idx="10">
                  <c:v>0.55772322594410195</c:v>
                </c:pt>
                <c:pt idx="11">
                  <c:v>0.56721475058339832</c:v>
                </c:pt>
                <c:pt idx="12">
                  <c:v>0.46913156022464081</c:v>
                </c:pt>
                <c:pt idx="13">
                  <c:v>0.5038147469565476</c:v>
                </c:pt>
                <c:pt idx="14">
                  <c:v>0.48947765946418254</c:v>
                </c:pt>
                <c:pt idx="15">
                  <c:v>0.6686427906163338</c:v>
                </c:pt>
                <c:pt idx="16">
                  <c:v>0.6686427906163338</c:v>
                </c:pt>
                <c:pt idx="17">
                  <c:v>0.65113341166267391</c:v>
                </c:pt>
                <c:pt idx="18">
                  <c:v>0.50111903195657748</c:v>
                </c:pt>
                <c:pt idx="19">
                  <c:v>0.46829245583134821</c:v>
                </c:pt>
                <c:pt idx="21">
                  <c:v>0.58986536149248647</c:v>
                </c:pt>
                <c:pt idx="22">
                  <c:v>0.61039476256084635</c:v>
                </c:pt>
                <c:pt idx="23">
                  <c:v>0.50902045486186764</c:v>
                </c:pt>
                <c:pt idx="24">
                  <c:v>0.58491379575055047</c:v>
                </c:pt>
                <c:pt idx="25">
                  <c:v>0.5717203115065993</c:v>
                </c:pt>
                <c:pt idx="26">
                  <c:v>0.42683141000135638</c:v>
                </c:pt>
                <c:pt idx="27">
                  <c:v>0.46511835932640849</c:v>
                </c:pt>
                <c:pt idx="28">
                  <c:v>0.4817747326708714</c:v>
                </c:pt>
                <c:pt idx="31">
                  <c:v>0.3017058910777074</c:v>
                </c:pt>
                <c:pt idx="32">
                  <c:v>0.38564655443753459</c:v>
                </c:pt>
                <c:pt idx="34">
                  <c:v>0.50109474962206824</c:v>
                </c:pt>
                <c:pt idx="35">
                  <c:v>0.50109474962206824</c:v>
                </c:pt>
                <c:pt idx="36">
                  <c:v>0.36483649751679698</c:v>
                </c:pt>
                <c:pt idx="37">
                  <c:v>0.45813526815262418</c:v>
                </c:pt>
                <c:pt idx="40">
                  <c:v>0.35855859079284846</c:v>
                </c:pt>
                <c:pt idx="44">
                  <c:v>0.31519383228277564</c:v>
                </c:pt>
                <c:pt idx="45">
                  <c:v>0.44555939484085866</c:v>
                </c:pt>
                <c:pt idx="46">
                  <c:v>0.44555939484085866</c:v>
                </c:pt>
                <c:pt idx="60">
                  <c:v>0.21200709641011639</c:v>
                </c:pt>
                <c:pt idx="65">
                  <c:v>0.22903318351343596</c:v>
                </c:pt>
                <c:pt idx="76">
                  <c:v>0.3188287271437325</c:v>
                </c:pt>
              </c:numCache>
            </c:numRef>
          </c:xVal>
          <c:yVal>
            <c:numRef>
              <c:f>'Henry Individual Elem'!$AB$2:$AB$79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80-9043-95A2-FE5768635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Mg#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1430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31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754825757229037"/>
                  <c:y val="-6.682607158882327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1"/>
                      </a:solidFill>
                      <a:latin typeface="Avenir Book" panose="02000503020000020003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'Henry Individual Elem'!$F$2:$F$79</c:f>
              <c:numCache>
                <c:formatCode>0.0000</c:formatCode>
                <c:ptCount val="78"/>
                <c:pt idx="0">
                  <c:v>0.33788352456316123</c:v>
                </c:pt>
                <c:pt idx="1">
                  <c:v>0.36103905373641304</c:v>
                </c:pt>
                <c:pt idx="2">
                  <c:v>0.28825402128623334</c:v>
                </c:pt>
                <c:pt idx="3">
                  <c:v>0.37471516699352259</c:v>
                </c:pt>
                <c:pt idx="4">
                  <c:v>0.39124475074304188</c:v>
                </c:pt>
                <c:pt idx="5">
                  <c:v>0.4887569934165874</c:v>
                </c:pt>
                <c:pt idx="6">
                  <c:v>0.17644056739664726</c:v>
                </c:pt>
                <c:pt idx="8">
                  <c:v>0.2037062822755919</c:v>
                </c:pt>
                <c:pt idx="9">
                  <c:v>0.53685578640295406</c:v>
                </c:pt>
                <c:pt idx="10">
                  <c:v>0.42411331623924359</c:v>
                </c:pt>
                <c:pt idx="11">
                  <c:v>0.23689820110221482</c:v>
                </c:pt>
                <c:pt idx="12">
                  <c:v>0.30280441831693838</c:v>
                </c:pt>
                <c:pt idx="13">
                  <c:v>0.36701862247339523</c:v>
                </c:pt>
                <c:pt idx="14">
                  <c:v>0.29723339168791352</c:v>
                </c:pt>
                <c:pt idx="15">
                  <c:v>0.24960527733659421</c:v>
                </c:pt>
                <c:pt idx="16">
                  <c:v>0.24960527733659421</c:v>
                </c:pt>
                <c:pt idx="17">
                  <c:v>0.24737348824542493</c:v>
                </c:pt>
                <c:pt idx="18">
                  <c:v>0.36389426147301268</c:v>
                </c:pt>
                <c:pt idx="19">
                  <c:v>0.36694941616020388</c:v>
                </c:pt>
                <c:pt idx="21">
                  <c:v>0.24463806860177423</c:v>
                </c:pt>
                <c:pt idx="22">
                  <c:v>0.27545460605486499</c:v>
                </c:pt>
                <c:pt idx="23">
                  <c:v>0.43837596574883414</c:v>
                </c:pt>
                <c:pt idx="24">
                  <c:v>0.25354577392682659</c:v>
                </c:pt>
                <c:pt idx="25">
                  <c:v>0.27655660483015931</c:v>
                </c:pt>
                <c:pt idx="26">
                  <c:v>0.26424162465249967</c:v>
                </c:pt>
                <c:pt idx="27">
                  <c:v>0.35410507887845855</c:v>
                </c:pt>
                <c:pt idx="28">
                  <c:v>0.34248268324943787</c:v>
                </c:pt>
                <c:pt idx="29">
                  <c:v>0.36281785810478795</c:v>
                </c:pt>
                <c:pt idx="31">
                  <c:v>0.50738925282880565</c:v>
                </c:pt>
                <c:pt idx="32">
                  <c:v>0.57465772539738236</c:v>
                </c:pt>
                <c:pt idx="33">
                  <c:v>0.9586393576105503</c:v>
                </c:pt>
                <c:pt idx="34">
                  <c:v>0.44170443723641156</c:v>
                </c:pt>
                <c:pt idx="35">
                  <c:v>0.44170443723641156</c:v>
                </c:pt>
                <c:pt idx="36">
                  <c:v>0.59026644831546593</c:v>
                </c:pt>
                <c:pt idx="37">
                  <c:v>0.53080798161757692</c:v>
                </c:pt>
                <c:pt idx="40">
                  <c:v>0.73939245749679217</c:v>
                </c:pt>
                <c:pt idx="41">
                  <c:v>0.39402123935500799</c:v>
                </c:pt>
                <c:pt idx="42">
                  <c:v>0.97693054276684177</c:v>
                </c:pt>
                <c:pt idx="44">
                  <c:v>0.55763994689390817</c:v>
                </c:pt>
                <c:pt idx="45">
                  <c:v>0.57782118741672506</c:v>
                </c:pt>
                <c:pt idx="46">
                  <c:v>0.57782118741672506</c:v>
                </c:pt>
                <c:pt idx="49">
                  <c:v>1</c:v>
                </c:pt>
                <c:pt idx="50">
                  <c:v>1</c:v>
                </c:pt>
                <c:pt idx="56">
                  <c:v>1</c:v>
                </c:pt>
                <c:pt idx="60">
                  <c:v>0.90181353435688105</c:v>
                </c:pt>
                <c:pt idx="61">
                  <c:v>0.92719594292668905</c:v>
                </c:pt>
                <c:pt idx="62">
                  <c:v>0.92719594292668905</c:v>
                </c:pt>
                <c:pt idx="65">
                  <c:v>0.93070070779471259</c:v>
                </c:pt>
                <c:pt idx="67">
                  <c:v>0.91355182736900042</c:v>
                </c:pt>
                <c:pt idx="68">
                  <c:v>0.92055598984793297</c:v>
                </c:pt>
                <c:pt idx="69">
                  <c:v>0.9289125693620075</c:v>
                </c:pt>
                <c:pt idx="70">
                  <c:v>0.93438268761454857</c:v>
                </c:pt>
                <c:pt idx="76">
                  <c:v>0.84064893748481084</c:v>
                </c:pt>
              </c:numCache>
            </c:numRef>
          </c:xVal>
          <c:yVal>
            <c:numRef>
              <c:f>'Henry Individual Elem'!$AB$2:$AB$79</c:f>
              <c:numCache>
                <c:formatCode>General</c:formatCode>
                <c:ptCount val="78"/>
                <c:pt idx="1">
                  <c:v>306</c:v>
                </c:pt>
                <c:pt idx="2">
                  <c:v>355</c:v>
                </c:pt>
                <c:pt idx="4">
                  <c:v>311</c:v>
                </c:pt>
                <c:pt idx="5">
                  <c:v>281</c:v>
                </c:pt>
                <c:pt idx="9">
                  <c:v>264</c:v>
                </c:pt>
                <c:pt idx="10">
                  <c:v>244</c:v>
                </c:pt>
                <c:pt idx="11">
                  <c:v>294</c:v>
                </c:pt>
                <c:pt idx="12">
                  <c:v>329</c:v>
                </c:pt>
                <c:pt idx="13">
                  <c:v>360</c:v>
                </c:pt>
                <c:pt idx="19">
                  <c:v>341</c:v>
                </c:pt>
                <c:pt idx="21">
                  <c:v>398</c:v>
                </c:pt>
                <c:pt idx="22">
                  <c:v>306</c:v>
                </c:pt>
                <c:pt idx="23">
                  <c:v>356</c:v>
                </c:pt>
                <c:pt idx="25">
                  <c:v>317</c:v>
                </c:pt>
                <c:pt idx="31">
                  <c:v>190</c:v>
                </c:pt>
                <c:pt idx="36">
                  <c:v>215</c:v>
                </c:pt>
                <c:pt idx="56">
                  <c:v>235</c:v>
                </c:pt>
                <c:pt idx="72">
                  <c:v>375</c:v>
                </c:pt>
                <c:pt idx="73">
                  <c:v>235</c:v>
                </c:pt>
                <c:pt idx="76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A5-5E4F-9F4D-0F0B94005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940672"/>
        <c:axId val="2144188095"/>
      </c:scatterChart>
      <c:valAx>
        <c:axId val="69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Na/Na+Ca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2144188095"/>
        <c:crosses val="autoZero"/>
        <c:crossBetween val="midCat"/>
      </c:valAx>
      <c:valAx>
        <c:axId val="2144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Book" panose="02000503020000020003" pitchFamily="2" charset="0"/>
                    <a:ea typeface="+mn-ea"/>
                    <a:cs typeface="+mn-cs"/>
                  </a:defRPr>
                </a:pPr>
                <a:r>
                  <a:rPr lang="en-US"/>
                  <a:t>Absorption Coefficient (L/mol*cm)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Book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panose="02000503020000020003" pitchFamily="2" charset="0"/>
                <a:ea typeface="+mn-ea"/>
                <a:cs typeface="+mn-cs"/>
              </a:defRPr>
            </a:pPr>
            <a:endParaRPr lang="en-US"/>
          </a:p>
        </c:txPr>
        <c:crossAx val="6939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Book" panose="02000503020000020003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venir Book" panose="02000503020000020003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10" Type="http://schemas.openxmlformats.org/officeDocument/2006/relationships/chart" Target="../charts/chart31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9.xml"/><Relationship Id="rId13" Type="http://schemas.openxmlformats.org/officeDocument/2006/relationships/chart" Target="../charts/chart44.xml"/><Relationship Id="rId3" Type="http://schemas.openxmlformats.org/officeDocument/2006/relationships/chart" Target="../charts/chart34.xml"/><Relationship Id="rId7" Type="http://schemas.openxmlformats.org/officeDocument/2006/relationships/chart" Target="../charts/chart38.xml"/><Relationship Id="rId12" Type="http://schemas.openxmlformats.org/officeDocument/2006/relationships/chart" Target="../charts/chart43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11" Type="http://schemas.openxmlformats.org/officeDocument/2006/relationships/chart" Target="../charts/chart42.xml"/><Relationship Id="rId5" Type="http://schemas.openxmlformats.org/officeDocument/2006/relationships/chart" Target="../charts/chart36.xml"/><Relationship Id="rId10" Type="http://schemas.openxmlformats.org/officeDocument/2006/relationships/chart" Target="../charts/chart41.xml"/><Relationship Id="rId4" Type="http://schemas.openxmlformats.org/officeDocument/2006/relationships/chart" Target="../charts/chart35.xml"/><Relationship Id="rId9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1215606</xdr:colOff>
      <xdr:row>85</xdr:row>
      <xdr:rowOff>148147</xdr:rowOff>
    </xdr:from>
    <xdr:to>
      <xdr:col>6</xdr:col>
      <xdr:colOff>288797</xdr:colOff>
      <xdr:row>113</xdr:row>
      <xdr:rowOff>14798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3A612-4462-894F-B4F5-4EDF4C902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426274</xdr:colOff>
      <xdr:row>85</xdr:row>
      <xdr:rowOff>157325</xdr:rowOff>
    </xdr:from>
    <xdr:to>
      <xdr:col>15</xdr:col>
      <xdr:colOff>154971</xdr:colOff>
      <xdr:row>113</xdr:row>
      <xdr:rowOff>31992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4A53B0-E178-CA4C-B2CE-A4E71C5E8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734036</xdr:colOff>
      <xdr:row>85</xdr:row>
      <xdr:rowOff>2</xdr:rowOff>
    </xdr:from>
    <xdr:to>
      <xdr:col>22</xdr:col>
      <xdr:colOff>461981</xdr:colOff>
      <xdr:row>112</xdr:row>
      <xdr:rowOff>88028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D5BC23-CA41-3646-AAB0-605529C1E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631475</xdr:colOff>
      <xdr:row>84</xdr:row>
      <xdr:rowOff>206188</xdr:rowOff>
    </xdr:from>
    <xdr:to>
      <xdr:col>29</xdr:col>
      <xdr:colOff>360173</xdr:colOff>
      <xdr:row>112</xdr:row>
      <xdr:rowOff>72839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3BF094-8924-A64F-8F1C-F64AC9997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992883</xdr:colOff>
      <xdr:row>126</xdr:row>
      <xdr:rowOff>175983</xdr:rowOff>
    </xdr:from>
    <xdr:to>
      <xdr:col>8</xdr:col>
      <xdr:colOff>90908</xdr:colOff>
      <xdr:row>154</xdr:row>
      <xdr:rowOff>50649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0B3AE9-A31F-5A46-A748-834EC613D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522635</xdr:colOff>
      <xdr:row>113</xdr:row>
      <xdr:rowOff>187633</xdr:rowOff>
    </xdr:from>
    <xdr:to>
      <xdr:col>16</xdr:col>
      <xdr:colOff>315240</xdr:colOff>
      <xdr:row>139</xdr:row>
      <xdr:rowOff>17615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307DA3-0FF2-5941-A74F-F4B80EC34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817916</xdr:colOff>
      <xdr:row>19</xdr:row>
      <xdr:rowOff>196946</xdr:rowOff>
    </xdr:from>
    <xdr:to>
      <xdr:col>42</xdr:col>
      <xdr:colOff>385737</xdr:colOff>
      <xdr:row>32</xdr:row>
      <xdr:rowOff>106340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B3C092-A8A6-464B-AB59-6C89ECB73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796119</xdr:colOff>
      <xdr:row>7</xdr:row>
      <xdr:rowOff>189551</xdr:rowOff>
    </xdr:from>
    <xdr:to>
      <xdr:col>42</xdr:col>
      <xdr:colOff>363940</xdr:colOff>
      <xdr:row>20</xdr:row>
      <xdr:rowOff>98945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6F00E1-9339-224A-BB49-64E433898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74</xdr:col>
      <xdr:colOff>0</xdr:colOff>
      <xdr:row>6</xdr:row>
      <xdr:rowOff>0</xdr:rowOff>
    </xdr:from>
    <xdr:to>
      <xdr:col>79</xdr:col>
      <xdr:colOff>449239</xdr:colOff>
      <xdr:row>18</xdr:row>
      <xdr:rowOff>127380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808BA2C-E5F2-7A4E-BEEA-D9C7DC4BD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1746353</xdr:colOff>
      <xdr:row>86</xdr:row>
      <xdr:rowOff>100759</xdr:rowOff>
    </xdr:from>
    <xdr:to>
      <xdr:col>8</xdr:col>
      <xdr:colOff>686858</xdr:colOff>
      <xdr:row>113</xdr:row>
      <xdr:rowOff>185395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E7C68-D7F7-B048-BA39-514F0A2C6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426274</xdr:colOff>
      <xdr:row>85</xdr:row>
      <xdr:rowOff>157325</xdr:rowOff>
    </xdr:from>
    <xdr:to>
      <xdr:col>15</xdr:col>
      <xdr:colOff>154971</xdr:colOff>
      <xdr:row>113</xdr:row>
      <xdr:rowOff>31992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3579B-9970-8E40-9A7F-526E5173A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734036</xdr:colOff>
      <xdr:row>85</xdr:row>
      <xdr:rowOff>2</xdr:rowOff>
    </xdr:from>
    <xdr:to>
      <xdr:col>22</xdr:col>
      <xdr:colOff>461981</xdr:colOff>
      <xdr:row>112</xdr:row>
      <xdr:rowOff>88028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F7C61-0168-0642-96DA-8EE3FA03A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631475</xdr:colOff>
      <xdr:row>84</xdr:row>
      <xdr:rowOff>206188</xdr:rowOff>
    </xdr:from>
    <xdr:to>
      <xdr:col>29</xdr:col>
      <xdr:colOff>360173</xdr:colOff>
      <xdr:row>112</xdr:row>
      <xdr:rowOff>72839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28F538-9CF8-2F4E-AC44-BF4B73934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1801878</xdr:colOff>
      <xdr:row>139</xdr:row>
      <xdr:rowOff>157028</xdr:rowOff>
    </xdr:from>
    <xdr:to>
      <xdr:col>11</xdr:col>
      <xdr:colOff>637212</xdr:colOff>
      <xdr:row>167</xdr:row>
      <xdr:rowOff>31694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1255E3-E337-2242-BA64-B43375429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522635</xdr:colOff>
      <xdr:row>113</xdr:row>
      <xdr:rowOff>187633</xdr:rowOff>
    </xdr:from>
    <xdr:to>
      <xdr:col>16</xdr:col>
      <xdr:colOff>315240</xdr:colOff>
      <xdr:row>139</xdr:row>
      <xdr:rowOff>17615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2594DF-F3C7-AC47-840E-23C354849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817916</xdr:colOff>
      <xdr:row>19</xdr:row>
      <xdr:rowOff>196946</xdr:rowOff>
    </xdr:from>
    <xdr:to>
      <xdr:col>43</xdr:col>
      <xdr:colOff>385737</xdr:colOff>
      <xdr:row>32</xdr:row>
      <xdr:rowOff>106340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D01C0A-78D3-EF44-9A56-05A3939FA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796119</xdr:colOff>
      <xdr:row>7</xdr:row>
      <xdr:rowOff>189551</xdr:rowOff>
    </xdr:from>
    <xdr:to>
      <xdr:col>43</xdr:col>
      <xdr:colOff>363940</xdr:colOff>
      <xdr:row>20</xdr:row>
      <xdr:rowOff>98945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BADD27-95EF-554B-8B7B-7E305634A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76</xdr:col>
      <xdr:colOff>113732</xdr:colOff>
      <xdr:row>3</xdr:row>
      <xdr:rowOff>113731</xdr:rowOff>
    </xdr:from>
    <xdr:to>
      <xdr:col>83</xdr:col>
      <xdr:colOff>170598</xdr:colOff>
      <xdr:row>31</xdr:row>
      <xdr:rowOff>85298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C28650-9A1A-0C44-BACC-AF08D33E8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89</xdr:col>
      <xdr:colOff>543066</xdr:colOff>
      <xdr:row>10</xdr:row>
      <xdr:rowOff>130602</xdr:rowOff>
    </xdr:from>
    <xdr:to>
      <xdr:col>98</xdr:col>
      <xdr:colOff>234096</xdr:colOff>
      <xdr:row>23</xdr:row>
      <xdr:rowOff>39996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A7AEBA-C253-8D48-A89C-E348A7676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86</xdr:col>
      <xdr:colOff>344038</xdr:colOff>
      <xdr:row>5</xdr:row>
      <xdr:rowOff>187466</xdr:rowOff>
    </xdr:from>
    <xdr:to>
      <xdr:col>93</xdr:col>
      <xdr:colOff>37910</xdr:colOff>
      <xdr:row>21</xdr:row>
      <xdr:rowOff>104252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3CFC09A-E86A-5C45-8435-087915356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77</xdr:col>
      <xdr:colOff>132688</xdr:colOff>
      <xdr:row>29</xdr:row>
      <xdr:rowOff>113731</xdr:rowOff>
    </xdr:from>
    <xdr:to>
      <xdr:col>83</xdr:col>
      <xdr:colOff>151642</xdr:colOff>
      <xdr:row>47</xdr:row>
      <xdr:rowOff>144691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F3EAF0-6574-2D43-BA09-C1859ED61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1215606</xdr:colOff>
      <xdr:row>85</xdr:row>
      <xdr:rowOff>148147</xdr:rowOff>
    </xdr:from>
    <xdr:to>
      <xdr:col>6</xdr:col>
      <xdr:colOff>288797</xdr:colOff>
      <xdr:row>113</xdr:row>
      <xdr:rowOff>14798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FED7B-5870-A94A-BC9E-CA744BD83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426274</xdr:colOff>
      <xdr:row>85</xdr:row>
      <xdr:rowOff>157325</xdr:rowOff>
    </xdr:from>
    <xdr:to>
      <xdr:col>15</xdr:col>
      <xdr:colOff>154971</xdr:colOff>
      <xdr:row>113</xdr:row>
      <xdr:rowOff>31992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5CFA07-921E-2B43-8B63-8700A5195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734036</xdr:colOff>
      <xdr:row>85</xdr:row>
      <xdr:rowOff>2</xdr:rowOff>
    </xdr:from>
    <xdr:to>
      <xdr:col>22</xdr:col>
      <xdr:colOff>461981</xdr:colOff>
      <xdr:row>112</xdr:row>
      <xdr:rowOff>88028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007B94-D2A6-5C48-81BE-D30D2A12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631475</xdr:colOff>
      <xdr:row>84</xdr:row>
      <xdr:rowOff>206188</xdr:rowOff>
    </xdr:from>
    <xdr:to>
      <xdr:col>29</xdr:col>
      <xdr:colOff>360173</xdr:colOff>
      <xdr:row>112</xdr:row>
      <xdr:rowOff>72839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B35888-4BFF-A24C-848C-21A37F51E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992883</xdr:colOff>
      <xdr:row>126</xdr:row>
      <xdr:rowOff>175983</xdr:rowOff>
    </xdr:from>
    <xdr:to>
      <xdr:col>8</xdr:col>
      <xdr:colOff>90908</xdr:colOff>
      <xdr:row>154</xdr:row>
      <xdr:rowOff>50649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D6C542-1A5C-6548-8A2E-BF9F565A3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522635</xdr:colOff>
      <xdr:row>113</xdr:row>
      <xdr:rowOff>187633</xdr:rowOff>
    </xdr:from>
    <xdr:to>
      <xdr:col>16</xdr:col>
      <xdr:colOff>315240</xdr:colOff>
      <xdr:row>139</xdr:row>
      <xdr:rowOff>17615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63C3DC-E151-EB44-833D-5075851DF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817916</xdr:colOff>
      <xdr:row>19</xdr:row>
      <xdr:rowOff>196946</xdr:rowOff>
    </xdr:from>
    <xdr:to>
      <xdr:col>42</xdr:col>
      <xdr:colOff>385737</xdr:colOff>
      <xdr:row>32</xdr:row>
      <xdr:rowOff>106340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511E74-7BE4-354D-A4B6-D2D728C26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796119</xdr:colOff>
      <xdr:row>7</xdr:row>
      <xdr:rowOff>189551</xdr:rowOff>
    </xdr:from>
    <xdr:to>
      <xdr:col>42</xdr:col>
      <xdr:colOff>363940</xdr:colOff>
      <xdr:row>20</xdr:row>
      <xdr:rowOff>98945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D4F7CF-1A00-6247-91DC-CA63415F7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75</xdr:col>
      <xdr:colOff>246417</xdr:colOff>
      <xdr:row>6</xdr:row>
      <xdr:rowOff>132684</xdr:rowOff>
    </xdr:from>
    <xdr:to>
      <xdr:col>80</xdr:col>
      <xdr:colOff>18954</xdr:colOff>
      <xdr:row>22</xdr:row>
      <xdr:rowOff>132686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7050298-5A8C-E844-B4B5-F29A2DFC7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80</xdr:col>
      <xdr:colOff>524112</xdr:colOff>
      <xdr:row>17</xdr:row>
      <xdr:rowOff>35826</xdr:rowOff>
    </xdr:from>
    <xdr:to>
      <xdr:col>89</xdr:col>
      <xdr:colOff>148798</xdr:colOff>
      <xdr:row>29</xdr:row>
      <xdr:rowOff>163205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066F72-8582-C148-8A90-19321C532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1215606</xdr:colOff>
      <xdr:row>85</xdr:row>
      <xdr:rowOff>148147</xdr:rowOff>
    </xdr:from>
    <xdr:to>
      <xdr:col>6</xdr:col>
      <xdr:colOff>288797</xdr:colOff>
      <xdr:row>113</xdr:row>
      <xdr:rowOff>14798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5EBAE-7D7D-2844-992C-A6FF9DBC5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426274</xdr:colOff>
      <xdr:row>85</xdr:row>
      <xdr:rowOff>157325</xdr:rowOff>
    </xdr:from>
    <xdr:to>
      <xdr:col>15</xdr:col>
      <xdr:colOff>154971</xdr:colOff>
      <xdr:row>113</xdr:row>
      <xdr:rowOff>31992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2C9885-159B-F04C-BA03-5034E6409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734036</xdr:colOff>
      <xdr:row>85</xdr:row>
      <xdr:rowOff>2</xdr:rowOff>
    </xdr:from>
    <xdr:to>
      <xdr:col>22</xdr:col>
      <xdr:colOff>461981</xdr:colOff>
      <xdr:row>112</xdr:row>
      <xdr:rowOff>88028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1519F-9302-D14A-921D-EC6EDCA3B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631475</xdr:colOff>
      <xdr:row>84</xdr:row>
      <xdr:rowOff>206188</xdr:rowOff>
    </xdr:from>
    <xdr:to>
      <xdr:col>29</xdr:col>
      <xdr:colOff>360173</xdr:colOff>
      <xdr:row>112</xdr:row>
      <xdr:rowOff>72839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713185-7C5B-214D-9B38-38D621E60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1835702</xdr:colOff>
      <xdr:row>132</xdr:row>
      <xdr:rowOff>37438</xdr:rowOff>
    </xdr:from>
    <xdr:to>
      <xdr:col>10</xdr:col>
      <xdr:colOff>806726</xdr:colOff>
      <xdr:row>159</xdr:row>
      <xdr:rowOff>131468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81C28B-3195-C145-8509-D7DDA60A8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522635</xdr:colOff>
      <xdr:row>113</xdr:row>
      <xdr:rowOff>187633</xdr:rowOff>
    </xdr:from>
    <xdr:to>
      <xdr:col>16</xdr:col>
      <xdr:colOff>315240</xdr:colOff>
      <xdr:row>139</xdr:row>
      <xdr:rowOff>17615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DE8D0A-F618-4E40-A745-3F7E611D0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817916</xdr:colOff>
      <xdr:row>19</xdr:row>
      <xdr:rowOff>196946</xdr:rowOff>
    </xdr:from>
    <xdr:to>
      <xdr:col>42</xdr:col>
      <xdr:colOff>385737</xdr:colOff>
      <xdr:row>32</xdr:row>
      <xdr:rowOff>106340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DEB6C1-B43E-9144-AAFD-0F533036B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796119</xdr:colOff>
      <xdr:row>7</xdr:row>
      <xdr:rowOff>189551</xdr:rowOff>
    </xdr:from>
    <xdr:to>
      <xdr:col>42</xdr:col>
      <xdr:colOff>363940</xdr:colOff>
      <xdr:row>20</xdr:row>
      <xdr:rowOff>98945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CA3267-A1AC-3040-8CB4-D0CD48FC2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75</xdr:col>
      <xdr:colOff>527301</xdr:colOff>
      <xdr:row>9</xdr:row>
      <xdr:rowOff>46181</xdr:rowOff>
    </xdr:from>
    <xdr:to>
      <xdr:col>82</xdr:col>
      <xdr:colOff>577274</xdr:colOff>
      <xdr:row>30</xdr:row>
      <xdr:rowOff>121141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3DFD09-BC42-C84E-88BF-A588DC236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88</xdr:col>
      <xdr:colOff>543066</xdr:colOff>
      <xdr:row>10</xdr:row>
      <xdr:rowOff>130602</xdr:rowOff>
    </xdr:from>
    <xdr:to>
      <xdr:col>97</xdr:col>
      <xdr:colOff>234096</xdr:colOff>
      <xdr:row>23</xdr:row>
      <xdr:rowOff>39996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CEA46DF-2F22-474B-9E70-138B4B110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85</xdr:col>
      <xdr:colOff>362993</xdr:colOff>
      <xdr:row>5</xdr:row>
      <xdr:rowOff>182987</xdr:rowOff>
    </xdr:from>
    <xdr:to>
      <xdr:col>92</xdr:col>
      <xdr:colOff>56865</xdr:colOff>
      <xdr:row>21</xdr:row>
      <xdr:rowOff>99773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F25FF7D-04BB-C944-AD24-274DF112F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877454</xdr:colOff>
      <xdr:row>138</xdr:row>
      <xdr:rowOff>57727</xdr:rowOff>
    </xdr:from>
    <xdr:to>
      <xdr:col>19</xdr:col>
      <xdr:colOff>645115</xdr:colOff>
      <xdr:row>165</xdr:row>
      <xdr:rowOff>151757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A094F20-BAB3-F345-A711-5FF79567A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75</xdr:col>
      <xdr:colOff>565726</xdr:colOff>
      <xdr:row>28</xdr:row>
      <xdr:rowOff>184726</xdr:rowOff>
    </xdr:from>
    <xdr:to>
      <xdr:col>82</xdr:col>
      <xdr:colOff>461819</xdr:colOff>
      <xdr:row>55</xdr:row>
      <xdr:rowOff>36301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B1EFA9E-8981-FE4A-81A9-073BCCB74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97D6-D7C2-BC45-A01C-C78FD1887E7E}">
  <dimension ref="A1:BU122"/>
  <sheetViews>
    <sheetView topLeftCell="AB1" zoomScale="75" workbookViewId="0">
      <selection activeCell="E85" sqref="E85"/>
    </sheetView>
  </sheetViews>
  <sheetFormatPr baseColWidth="10" defaultRowHeight="17" x14ac:dyDescent="0.25"/>
  <cols>
    <col min="1" max="1" width="20.83203125" style="7" customWidth="1"/>
    <col min="2" max="2" width="25.83203125" style="4" customWidth="1"/>
    <col min="3" max="4" width="25.83203125" style="1" customWidth="1"/>
    <col min="5" max="20" width="13.83203125" style="1" customWidth="1"/>
    <col min="21" max="24" width="13.83203125" style="3" customWidth="1"/>
    <col min="25" max="25" width="13.83203125" style="1" customWidth="1"/>
    <col min="26" max="27" width="13.83203125" style="3" customWidth="1"/>
    <col min="28" max="28" width="13.83203125" style="1" customWidth="1"/>
    <col min="29" max="30" width="13.83203125" style="3" customWidth="1"/>
    <col min="31" max="31" width="30.83203125" style="7" customWidth="1"/>
    <col min="32" max="33" width="10.83203125" style="7"/>
    <col min="34" max="43" width="11" style="7" bestFit="1" customWidth="1"/>
    <col min="44" max="44" width="12.1640625" style="7" bestFit="1" customWidth="1"/>
    <col min="45" max="45" width="10.83203125" style="7"/>
    <col min="46" max="47" width="11" style="7" bestFit="1" customWidth="1"/>
    <col min="48" max="48" width="10.83203125" style="7"/>
    <col min="49" max="60" width="11" style="7" bestFit="1" customWidth="1"/>
    <col min="61" max="61" width="10.83203125" style="7"/>
    <col min="62" max="71" width="11" style="7" bestFit="1" customWidth="1"/>
    <col min="72" max="16384" width="10.83203125" style="7"/>
  </cols>
  <sheetData>
    <row r="1" spans="1:73" ht="38" thickBot="1" x14ac:dyDescent="0.35">
      <c r="A1" s="33" t="s">
        <v>45</v>
      </c>
      <c r="B1" s="34" t="s">
        <v>22</v>
      </c>
      <c r="C1" s="35" t="s">
        <v>0</v>
      </c>
      <c r="D1" s="35" t="s">
        <v>75</v>
      </c>
      <c r="E1" s="36" t="s">
        <v>1</v>
      </c>
      <c r="F1" s="37" t="s">
        <v>121</v>
      </c>
      <c r="G1" s="94" t="s">
        <v>2</v>
      </c>
      <c r="H1" s="95" t="s">
        <v>197</v>
      </c>
      <c r="I1" s="95" t="s">
        <v>199</v>
      </c>
      <c r="J1" s="95" t="s">
        <v>197</v>
      </c>
      <c r="K1" s="94" t="s">
        <v>3</v>
      </c>
      <c r="L1" s="95" t="s">
        <v>198</v>
      </c>
      <c r="M1" s="95" t="s">
        <v>200</v>
      </c>
      <c r="N1" s="96" t="s">
        <v>198</v>
      </c>
      <c r="O1" s="95" t="s">
        <v>4</v>
      </c>
      <c r="P1" s="95" t="s">
        <v>21</v>
      </c>
      <c r="Q1" s="96" t="s">
        <v>57</v>
      </c>
      <c r="R1" s="94" t="s">
        <v>168</v>
      </c>
      <c r="S1" s="95" t="s">
        <v>166</v>
      </c>
      <c r="T1" s="95" t="s">
        <v>167</v>
      </c>
      <c r="U1" s="95" t="s">
        <v>21</v>
      </c>
      <c r="V1" s="95" t="s">
        <v>169</v>
      </c>
      <c r="W1" s="95" t="s">
        <v>170</v>
      </c>
      <c r="X1" s="96" t="s">
        <v>57</v>
      </c>
      <c r="Y1" s="94" t="s">
        <v>65</v>
      </c>
      <c r="Z1" s="95" t="s">
        <v>21</v>
      </c>
      <c r="AA1" s="96" t="s">
        <v>57</v>
      </c>
      <c r="AB1" s="95" t="s">
        <v>67</v>
      </c>
      <c r="AC1" s="95" t="s">
        <v>21</v>
      </c>
      <c r="AD1" s="96" t="s">
        <v>57</v>
      </c>
      <c r="AE1" s="35" t="s">
        <v>46</v>
      </c>
      <c r="AG1" s="104" t="s">
        <v>206</v>
      </c>
      <c r="AH1" s="105" t="s">
        <v>210</v>
      </c>
      <c r="AI1" s="105" t="s">
        <v>211</v>
      </c>
      <c r="AJ1" s="105" t="s">
        <v>212</v>
      </c>
      <c r="AK1" s="105" t="s">
        <v>202</v>
      </c>
      <c r="AL1" s="105" t="s">
        <v>203</v>
      </c>
      <c r="AM1" s="105" t="s">
        <v>204</v>
      </c>
      <c r="AN1" s="105" t="s">
        <v>205</v>
      </c>
      <c r="AO1" s="105" t="s">
        <v>213</v>
      </c>
      <c r="AP1" s="105" t="s">
        <v>214</v>
      </c>
      <c r="AQ1" s="105" t="s">
        <v>215</v>
      </c>
      <c r="AR1" s="106" t="s">
        <v>207</v>
      </c>
      <c r="AS1" s="105"/>
      <c r="AT1" s="107" t="s">
        <v>208</v>
      </c>
      <c r="AU1" s="108" t="s">
        <v>121</v>
      </c>
      <c r="AV1" s="109" t="s">
        <v>218</v>
      </c>
      <c r="AW1" s="105" t="s">
        <v>210</v>
      </c>
      <c r="AX1" s="105" t="s">
        <v>211</v>
      </c>
      <c r="AY1" s="105" t="s">
        <v>212</v>
      </c>
      <c r="AZ1" s="105" t="s">
        <v>202</v>
      </c>
      <c r="BA1" s="105" t="s">
        <v>203</v>
      </c>
      <c r="BB1" s="105" t="s">
        <v>204</v>
      </c>
      <c r="BC1" s="105" t="s">
        <v>205</v>
      </c>
      <c r="BD1" s="105" t="s">
        <v>213</v>
      </c>
      <c r="BE1" s="105" t="s">
        <v>214</v>
      </c>
      <c r="BF1" s="105" t="s">
        <v>215</v>
      </c>
      <c r="BG1" s="110" t="s">
        <v>217</v>
      </c>
      <c r="BH1" s="111"/>
      <c r="BI1" s="111" t="s">
        <v>216</v>
      </c>
      <c r="BJ1" s="112" t="s">
        <v>210</v>
      </c>
      <c r="BK1" s="112" t="s">
        <v>211</v>
      </c>
      <c r="BL1" s="112" t="s">
        <v>212</v>
      </c>
      <c r="BM1" s="112" t="s">
        <v>202</v>
      </c>
      <c r="BN1" s="112" t="s">
        <v>203</v>
      </c>
      <c r="BO1" s="112" t="s">
        <v>204</v>
      </c>
      <c r="BP1" s="112" t="s">
        <v>205</v>
      </c>
      <c r="BQ1" s="112" t="s">
        <v>213</v>
      </c>
      <c r="BR1" s="112" t="s">
        <v>214</v>
      </c>
      <c r="BS1" s="112" t="s">
        <v>215</v>
      </c>
      <c r="BU1" s="112" t="s">
        <v>219</v>
      </c>
    </row>
    <row r="2" spans="1:73" s="6" customFormat="1" x14ac:dyDescent="0.25">
      <c r="A2" s="51" t="s">
        <v>49</v>
      </c>
      <c r="B2" s="52" t="s">
        <v>154</v>
      </c>
      <c r="C2" s="53" t="s">
        <v>158</v>
      </c>
      <c r="D2" s="53" t="s">
        <v>77</v>
      </c>
      <c r="E2" s="45">
        <v>0.50783791238375187</v>
      </c>
      <c r="F2" s="54">
        <v>0.33788352456316123</v>
      </c>
      <c r="G2" s="8"/>
      <c r="H2" s="9"/>
      <c r="I2" s="71"/>
      <c r="J2" s="92"/>
      <c r="K2" s="11"/>
      <c r="L2" s="12"/>
      <c r="M2" s="12"/>
      <c r="N2" s="20"/>
      <c r="O2" s="12"/>
      <c r="P2" s="12"/>
      <c r="Q2" s="20"/>
      <c r="R2" s="11">
        <v>56.7</v>
      </c>
      <c r="S2" s="12"/>
      <c r="T2" s="12"/>
      <c r="U2" s="19">
        <v>8.3000000000000007</v>
      </c>
      <c r="V2" s="19"/>
      <c r="W2" s="19"/>
      <c r="X2" s="30"/>
      <c r="Y2" s="11"/>
      <c r="Z2" s="12"/>
      <c r="AA2" s="20"/>
      <c r="AB2" s="12"/>
      <c r="AC2" s="12"/>
      <c r="AD2" s="20"/>
      <c r="AE2" s="38" t="s">
        <v>163</v>
      </c>
      <c r="AH2" s="100">
        <v>42.32</v>
      </c>
      <c r="AI2" s="100">
        <v>2.2599999999999998</v>
      </c>
      <c r="AJ2" s="100">
        <v>11.8</v>
      </c>
      <c r="AK2" s="100">
        <v>11</v>
      </c>
      <c r="AL2" s="100">
        <v>0.19</v>
      </c>
      <c r="AM2" s="100">
        <v>13.31</v>
      </c>
      <c r="AN2" s="100">
        <v>13.23</v>
      </c>
      <c r="AO2" s="100">
        <v>3.72</v>
      </c>
      <c r="AP2" s="100">
        <v>0.96</v>
      </c>
      <c r="AQ2" s="100">
        <v>1.1299999999999999</v>
      </c>
      <c r="AR2" s="9">
        <f t="shared" ref="AR2:AR7" si="0">SUM(AH2:AQ2)</f>
        <v>99.919999999999987</v>
      </c>
      <c r="AS2" s="100"/>
      <c r="AT2" s="100">
        <f t="shared" ref="AT2:AT7" si="1">(BJ2+BL2)/(SUM(BJ2:BS2))</f>
        <v>0.50783791238375187</v>
      </c>
      <c r="AU2" s="100">
        <f t="shared" ref="AU2:AU7" si="2">BQ2/(BQ2+BP2)</f>
        <v>0.33788352456316123</v>
      </c>
      <c r="AV2" s="100"/>
      <c r="AW2" s="100">
        <f t="shared" ref="AW2:AW7" si="3">AH2/60.09</f>
        <v>0.70427691795639868</v>
      </c>
      <c r="AX2" s="100">
        <f t="shared" ref="AX2:AX7" si="4">AI2/79.9</f>
        <v>2.8285356695869832E-2</v>
      </c>
      <c r="AY2" s="100">
        <f t="shared" ref="AY2:AY7" si="5">AJ2/101.96</f>
        <v>0.11573165947430367</v>
      </c>
      <c r="AZ2" s="100">
        <f t="shared" ref="AZ2:AZ7" si="6">AK2/71.85</f>
        <v>0.15309672929714685</v>
      </c>
      <c r="BA2" s="100">
        <f t="shared" ref="BA2:BA7" si="7">AL2/70.94</f>
        <v>2.6783197067944743E-3</v>
      </c>
      <c r="BB2" s="100">
        <f t="shared" ref="BB2:BB7" si="8">AM2/40.31</f>
        <v>0.33019101959811459</v>
      </c>
      <c r="BC2" s="100">
        <f t="shared" ref="BC2:BC7" si="9">AN2/56.08</f>
        <v>0.2359129814550642</v>
      </c>
      <c r="BD2" s="100">
        <f t="shared" ref="BD2:BD7" si="10">AO2/61.8</f>
        <v>6.019417475728156E-2</v>
      </c>
      <c r="BE2" s="100">
        <f t="shared" ref="BE2:BE7" si="11">AP2/94.2</f>
        <v>1.019108280254777E-2</v>
      </c>
      <c r="BF2" s="100">
        <f t="shared" ref="BF2:BF7" si="12">AQ2/141.95</f>
        <v>7.96054948925678E-3</v>
      </c>
      <c r="BG2" s="100"/>
      <c r="BH2" s="100">
        <f>SUM(AW2:BE2)</f>
        <v>1.6405582417435218</v>
      </c>
      <c r="BI2" s="100"/>
      <c r="BJ2" s="100">
        <f t="shared" ref="BJ2:BK7" si="13">AW2</f>
        <v>0.70427691795639868</v>
      </c>
      <c r="BK2" s="100">
        <f t="shared" si="13"/>
        <v>2.8285356695869832E-2</v>
      </c>
      <c r="BL2" s="100">
        <f t="shared" ref="BL2:BL7" si="14">2*AY2</f>
        <v>0.23146331894860733</v>
      </c>
      <c r="BM2" s="100">
        <f t="shared" ref="BM2:BP7" si="15">AZ2</f>
        <v>0.15309672929714685</v>
      </c>
      <c r="BN2" s="100">
        <f t="shared" si="15"/>
        <v>2.6783197067944743E-3</v>
      </c>
      <c r="BO2" s="100">
        <f t="shared" si="15"/>
        <v>0.33019101959811459</v>
      </c>
      <c r="BP2" s="100">
        <f t="shared" si="15"/>
        <v>0.2359129814550642</v>
      </c>
      <c r="BQ2" s="100">
        <f t="shared" ref="BQ2:BS7" si="16">2*BD2</f>
        <v>0.12038834951456312</v>
      </c>
      <c r="BR2" s="100">
        <f t="shared" si="16"/>
        <v>2.038216560509554E-2</v>
      </c>
      <c r="BS2" s="100">
        <f t="shared" si="16"/>
        <v>1.592109897851356E-2</v>
      </c>
      <c r="BU2" s="113">
        <f>BO2/(BO2+BM2)</f>
        <v>0.6832182697634942</v>
      </c>
    </row>
    <row r="3" spans="1:73" s="6" customFormat="1" x14ac:dyDescent="0.25">
      <c r="A3" s="51" t="s">
        <v>49</v>
      </c>
      <c r="B3" s="52" t="s">
        <v>154</v>
      </c>
      <c r="C3" s="53" t="s">
        <v>157</v>
      </c>
      <c r="D3" s="53" t="s">
        <v>77</v>
      </c>
      <c r="E3" s="45">
        <v>0.53206676081954596</v>
      </c>
      <c r="F3" s="54">
        <v>0.36103905373641304</v>
      </c>
      <c r="G3" s="8"/>
      <c r="H3" s="9"/>
      <c r="I3" s="71"/>
      <c r="J3" s="92"/>
      <c r="K3" s="11"/>
      <c r="L3" s="12"/>
      <c r="M3" s="12"/>
      <c r="N3" s="20"/>
      <c r="O3" s="12"/>
      <c r="P3" s="12"/>
      <c r="Q3" s="20"/>
      <c r="R3" s="11">
        <v>57.3</v>
      </c>
      <c r="S3" s="12"/>
      <c r="T3" s="12"/>
      <c r="U3" s="19">
        <v>1.8</v>
      </c>
      <c r="V3" s="19"/>
      <c r="W3" s="19"/>
      <c r="X3" s="30"/>
      <c r="Y3" s="11">
        <v>349</v>
      </c>
      <c r="Z3" s="12">
        <v>25</v>
      </c>
      <c r="AA3" s="20"/>
      <c r="AB3" s="12">
        <v>306</v>
      </c>
      <c r="AC3" s="12">
        <v>32</v>
      </c>
      <c r="AD3" s="20"/>
      <c r="AE3" s="38" t="s">
        <v>163</v>
      </c>
      <c r="AH3" s="100">
        <v>43.64</v>
      </c>
      <c r="AI3" s="100">
        <v>2.64</v>
      </c>
      <c r="AJ3" s="100">
        <v>12.65</v>
      </c>
      <c r="AK3" s="100">
        <v>11.54</v>
      </c>
      <c r="AL3" s="100">
        <v>0.19</v>
      </c>
      <c r="AM3" s="100">
        <v>12.07</v>
      </c>
      <c r="AN3" s="100">
        <v>11.82</v>
      </c>
      <c r="AO3" s="100">
        <v>3.68</v>
      </c>
      <c r="AP3" s="100">
        <v>1.01</v>
      </c>
      <c r="AQ3" s="100">
        <v>0.7</v>
      </c>
      <c r="AR3" s="9">
        <f t="shared" si="0"/>
        <v>99.94</v>
      </c>
      <c r="AS3" s="100"/>
      <c r="AT3" s="100">
        <f t="shared" si="1"/>
        <v>0.53206676081954596</v>
      </c>
      <c r="AU3" s="100">
        <f t="shared" si="2"/>
        <v>0.36103905373641304</v>
      </c>
      <c r="AV3" s="100"/>
      <c r="AW3" s="100">
        <f t="shared" si="3"/>
        <v>0.72624396738225994</v>
      </c>
      <c r="AX3" s="100">
        <f t="shared" si="4"/>
        <v>3.3041301627033788E-2</v>
      </c>
      <c r="AY3" s="100">
        <f t="shared" si="5"/>
        <v>0.12406826206355434</v>
      </c>
      <c r="AZ3" s="100">
        <f t="shared" si="6"/>
        <v>0.1606123869171886</v>
      </c>
      <c r="BA3" s="100">
        <f t="shared" si="7"/>
        <v>2.6783197067944743E-3</v>
      </c>
      <c r="BB3" s="100">
        <f t="shared" si="8"/>
        <v>0.29942942197965766</v>
      </c>
      <c r="BC3" s="100">
        <f t="shared" si="9"/>
        <v>0.21077032810271043</v>
      </c>
      <c r="BD3" s="100">
        <f t="shared" si="10"/>
        <v>5.9546925566343049E-2</v>
      </c>
      <c r="BE3" s="100">
        <f t="shared" si="11"/>
        <v>1.0721868365180466E-2</v>
      </c>
      <c r="BF3" s="100">
        <f t="shared" si="12"/>
        <v>4.9313138429024307E-3</v>
      </c>
      <c r="BG3" s="100"/>
      <c r="BH3" s="100">
        <f>SUM(AW3:BE3)</f>
        <v>1.6271127817107227</v>
      </c>
      <c r="BI3" s="100"/>
      <c r="BJ3" s="100">
        <f t="shared" si="13"/>
        <v>0.72624396738225994</v>
      </c>
      <c r="BK3" s="100">
        <f t="shared" si="13"/>
        <v>3.3041301627033788E-2</v>
      </c>
      <c r="BL3" s="100">
        <f t="shared" si="14"/>
        <v>0.24813652412710868</v>
      </c>
      <c r="BM3" s="100">
        <f t="shared" si="15"/>
        <v>0.1606123869171886</v>
      </c>
      <c r="BN3" s="100">
        <f t="shared" si="15"/>
        <v>2.6783197067944743E-3</v>
      </c>
      <c r="BO3" s="100">
        <f t="shared" si="15"/>
        <v>0.29942942197965766</v>
      </c>
      <c r="BP3" s="100">
        <f t="shared" si="15"/>
        <v>0.21077032810271043</v>
      </c>
      <c r="BQ3" s="100">
        <f t="shared" si="16"/>
        <v>0.1190938511326861</v>
      </c>
      <c r="BR3" s="100">
        <f t="shared" si="16"/>
        <v>2.1443736730360933E-2</v>
      </c>
      <c r="BS3" s="100">
        <f t="shared" si="16"/>
        <v>9.8626276858048614E-3</v>
      </c>
      <c r="BU3" s="113">
        <f t="shared" ref="BU3:BU62" si="17">BO3/(BO3+BM3)</f>
        <v>0.65087436878328986</v>
      </c>
    </row>
    <row r="4" spans="1:73" s="6" customFormat="1" x14ac:dyDescent="0.25">
      <c r="A4" s="51" t="s">
        <v>101</v>
      </c>
      <c r="B4" s="52" t="s">
        <v>118</v>
      </c>
      <c r="C4" s="53" t="s">
        <v>180</v>
      </c>
      <c r="D4" s="53" t="s">
        <v>96</v>
      </c>
      <c r="E4" s="45">
        <v>0.54093998787268649</v>
      </c>
      <c r="F4" s="54">
        <v>0.28825402128623334</v>
      </c>
      <c r="G4" s="8"/>
      <c r="H4" s="9"/>
      <c r="I4" s="71"/>
      <c r="J4" s="92"/>
      <c r="K4" s="11"/>
      <c r="L4" s="12"/>
      <c r="M4" s="12"/>
      <c r="N4" s="20"/>
      <c r="O4" s="12"/>
      <c r="P4" s="12"/>
      <c r="Q4" s="20"/>
      <c r="S4" s="12"/>
      <c r="T4" s="12"/>
      <c r="U4" s="19"/>
      <c r="V4" s="19"/>
      <c r="W4" s="19"/>
      <c r="X4" s="30"/>
      <c r="Y4" s="11">
        <v>355</v>
      </c>
      <c r="Z4" s="12"/>
      <c r="AA4" s="20"/>
      <c r="AB4" s="11">
        <v>355</v>
      </c>
      <c r="AC4" s="12"/>
      <c r="AD4" s="20"/>
      <c r="AE4" s="38"/>
      <c r="AH4" s="100">
        <v>44.11</v>
      </c>
      <c r="AI4" s="100">
        <v>2.69</v>
      </c>
      <c r="AJ4" s="100">
        <v>12.8</v>
      </c>
      <c r="AK4" s="100">
        <f>2.69+6.62</f>
        <v>9.31</v>
      </c>
      <c r="AL4" s="100">
        <v>0.19</v>
      </c>
      <c r="AM4" s="100">
        <v>9.14</v>
      </c>
      <c r="AN4" s="100">
        <v>14.34</v>
      </c>
      <c r="AO4" s="100">
        <v>3.2</v>
      </c>
      <c r="AP4" s="100">
        <v>3.45</v>
      </c>
      <c r="AQ4" s="100">
        <v>0.77</v>
      </c>
      <c r="AR4" s="9">
        <f t="shared" si="0"/>
        <v>100</v>
      </c>
      <c r="AS4" s="100"/>
      <c r="AT4" s="100">
        <f t="shared" si="1"/>
        <v>0.54093998787268649</v>
      </c>
      <c r="AU4" s="100">
        <f t="shared" si="2"/>
        <v>0.28825402128623334</v>
      </c>
      <c r="AV4" s="100"/>
      <c r="AW4" s="100">
        <f t="shared" si="3"/>
        <v>0.73406556831419534</v>
      </c>
      <c r="AX4" s="100">
        <f t="shared" si="4"/>
        <v>3.3667083854818522E-2</v>
      </c>
      <c r="AY4" s="100">
        <f t="shared" si="5"/>
        <v>0.1255394272263633</v>
      </c>
      <c r="AZ4" s="100">
        <f t="shared" si="6"/>
        <v>0.12957550452331248</v>
      </c>
      <c r="BA4" s="100">
        <f t="shared" si="7"/>
        <v>2.6783197067944743E-3</v>
      </c>
      <c r="BB4" s="100">
        <f t="shared" si="8"/>
        <v>0.22674274373604564</v>
      </c>
      <c r="BC4" s="100">
        <f t="shared" si="9"/>
        <v>0.25570613409415122</v>
      </c>
      <c r="BD4" s="100">
        <f t="shared" si="10"/>
        <v>5.1779935275080909E-2</v>
      </c>
      <c r="BE4" s="100">
        <f t="shared" si="11"/>
        <v>3.662420382165605E-2</v>
      </c>
      <c r="BF4" s="100">
        <f t="shared" si="12"/>
        <v>5.4244452271926744E-3</v>
      </c>
      <c r="BG4" s="100"/>
      <c r="BH4" s="100">
        <f>SUM(AW4:BE4)</f>
        <v>1.5963789205524179</v>
      </c>
      <c r="BI4" s="100"/>
      <c r="BJ4" s="100">
        <f t="shared" si="13"/>
        <v>0.73406556831419534</v>
      </c>
      <c r="BK4" s="100">
        <f t="shared" si="13"/>
        <v>3.3667083854818522E-2</v>
      </c>
      <c r="BL4" s="100">
        <f t="shared" si="14"/>
        <v>0.2510788544527266</v>
      </c>
      <c r="BM4" s="100">
        <f t="shared" si="15"/>
        <v>0.12957550452331248</v>
      </c>
      <c r="BN4" s="100">
        <f t="shared" si="15"/>
        <v>2.6783197067944743E-3</v>
      </c>
      <c r="BO4" s="100">
        <f t="shared" si="15"/>
        <v>0.22674274373604564</v>
      </c>
      <c r="BP4" s="100">
        <f t="shared" si="15"/>
        <v>0.25570613409415122</v>
      </c>
      <c r="BQ4" s="100">
        <f t="shared" si="16"/>
        <v>0.10355987055016182</v>
      </c>
      <c r="BR4" s="100">
        <f t="shared" si="16"/>
        <v>7.32484076433121E-2</v>
      </c>
      <c r="BS4" s="100">
        <f t="shared" si="16"/>
        <v>1.0848890454385349E-2</v>
      </c>
      <c r="BU4" s="113">
        <f t="shared" si="17"/>
        <v>0.63634895165684413</v>
      </c>
    </row>
    <row r="5" spans="1:73" s="6" customFormat="1" x14ac:dyDescent="0.25">
      <c r="A5" s="51" t="s">
        <v>49</v>
      </c>
      <c r="B5" s="52" t="s">
        <v>154</v>
      </c>
      <c r="C5" s="53" t="s">
        <v>156</v>
      </c>
      <c r="D5" s="53" t="s">
        <v>77</v>
      </c>
      <c r="E5" s="45">
        <v>0.5851104822763431</v>
      </c>
      <c r="F5" s="54">
        <v>0.37471516699352259</v>
      </c>
      <c r="G5" s="8"/>
      <c r="H5" s="9"/>
      <c r="I5" s="71"/>
      <c r="J5" s="92"/>
      <c r="K5" s="11"/>
      <c r="L5" s="12"/>
      <c r="M5" s="12"/>
      <c r="N5" s="20"/>
      <c r="O5" s="12"/>
      <c r="P5" s="12"/>
      <c r="Q5" s="20"/>
      <c r="R5" s="11">
        <v>60.3</v>
      </c>
      <c r="S5" s="12"/>
      <c r="T5" s="12"/>
      <c r="U5" s="19">
        <v>3.7</v>
      </c>
      <c r="V5" s="19"/>
      <c r="W5" s="19"/>
      <c r="X5" s="30"/>
      <c r="Y5" s="11"/>
      <c r="Z5" s="12"/>
      <c r="AA5" s="20"/>
      <c r="AB5" s="12"/>
      <c r="AC5" s="12"/>
      <c r="AD5" s="20"/>
      <c r="AE5" s="38" t="s">
        <v>163</v>
      </c>
      <c r="AH5" s="100">
        <v>46.21</v>
      </c>
      <c r="AI5" s="100">
        <v>2.7</v>
      </c>
      <c r="AJ5" s="100">
        <v>14.65</v>
      </c>
      <c r="AK5" s="100">
        <v>11.74</v>
      </c>
      <c r="AL5" s="100">
        <v>0.16</v>
      </c>
      <c r="AM5" s="100">
        <v>8.7100000000000009</v>
      </c>
      <c r="AN5" s="100">
        <v>10.63</v>
      </c>
      <c r="AO5" s="100">
        <v>3.51</v>
      </c>
      <c r="AP5" s="100">
        <v>1.06</v>
      </c>
      <c r="AQ5" s="100">
        <v>0.56000000000000005</v>
      </c>
      <c r="AR5" s="9">
        <f t="shared" si="0"/>
        <v>99.929999999999993</v>
      </c>
      <c r="AS5" s="100"/>
      <c r="AT5" s="100">
        <f t="shared" si="1"/>
        <v>0.5851104822763431</v>
      </c>
      <c r="AU5" s="100">
        <f t="shared" si="2"/>
        <v>0.37471516699352259</v>
      </c>
      <c r="AV5" s="100"/>
      <c r="AW5" s="100">
        <f t="shared" si="3"/>
        <v>0.76901314694624723</v>
      </c>
      <c r="AX5" s="100">
        <f t="shared" si="4"/>
        <v>3.3792240300375469E-2</v>
      </c>
      <c r="AY5" s="100">
        <f t="shared" si="5"/>
        <v>0.1436837975676736</v>
      </c>
      <c r="AZ5" s="100">
        <f t="shared" si="6"/>
        <v>0.16339596381350036</v>
      </c>
      <c r="BA5" s="100">
        <f t="shared" si="7"/>
        <v>2.2554271215111362E-3</v>
      </c>
      <c r="BB5" s="100">
        <f t="shared" si="8"/>
        <v>0.21607541552964526</v>
      </c>
      <c r="BC5" s="100">
        <f t="shared" si="9"/>
        <v>0.18955064194008561</v>
      </c>
      <c r="BD5" s="100">
        <f t="shared" si="10"/>
        <v>5.6796116504854367E-2</v>
      </c>
      <c r="BE5" s="100">
        <f t="shared" si="11"/>
        <v>1.1252653927813164E-2</v>
      </c>
      <c r="BF5" s="100">
        <f t="shared" si="12"/>
        <v>3.9450510743219451E-3</v>
      </c>
      <c r="BG5" s="100"/>
      <c r="BH5" s="100">
        <f>SUM(AW5:BE5)</f>
        <v>1.585815403651706</v>
      </c>
      <c r="BI5" s="100"/>
      <c r="BJ5" s="100">
        <f t="shared" si="13"/>
        <v>0.76901314694624723</v>
      </c>
      <c r="BK5" s="100">
        <f t="shared" si="13"/>
        <v>3.3792240300375469E-2</v>
      </c>
      <c r="BL5" s="100">
        <f t="shared" si="14"/>
        <v>0.28736759513534721</v>
      </c>
      <c r="BM5" s="100">
        <f t="shared" si="15"/>
        <v>0.16339596381350036</v>
      </c>
      <c r="BN5" s="100">
        <f t="shared" si="15"/>
        <v>2.2554271215111362E-3</v>
      </c>
      <c r="BO5" s="100">
        <f t="shared" si="15"/>
        <v>0.21607541552964526</v>
      </c>
      <c r="BP5" s="100">
        <f t="shared" si="15"/>
        <v>0.18955064194008561</v>
      </c>
      <c r="BQ5" s="100">
        <f t="shared" si="16"/>
        <v>0.11359223300970873</v>
      </c>
      <c r="BR5" s="100">
        <f t="shared" si="16"/>
        <v>2.2505307855626329E-2</v>
      </c>
      <c r="BS5" s="100">
        <f t="shared" si="16"/>
        <v>7.8901021486438901E-3</v>
      </c>
      <c r="BU5" s="113">
        <f t="shared" si="17"/>
        <v>0.56941162704725135</v>
      </c>
    </row>
    <row r="6" spans="1:73" s="6" customFormat="1" x14ac:dyDescent="0.25">
      <c r="A6" s="51" t="s">
        <v>49</v>
      </c>
      <c r="B6" s="52" t="s">
        <v>154</v>
      </c>
      <c r="C6" s="53" t="s">
        <v>155</v>
      </c>
      <c r="D6" s="53" t="s">
        <v>77</v>
      </c>
      <c r="E6" s="45">
        <v>0.58524831256813492</v>
      </c>
      <c r="F6" s="54">
        <v>0.39124475074304188</v>
      </c>
      <c r="G6" s="8"/>
      <c r="H6" s="9"/>
      <c r="I6" s="71"/>
      <c r="J6" s="92"/>
      <c r="K6" s="11"/>
      <c r="L6" s="12"/>
      <c r="M6" s="12"/>
      <c r="N6" s="20"/>
      <c r="O6" s="12"/>
      <c r="P6" s="12"/>
      <c r="Q6" s="20"/>
      <c r="R6" s="11">
        <v>60.5</v>
      </c>
      <c r="S6" s="12"/>
      <c r="T6" s="12"/>
      <c r="U6" s="19">
        <v>3.3</v>
      </c>
      <c r="V6" s="19"/>
      <c r="W6" s="19"/>
      <c r="X6" s="30"/>
      <c r="Y6" s="11">
        <v>380</v>
      </c>
      <c r="Z6" s="12">
        <v>30</v>
      </c>
      <c r="AA6" s="20"/>
      <c r="AB6" s="12">
        <v>311</v>
      </c>
      <c r="AC6" s="12">
        <v>41</v>
      </c>
      <c r="AD6" s="20"/>
      <c r="AE6" s="38" t="s">
        <v>163</v>
      </c>
      <c r="AH6" s="100">
        <v>47.3</v>
      </c>
      <c r="AI6" s="100">
        <v>2.35</v>
      </c>
      <c r="AJ6" s="100">
        <v>14.17</v>
      </c>
      <c r="AK6" s="100">
        <v>10.82</v>
      </c>
      <c r="AL6" s="100">
        <v>0.17</v>
      </c>
      <c r="AM6" s="100">
        <v>10.36</v>
      </c>
      <c r="AN6" s="100">
        <v>9.94</v>
      </c>
      <c r="AO6" s="100">
        <v>3.52</v>
      </c>
      <c r="AP6" s="100">
        <v>0.83</v>
      </c>
      <c r="AQ6" s="100">
        <v>0.47</v>
      </c>
      <c r="AR6" s="9">
        <f t="shared" si="0"/>
        <v>99.929999999999993</v>
      </c>
      <c r="AS6" s="100"/>
      <c r="AT6" s="100">
        <f t="shared" si="1"/>
        <v>0.58524831256813492</v>
      </c>
      <c r="AU6" s="100">
        <f t="shared" si="2"/>
        <v>0.39124475074304188</v>
      </c>
      <c r="AV6" s="100"/>
      <c r="AW6" s="100">
        <f t="shared" si="3"/>
        <v>0.78715260442669321</v>
      </c>
      <c r="AX6" s="100">
        <f t="shared" si="4"/>
        <v>2.9411764705882353E-2</v>
      </c>
      <c r="AY6" s="100">
        <f t="shared" si="5"/>
        <v>0.13897606904668497</v>
      </c>
      <c r="AZ6" s="100">
        <f t="shared" si="6"/>
        <v>0.15059151009046626</v>
      </c>
      <c r="BA6" s="100">
        <f t="shared" si="7"/>
        <v>2.3963913166055823E-3</v>
      </c>
      <c r="BB6" s="100">
        <f t="shared" si="8"/>
        <v>0.25700818655420488</v>
      </c>
      <c r="BC6" s="100">
        <f t="shared" si="9"/>
        <v>0.17724679029957205</v>
      </c>
      <c r="BD6" s="100">
        <f t="shared" si="10"/>
        <v>5.6957928802589E-2</v>
      </c>
      <c r="BE6" s="100">
        <f t="shared" si="11"/>
        <v>8.8110403397027599E-3</v>
      </c>
      <c r="BF6" s="100">
        <f t="shared" si="12"/>
        <v>3.3110250088059178E-3</v>
      </c>
      <c r="BG6" s="100"/>
      <c r="BH6" s="100">
        <f>SUM(AW6:BE6)</f>
        <v>1.608552285582401</v>
      </c>
      <c r="BI6" s="100"/>
      <c r="BJ6" s="100">
        <f t="shared" si="13"/>
        <v>0.78715260442669321</v>
      </c>
      <c r="BK6" s="100">
        <f t="shared" si="13"/>
        <v>2.9411764705882353E-2</v>
      </c>
      <c r="BL6" s="100">
        <f t="shared" si="14"/>
        <v>0.27795213809336994</v>
      </c>
      <c r="BM6" s="100">
        <f t="shared" si="15"/>
        <v>0.15059151009046626</v>
      </c>
      <c r="BN6" s="100">
        <f t="shared" si="15"/>
        <v>2.3963913166055823E-3</v>
      </c>
      <c r="BO6" s="100">
        <f t="shared" si="15"/>
        <v>0.25700818655420488</v>
      </c>
      <c r="BP6" s="100">
        <f t="shared" si="15"/>
        <v>0.17724679029957205</v>
      </c>
      <c r="BQ6" s="100">
        <f t="shared" si="16"/>
        <v>0.113915857605178</v>
      </c>
      <c r="BR6" s="100">
        <f t="shared" si="16"/>
        <v>1.762208067940552E-2</v>
      </c>
      <c r="BS6" s="100">
        <f t="shared" si="16"/>
        <v>6.6220500176118356E-3</v>
      </c>
      <c r="BU6" s="113">
        <f t="shared" si="17"/>
        <v>0.63054067181569617</v>
      </c>
    </row>
    <row r="7" spans="1:73" s="6" customFormat="1" x14ac:dyDescent="0.25">
      <c r="A7" s="51" t="s">
        <v>181</v>
      </c>
      <c r="B7" s="52" t="s">
        <v>120</v>
      </c>
      <c r="C7" s="53" t="s">
        <v>119</v>
      </c>
      <c r="D7" s="53" t="s">
        <v>96</v>
      </c>
      <c r="E7" s="79">
        <v>0.58543390193776523</v>
      </c>
      <c r="F7" s="87">
        <v>0.4887569934165874</v>
      </c>
      <c r="G7" s="88"/>
      <c r="H7" s="80"/>
      <c r="I7" s="85"/>
      <c r="J7" s="92"/>
      <c r="K7" s="81"/>
      <c r="L7" s="70"/>
      <c r="M7" s="70"/>
      <c r="N7" s="61"/>
      <c r="O7" s="70"/>
      <c r="P7" s="70"/>
      <c r="Q7" s="61"/>
      <c r="R7" s="81"/>
      <c r="S7" s="70"/>
      <c r="T7" s="70"/>
      <c r="U7" s="60"/>
      <c r="V7" s="60"/>
      <c r="W7" s="60"/>
      <c r="X7" s="82"/>
      <c r="Y7" s="81">
        <v>284</v>
      </c>
      <c r="Z7" s="70">
        <v>5</v>
      </c>
      <c r="AA7" s="61"/>
      <c r="AB7" s="70">
        <v>281</v>
      </c>
      <c r="AC7" s="70">
        <v>6</v>
      </c>
      <c r="AD7" s="61"/>
      <c r="AE7" s="83" t="s">
        <v>143</v>
      </c>
      <c r="AH7" s="100">
        <v>46</v>
      </c>
      <c r="AI7" s="100">
        <v>3.17</v>
      </c>
      <c r="AJ7" s="100">
        <v>15.2</v>
      </c>
      <c r="AK7" s="100">
        <v>12</v>
      </c>
      <c r="AL7" s="100">
        <v>0.23</v>
      </c>
      <c r="AM7" s="100">
        <v>9.06</v>
      </c>
      <c r="AN7" s="100">
        <v>8.2200000000000006</v>
      </c>
      <c r="AO7" s="100">
        <v>4.33</v>
      </c>
      <c r="AP7" s="100">
        <v>1.32</v>
      </c>
      <c r="AQ7" s="100">
        <v>0.27</v>
      </c>
      <c r="AR7" s="9">
        <f t="shared" si="0"/>
        <v>99.8</v>
      </c>
      <c r="AS7" s="100"/>
      <c r="AT7" s="100">
        <f t="shared" si="1"/>
        <v>0.58543390193776523</v>
      </c>
      <c r="AU7" s="100">
        <f t="shared" si="2"/>
        <v>0.4887569934165874</v>
      </c>
      <c r="AV7" s="100"/>
      <c r="AW7" s="100">
        <f t="shared" si="3"/>
        <v>0.76551838908304204</v>
      </c>
      <c r="AX7" s="100">
        <f t="shared" si="4"/>
        <v>3.9674593241551939E-2</v>
      </c>
      <c r="AY7" s="100">
        <f t="shared" si="5"/>
        <v>0.14907806983130639</v>
      </c>
      <c r="AZ7" s="100">
        <f t="shared" si="6"/>
        <v>0.16701461377870566</v>
      </c>
      <c r="BA7" s="100">
        <f t="shared" si="7"/>
        <v>3.2421764871722585E-3</v>
      </c>
      <c r="BB7" s="100">
        <f t="shared" si="8"/>
        <v>0.22475812453485489</v>
      </c>
      <c r="BC7" s="100">
        <f t="shared" si="9"/>
        <v>0.14657631954350928</v>
      </c>
      <c r="BD7" s="100">
        <f t="shared" si="10"/>
        <v>7.0064724919093851E-2</v>
      </c>
      <c r="BE7" s="100">
        <f t="shared" si="11"/>
        <v>1.4012738853503185E-2</v>
      </c>
      <c r="BF7" s="100">
        <f t="shared" si="12"/>
        <v>1.9020781965480805E-3</v>
      </c>
      <c r="BG7" s="100">
        <f>SUM(AW7:BE7)</f>
        <v>1.5799397502727393</v>
      </c>
      <c r="BH7" s="100"/>
      <c r="BI7" s="100"/>
      <c r="BJ7" s="100">
        <f t="shared" si="13"/>
        <v>0.76551838908304204</v>
      </c>
      <c r="BK7" s="100">
        <f t="shared" si="13"/>
        <v>3.9674593241551939E-2</v>
      </c>
      <c r="BL7" s="100">
        <f t="shared" si="14"/>
        <v>0.29815613966261278</v>
      </c>
      <c r="BM7" s="100">
        <f t="shared" si="15"/>
        <v>0.16701461377870566</v>
      </c>
      <c r="BN7" s="100">
        <f t="shared" si="15"/>
        <v>3.2421764871722585E-3</v>
      </c>
      <c r="BO7" s="100">
        <f t="shared" si="15"/>
        <v>0.22475812453485489</v>
      </c>
      <c r="BP7" s="100">
        <f t="shared" si="15"/>
        <v>0.14657631954350928</v>
      </c>
      <c r="BQ7" s="100">
        <f t="shared" si="16"/>
        <v>0.1401294498381877</v>
      </c>
      <c r="BR7" s="100">
        <f t="shared" si="16"/>
        <v>2.802547770700637E-2</v>
      </c>
      <c r="BS7" s="100">
        <f t="shared" si="16"/>
        <v>3.804156393096161E-3</v>
      </c>
      <c r="BU7" s="113">
        <f t="shared" si="17"/>
        <v>0.57369516190012881</v>
      </c>
    </row>
    <row r="8" spans="1:73" s="6" customFormat="1" x14ac:dyDescent="0.25">
      <c r="A8" s="51" t="s">
        <v>136</v>
      </c>
      <c r="B8" s="52" t="s">
        <v>135</v>
      </c>
      <c r="C8" s="53" t="s">
        <v>119</v>
      </c>
      <c r="D8" s="53" t="s">
        <v>77</v>
      </c>
      <c r="E8" s="45">
        <v>0.58791377584044535</v>
      </c>
      <c r="F8" s="54">
        <v>0.17644056739664726</v>
      </c>
      <c r="G8" s="8"/>
      <c r="H8" s="9"/>
      <c r="I8" s="71"/>
      <c r="J8" s="92"/>
      <c r="K8" s="11"/>
      <c r="L8" s="12"/>
      <c r="M8" s="12"/>
      <c r="N8" s="20"/>
      <c r="O8" s="12"/>
      <c r="P8" s="12"/>
      <c r="Q8" s="20"/>
      <c r="R8" s="11">
        <v>43.96</v>
      </c>
      <c r="S8" s="12"/>
      <c r="T8" s="12"/>
      <c r="U8" s="19">
        <v>0.6</v>
      </c>
      <c r="V8" s="19"/>
      <c r="W8" s="19"/>
      <c r="X8" s="30"/>
      <c r="Y8" s="11"/>
      <c r="Z8" s="12"/>
      <c r="AA8" s="20"/>
      <c r="AB8" s="12"/>
      <c r="AC8" s="12"/>
      <c r="AD8" s="20"/>
      <c r="AE8" s="38" t="s">
        <v>146</v>
      </c>
      <c r="AH8" s="100">
        <v>49.99</v>
      </c>
      <c r="AI8" s="100">
        <v>1.1833333333333333</v>
      </c>
      <c r="AJ8" s="100">
        <v>16.563333333333333</v>
      </c>
      <c r="AK8" s="100">
        <v>8.7150000000000016</v>
      </c>
      <c r="AL8" s="100">
        <v>0.13833333333333334</v>
      </c>
      <c r="AM8" s="100">
        <v>4.2516666666666669</v>
      </c>
      <c r="AN8" s="100">
        <v>9.8533333333333335</v>
      </c>
      <c r="AO8" s="100">
        <v>2.8333333333333335</v>
      </c>
      <c r="AP8" s="100">
        <v>2.7600000000000002</v>
      </c>
      <c r="AQ8" s="100">
        <v>0.80666666666666664</v>
      </c>
      <c r="AR8" s="9">
        <v>97.095000000000013</v>
      </c>
      <c r="AS8" s="100"/>
      <c r="AT8" s="100">
        <v>0.66569169879789736</v>
      </c>
      <c r="AU8" s="100">
        <v>0.35410507887845855</v>
      </c>
      <c r="AV8" s="100"/>
      <c r="AW8" s="100">
        <v>0.83191878848394063</v>
      </c>
      <c r="AX8" s="100">
        <v>1.4810179390905299E-2</v>
      </c>
      <c r="AY8" s="100">
        <v>0.16244932653328104</v>
      </c>
      <c r="AZ8" s="100">
        <v>0.12129436325678498</v>
      </c>
      <c r="BA8" s="100">
        <v>1.9500046988065033E-3</v>
      </c>
      <c r="BB8" s="100">
        <v>0.10547424129661787</v>
      </c>
      <c r="BC8" s="100">
        <v>0.17570137898240609</v>
      </c>
      <c r="BD8" s="100">
        <v>4.5846817691477887E-2</v>
      </c>
      <c r="BE8" s="100">
        <v>2.9299363057324838E-2</v>
      </c>
      <c r="BF8" s="100">
        <v>5.6827521427732777E-3</v>
      </c>
      <c r="BG8" s="100"/>
      <c r="BH8" s="100">
        <v>1.4887444633915454</v>
      </c>
      <c r="BI8" s="100"/>
      <c r="BJ8" s="100">
        <v>0.83191878848394063</v>
      </c>
      <c r="BK8" s="100">
        <v>1.4810179390905299E-2</v>
      </c>
      <c r="BL8" s="100">
        <v>0.32489865306656207</v>
      </c>
      <c r="BM8" s="100">
        <v>0.12129436325678498</v>
      </c>
      <c r="BN8" s="100">
        <v>1.9500046988065033E-3</v>
      </c>
      <c r="BO8" s="100">
        <v>0.10547424129661787</v>
      </c>
      <c r="BP8" s="100">
        <v>0.17570137898240609</v>
      </c>
      <c r="BQ8" s="100">
        <v>9.1693635382955774E-2</v>
      </c>
      <c r="BR8" s="100">
        <v>5.8598726114649675E-2</v>
      </c>
      <c r="BS8" s="100">
        <v>1.1365504285546555E-2</v>
      </c>
      <c r="BU8" s="113">
        <f t="shared" si="17"/>
        <v>0.46511835932640849</v>
      </c>
    </row>
    <row r="9" spans="1:73" s="6" customFormat="1" x14ac:dyDescent="0.25">
      <c r="A9" s="40" t="s">
        <v>52</v>
      </c>
      <c r="B9" s="41" t="s">
        <v>39</v>
      </c>
      <c r="C9" s="47" t="s">
        <v>51</v>
      </c>
      <c r="D9" s="47" t="s">
        <v>79</v>
      </c>
      <c r="E9" s="45">
        <v>0.6</v>
      </c>
      <c r="F9" s="54"/>
      <c r="G9" s="11">
        <v>0.63400000000000001</v>
      </c>
      <c r="H9" s="12"/>
      <c r="I9" s="71"/>
      <c r="J9" s="92"/>
      <c r="K9" s="11">
        <v>0.26700000000000002</v>
      </c>
      <c r="L9" s="12"/>
      <c r="M9" s="12"/>
      <c r="N9" s="20"/>
      <c r="O9" s="12"/>
      <c r="P9" s="12"/>
      <c r="Q9" s="20"/>
      <c r="R9" s="11"/>
      <c r="S9" s="12"/>
      <c r="T9" s="12"/>
      <c r="U9" s="19"/>
      <c r="V9" s="19"/>
      <c r="W9" s="19"/>
      <c r="X9" s="30"/>
      <c r="Y9" s="11"/>
      <c r="Z9" s="12"/>
      <c r="AA9" s="20"/>
      <c r="AB9" s="12"/>
      <c r="AC9" s="12"/>
      <c r="AD9" s="20"/>
      <c r="AE9" s="38" t="s">
        <v>48</v>
      </c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3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U9" s="113"/>
    </row>
    <row r="10" spans="1:73" s="6" customFormat="1" x14ac:dyDescent="0.25">
      <c r="A10" s="51" t="s">
        <v>127</v>
      </c>
      <c r="B10" s="52" t="s">
        <v>128</v>
      </c>
      <c r="C10" s="53" t="s">
        <v>129</v>
      </c>
      <c r="D10" s="53" t="s">
        <v>77</v>
      </c>
      <c r="E10" s="45">
        <v>0.60738945304887382</v>
      </c>
      <c r="F10" s="54">
        <v>0.2037062822755919</v>
      </c>
      <c r="G10" s="8">
        <v>0.56999999999999995</v>
      </c>
      <c r="H10" s="9">
        <v>0.04</v>
      </c>
      <c r="I10" s="71">
        <v>5211</v>
      </c>
      <c r="J10" s="92">
        <f t="shared" ref="J10:J66" si="18">H10/G10</f>
        <v>7.0175438596491238E-2</v>
      </c>
      <c r="K10" s="11">
        <v>0.7</v>
      </c>
      <c r="L10" s="12">
        <v>0.06</v>
      </c>
      <c r="M10" s="12">
        <v>4465</v>
      </c>
      <c r="N10" s="90">
        <f>L10/K10</f>
        <v>8.5714285714285715E-2</v>
      </c>
      <c r="O10" s="12"/>
      <c r="P10" s="12"/>
      <c r="Q10" s="20"/>
      <c r="R10" s="11"/>
      <c r="S10" s="12"/>
      <c r="T10" s="12"/>
      <c r="U10" s="19"/>
      <c r="V10" s="19"/>
      <c r="W10" s="19"/>
      <c r="X10" s="30"/>
      <c r="Y10" s="11"/>
      <c r="Z10" s="12"/>
      <c r="AA10" s="20"/>
      <c r="AB10" s="12"/>
      <c r="AC10" s="12"/>
      <c r="AD10" s="20"/>
      <c r="AE10" s="38" t="s">
        <v>132</v>
      </c>
      <c r="AH10" s="100">
        <v>48.02</v>
      </c>
      <c r="AI10" s="100">
        <v>0.96</v>
      </c>
      <c r="AJ10" s="100">
        <v>14.52</v>
      </c>
      <c r="AK10" s="100">
        <v>7.51</v>
      </c>
      <c r="AL10" s="100">
        <v>0.14000000000000001</v>
      </c>
      <c r="AM10" s="100">
        <v>6.82</v>
      </c>
      <c r="AN10" s="100">
        <v>12.77</v>
      </c>
      <c r="AO10" s="100">
        <v>1.8</v>
      </c>
      <c r="AP10" s="100">
        <v>5.55</v>
      </c>
      <c r="AQ10" s="100">
        <v>0.65</v>
      </c>
      <c r="AR10" s="9">
        <f t="shared" ref="AR10:AR21" si="19">SUM(AH10:AQ10)</f>
        <v>98.74</v>
      </c>
      <c r="AS10" s="100"/>
      <c r="AT10" s="100">
        <f t="shared" ref="AT10:AT21" si="20">(BJ10+BL10)/(SUM(BJ10:BS10))</f>
        <v>0.60738945304887382</v>
      </c>
      <c r="AU10" s="100">
        <f t="shared" ref="AU10:AU21" si="21">BQ10/(BQ10+BP10)</f>
        <v>0.2037062822755919</v>
      </c>
      <c r="AV10" s="100"/>
      <c r="AW10" s="100">
        <f t="shared" ref="AW10:AW21" si="22">AH10/60.09</f>
        <v>0.79913463138625396</v>
      </c>
      <c r="AX10" s="100">
        <f t="shared" ref="AX10:AX21" si="23">AI10/79.9</f>
        <v>1.2015018773466833E-2</v>
      </c>
      <c r="AY10" s="100">
        <f t="shared" ref="AY10:AY21" si="24">AJ10/101.96</f>
        <v>0.14240878775990584</v>
      </c>
      <c r="AZ10" s="100">
        <f t="shared" ref="AZ10:AZ21" si="25">AK10/71.85</f>
        <v>0.10452331245650662</v>
      </c>
      <c r="BA10" s="100">
        <f t="shared" ref="BA10:BA21" si="26">AL10/70.94</f>
        <v>1.9734987313222443E-3</v>
      </c>
      <c r="BB10" s="100">
        <f t="shared" ref="BB10:BB21" si="27">AM10/40.31</f>
        <v>0.16918878690151326</v>
      </c>
      <c r="BC10" s="100">
        <f t="shared" ref="BC10:BC21" si="28">AN10/56.08</f>
        <v>0.22771041369472184</v>
      </c>
      <c r="BD10" s="100">
        <f t="shared" ref="BD10:BD21" si="29">AO10/61.8</f>
        <v>2.9126213592233011E-2</v>
      </c>
      <c r="BE10" s="100">
        <f t="shared" ref="BE10:BE21" si="30">AP10/94.2</f>
        <v>5.8917197452229293E-2</v>
      </c>
      <c r="BF10" s="100">
        <f t="shared" ref="BF10:BF21" si="31">AQ10/141.95</f>
        <v>4.5790771398379719E-3</v>
      </c>
      <c r="BG10" s="100"/>
      <c r="BH10" s="100">
        <f>SUM(AW10:BE10)</f>
        <v>1.5449978607481529</v>
      </c>
      <c r="BI10" s="100"/>
      <c r="BJ10" s="100">
        <f t="shared" ref="BJ10:BJ21" si="32">AW10</f>
        <v>0.79913463138625396</v>
      </c>
      <c r="BK10" s="100">
        <f t="shared" ref="BK10:BK21" si="33">AX10</f>
        <v>1.2015018773466833E-2</v>
      </c>
      <c r="BL10" s="100">
        <f t="shared" ref="BL10:BL21" si="34">2*AY10</f>
        <v>0.28481757551981168</v>
      </c>
      <c r="BM10" s="100">
        <f t="shared" ref="BM10:BM21" si="35">AZ10</f>
        <v>0.10452331245650662</v>
      </c>
      <c r="BN10" s="100">
        <f t="shared" ref="BN10:BN21" si="36">BA10</f>
        <v>1.9734987313222443E-3</v>
      </c>
      <c r="BO10" s="100">
        <f t="shared" ref="BO10:BO21" si="37">BB10</f>
        <v>0.16918878690151326</v>
      </c>
      <c r="BP10" s="100">
        <f t="shared" ref="BP10:BP21" si="38">BC10</f>
        <v>0.22771041369472184</v>
      </c>
      <c r="BQ10" s="100">
        <f t="shared" ref="BQ10:BQ21" si="39">2*BD10</f>
        <v>5.8252427184466021E-2</v>
      </c>
      <c r="BR10" s="100">
        <f t="shared" ref="BR10:BR21" si="40">2*BE10</f>
        <v>0.11783439490445859</v>
      </c>
      <c r="BS10" s="100">
        <f t="shared" ref="BS10:BS21" si="41">2*BF10</f>
        <v>9.1581542796759438E-3</v>
      </c>
      <c r="BU10" s="113">
        <f t="shared" si="17"/>
        <v>0.61812681024455396</v>
      </c>
    </row>
    <row r="11" spans="1:73" s="6" customFormat="1" x14ac:dyDescent="0.25">
      <c r="A11" s="51" t="s">
        <v>49</v>
      </c>
      <c r="B11" s="52" t="s">
        <v>187</v>
      </c>
      <c r="C11" s="53" t="s">
        <v>190</v>
      </c>
      <c r="D11" s="53" t="s">
        <v>77</v>
      </c>
      <c r="E11" s="79">
        <v>0.60751412905558377</v>
      </c>
      <c r="F11" s="87">
        <v>0.53685578640295406</v>
      </c>
      <c r="G11" s="88"/>
      <c r="H11" s="80"/>
      <c r="I11" s="85"/>
      <c r="J11" s="92"/>
      <c r="K11" s="81"/>
      <c r="L11" s="70"/>
      <c r="M11" s="70"/>
      <c r="N11" s="90"/>
      <c r="O11" s="70"/>
      <c r="P11" s="70"/>
      <c r="Q11" s="61"/>
      <c r="R11" s="81"/>
      <c r="S11" s="70"/>
      <c r="T11" s="70"/>
      <c r="U11" s="60"/>
      <c r="V11" s="60"/>
      <c r="W11" s="60"/>
      <c r="X11" s="82"/>
      <c r="Y11" s="81"/>
      <c r="Z11" s="70"/>
      <c r="AA11" s="61"/>
      <c r="AB11" s="70">
        <v>264</v>
      </c>
      <c r="AC11" s="70">
        <v>15</v>
      </c>
      <c r="AD11" s="61"/>
      <c r="AE11" s="38" t="s">
        <v>163</v>
      </c>
      <c r="AH11" s="100">
        <v>50.99</v>
      </c>
      <c r="AI11" s="100">
        <v>0.87</v>
      </c>
      <c r="AJ11" s="100">
        <v>15.54</v>
      </c>
      <c r="AK11" s="100">
        <v>7.77</v>
      </c>
      <c r="AL11" s="100">
        <v>0.04</v>
      </c>
      <c r="AM11" s="100">
        <v>6.03</v>
      </c>
      <c r="AN11" s="100">
        <v>11.32</v>
      </c>
      <c r="AO11" s="100">
        <v>7.23</v>
      </c>
      <c r="AP11" s="100">
        <v>1.89</v>
      </c>
      <c r="AQ11" s="100"/>
      <c r="AR11" s="9">
        <f t="shared" si="19"/>
        <v>101.68</v>
      </c>
      <c r="AS11" s="100"/>
      <c r="AT11" s="100">
        <f t="shared" si="20"/>
        <v>0.60751412905558377</v>
      </c>
      <c r="AU11" s="100">
        <f t="shared" si="21"/>
        <v>0.53685578640295406</v>
      </c>
      <c r="AV11" s="100"/>
      <c r="AW11" s="100">
        <f t="shared" si="22"/>
        <v>0.84856049259444166</v>
      </c>
      <c r="AX11" s="100">
        <f t="shared" si="23"/>
        <v>1.0888610763454317E-2</v>
      </c>
      <c r="AY11" s="100">
        <f t="shared" si="24"/>
        <v>0.15241271086700667</v>
      </c>
      <c r="AZ11" s="100">
        <f t="shared" si="25"/>
        <v>0.1081419624217119</v>
      </c>
      <c r="BA11" s="100">
        <f t="shared" si="26"/>
        <v>5.6385678037778404E-4</v>
      </c>
      <c r="BB11" s="100">
        <f t="shared" si="27"/>
        <v>0.1495906722897544</v>
      </c>
      <c r="BC11" s="100">
        <f t="shared" si="28"/>
        <v>0.20185449358059915</v>
      </c>
      <c r="BD11" s="100">
        <f t="shared" si="29"/>
        <v>0.11699029126213593</v>
      </c>
      <c r="BE11" s="100">
        <f t="shared" si="30"/>
        <v>2.0063694267515923E-2</v>
      </c>
      <c r="BF11" s="100">
        <f t="shared" si="31"/>
        <v>0</v>
      </c>
      <c r="BG11" s="100">
        <f>SUM(AW11:BE11)</f>
        <v>1.6090667848269977</v>
      </c>
      <c r="BH11" s="100"/>
      <c r="BI11" s="100"/>
      <c r="BJ11" s="100">
        <f t="shared" si="32"/>
        <v>0.84856049259444166</v>
      </c>
      <c r="BK11" s="100">
        <f t="shared" si="33"/>
        <v>1.0888610763454317E-2</v>
      </c>
      <c r="BL11" s="100">
        <f t="shared" si="34"/>
        <v>0.30482542173401334</v>
      </c>
      <c r="BM11" s="100">
        <f t="shared" si="35"/>
        <v>0.1081419624217119</v>
      </c>
      <c r="BN11" s="100">
        <f t="shared" si="36"/>
        <v>5.6385678037778404E-4</v>
      </c>
      <c r="BO11" s="100">
        <f t="shared" si="37"/>
        <v>0.1495906722897544</v>
      </c>
      <c r="BP11" s="100">
        <f t="shared" si="38"/>
        <v>0.20185449358059915</v>
      </c>
      <c r="BQ11" s="100">
        <f t="shared" si="39"/>
        <v>0.23398058252427187</v>
      </c>
      <c r="BR11" s="100">
        <f t="shared" si="40"/>
        <v>4.0127388535031845E-2</v>
      </c>
      <c r="BS11" s="100">
        <f t="shared" si="41"/>
        <v>0</v>
      </c>
      <c r="BU11" s="113">
        <f t="shared" si="17"/>
        <v>0.58041028625351354</v>
      </c>
    </row>
    <row r="12" spans="1:73" s="6" customFormat="1" x14ac:dyDescent="0.25">
      <c r="A12" s="51" t="s">
        <v>49</v>
      </c>
      <c r="B12" s="52" t="s">
        <v>187</v>
      </c>
      <c r="C12" s="53" t="s">
        <v>189</v>
      </c>
      <c r="D12" s="53" t="s">
        <v>77</v>
      </c>
      <c r="E12" s="79">
        <v>0.61246849011068027</v>
      </c>
      <c r="F12" s="87">
        <v>0.42411331623924359</v>
      </c>
      <c r="G12" s="88"/>
      <c r="H12" s="80"/>
      <c r="I12" s="85"/>
      <c r="J12" s="92"/>
      <c r="K12" s="81"/>
      <c r="L12" s="70"/>
      <c r="M12" s="70"/>
      <c r="N12" s="90"/>
      <c r="O12" s="70"/>
      <c r="P12" s="70"/>
      <c r="Q12" s="61"/>
      <c r="R12" s="81"/>
      <c r="S12" s="70"/>
      <c r="T12" s="70"/>
      <c r="U12" s="60"/>
      <c r="V12" s="60"/>
      <c r="W12" s="60"/>
      <c r="X12" s="82"/>
      <c r="Y12" s="81"/>
      <c r="Z12" s="70"/>
      <c r="AA12" s="61"/>
      <c r="AB12" s="70">
        <v>244</v>
      </c>
      <c r="AC12" s="70">
        <v>15</v>
      </c>
      <c r="AD12" s="61"/>
      <c r="AE12" s="38" t="s">
        <v>163</v>
      </c>
      <c r="AH12" s="100">
        <v>49.65</v>
      </c>
      <c r="AI12" s="100">
        <v>0.84</v>
      </c>
      <c r="AJ12" s="100">
        <v>14.99</v>
      </c>
      <c r="AK12" s="100">
        <v>7.76</v>
      </c>
      <c r="AL12" s="100">
        <v>0.06</v>
      </c>
      <c r="AM12" s="100">
        <v>5.49</v>
      </c>
      <c r="AN12" s="100">
        <v>11.41</v>
      </c>
      <c r="AO12" s="100">
        <v>4.63</v>
      </c>
      <c r="AP12" s="100">
        <v>4.71</v>
      </c>
      <c r="AQ12" s="100"/>
      <c r="AR12" s="9">
        <f t="shared" si="19"/>
        <v>99.539999999999992</v>
      </c>
      <c r="AS12" s="100"/>
      <c r="AT12" s="100">
        <f t="shared" si="20"/>
        <v>0.61246849011068027</v>
      </c>
      <c r="AU12" s="100">
        <f t="shared" si="21"/>
        <v>0.42411331623924359</v>
      </c>
      <c r="AV12" s="100"/>
      <c r="AW12" s="100">
        <f t="shared" si="22"/>
        <v>0.82626060908637033</v>
      </c>
      <c r="AX12" s="100">
        <f t="shared" si="23"/>
        <v>1.0513141426783479E-2</v>
      </c>
      <c r="AY12" s="100">
        <f t="shared" si="24"/>
        <v>0.14701843860337388</v>
      </c>
      <c r="AZ12" s="100">
        <f t="shared" si="25"/>
        <v>0.10800278357689631</v>
      </c>
      <c r="BA12" s="100">
        <f t="shared" si="26"/>
        <v>8.4578517056667607E-4</v>
      </c>
      <c r="BB12" s="100">
        <f t="shared" si="27"/>
        <v>0.13619449268171668</v>
      </c>
      <c r="BC12" s="100">
        <f t="shared" si="28"/>
        <v>0.20345934379457919</v>
      </c>
      <c r="BD12" s="100">
        <f t="shared" si="29"/>
        <v>7.4919093851132684E-2</v>
      </c>
      <c r="BE12" s="100">
        <f t="shared" si="30"/>
        <v>4.9999999999999996E-2</v>
      </c>
      <c r="BF12" s="100">
        <f t="shared" si="31"/>
        <v>0</v>
      </c>
      <c r="BG12" s="100">
        <f>SUM(AW12:BE12)</f>
        <v>1.5572136881914196</v>
      </c>
      <c r="BH12" s="100"/>
      <c r="BI12" s="100"/>
      <c r="BJ12" s="100">
        <f t="shared" si="32"/>
        <v>0.82626060908637033</v>
      </c>
      <c r="BK12" s="100">
        <f t="shared" si="33"/>
        <v>1.0513141426783479E-2</v>
      </c>
      <c r="BL12" s="100">
        <f t="shared" si="34"/>
        <v>0.29403687720674776</v>
      </c>
      <c r="BM12" s="100">
        <f t="shared" si="35"/>
        <v>0.10800278357689631</v>
      </c>
      <c r="BN12" s="100">
        <f t="shared" si="36"/>
        <v>8.4578517056667607E-4</v>
      </c>
      <c r="BO12" s="100">
        <f t="shared" si="37"/>
        <v>0.13619449268171668</v>
      </c>
      <c r="BP12" s="100">
        <f t="shared" si="38"/>
        <v>0.20345934379457919</v>
      </c>
      <c r="BQ12" s="100">
        <f t="shared" si="39"/>
        <v>0.14983818770226537</v>
      </c>
      <c r="BR12" s="100">
        <f t="shared" si="40"/>
        <v>9.9999999999999992E-2</v>
      </c>
      <c r="BS12" s="100">
        <f t="shared" si="41"/>
        <v>0</v>
      </c>
      <c r="BU12" s="113">
        <f t="shared" si="17"/>
        <v>0.55772322594410195</v>
      </c>
    </row>
    <row r="13" spans="1:73" s="6" customFormat="1" x14ac:dyDescent="0.25">
      <c r="A13" s="51" t="s">
        <v>49</v>
      </c>
      <c r="B13" s="52" t="s">
        <v>187</v>
      </c>
      <c r="C13" s="53" t="s">
        <v>188</v>
      </c>
      <c r="D13" s="53" t="s">
        <v>77</v>
      </c>
      <c r="E13" s="79">
        <v>0.62241376582004049</v>
      </c>
      <c r="F13" s="87">
        <v>0.23689820110221482</v>
      </c>
      <c r="G13" s="88"/>
      <c r="H13" s="80"/>
      <c r="I13" s="85"/>
      <c r="J13" s="92"/>
      <c r="K13" s="81"/>
      <c r="L13" s="70"/>
      <c r="M13" s="70"/>
      <c r="N13" s="90"/>
      <c r="O13" s="70"/>
      <c r="P13" s="70"/>
      <c r="Q13" s="61"/>
      <c r="R13" s="81"/>
      <c r="S13" s="70"/>
      <c r="T13" s="70"/>
      <c r="U13" s="60"/>
      <c r="V13" s="60"/>
      <c r="W13" s="60"/>
      <c r="X13" s="82"/>
      <c r="Y13" s="81"/>
      <c r="Z13" s="70"/>
      <c r="AA13" s="61"/>
      <c r="AB13" s="70">
        <v>294</v>
      </c>
      <c r="AC13" s="70">
        <v>16</v>
      </c>
      <c r="AD13" s="61"/>
      <c r="AE13" s="38" t="s">
        <v>163</v>
      </c>
      <c r="AH13" s="100">
        <v>49.89</v>
      </c>
      <c r="AI13" s="100">
        <v>0.89</v>
      </c>
      <c r="AJ13" s="100">
        <v>15.57</v>
      </c>
      <c r="AK13" s="100">
        <v>7.82</v>
      </c>
      <c r="AL13" s="100">
        <v>0.02</v>
      </c>
      <c r="AM13" s="100">
        <v>5.75</v>
      </c>
      <c r="AN13" s="100">
        <v>11.4</v>
      </c>
      <c r="AO13" s="100">
        <v>1.95</v>
      </c>
      <c r="AP13" s="100">
        <v>7.52</v>
      </c>
      <c r="AQ13" s="100"/>
      <c r="AR13" s="9">
        <f t="shared" si="19"/>
        <v>100.80999999999999</v>
      </c>
      <c r="AS13" s="100"/>
      <c r="AT13" s="100">
        <f t="shared" si="20"/>
        <v>0.62241376582004049</v>
      </c>
      <c r="AU13" s="100">
        <f t="shared" si="21"/>
        <v>0.23689820110221482</v>
      </c>
      <c r="AV13" s="100"/>
      <c r="AW13" s="100">
        <f t="shared" si="22"/>
        <v>0.83025461807289058</v>
      </c>
      <c r="AX13" s="100">
        <f t="shared" si="23"/>
        <v>1.1138923654568209E-2</v>
      </c>
      <c r="AY13" s="100">
        <f t="shared" si="24"/>
        <v>0.15270694389956846</v>
      </c>
      <c r="AZ13" s="100">
        <f t="shared" si="25"/>
        <v>0.10883785664578985</v>
      </c>
      <c r="BA13" s="100">
        <f t="shared" si="26"/>
        <v>2.8192839018889202E-4</v>
      </c>
      <c r="BB13" s="100">
        <f t="shared" si="27"/>
        <v>0.14264450508558668</v>
      </c>
      <c r="BC13" s="100">
        <f t="shared" si="28"/>
        <v>0.20328102710413695</v>
      </c>
      <c r="BD13" s="100">
        <f t="shared" si="29"/>
        <v>3.1553398058252427E-2</v>
      </c>
      <c r="BE13" s="100">
        <f t="shared" si="30"/>
        <v>7.9830148619957533E-2</v>
      </c>
      <c r="BF13" s="100">
        <f t="shared" si="31"/>
        <v>0</v>
      </c>
      <c r="BG13" s="100">
        <f>SUM(AW13:BE13)</f>
        <v>1.5605293495309398</v>
      </c>
      <c r="BH13" s="100"/>
      <c r="BI13" s="100"/>
      <c r="BJ13" s="100">
        <f t="shared" si="32"/>
        <v>0.83025461807289058</v>
      </c>
      <c r="BK13" s="100">
        <f t="shared" si="33"/>
        <v>1.1138923654568209E-2</v>
      </c>
      <c r="BL13" s="100">
        <f t="shared" si="34"/>
        <v>0.30541388779913692</v>
      </c>
      <c r="BM13" s="100">
        <f t="shared" si="35"/>
        <v>0.10883785664578985</v>
      </c>
      <c r="BN13" s="100">
        <f t="shared" si="36"/>
        <v>2.8192839018889202E-4</v>
      </c>
      <c r="BO13" s="100">
        <f t="shared" si="37"/>
        <v>0.14264450508558668</v>
      </c>
      <c r="BP13" s="100">
        <f t="shared" si="38"/>
        <v>0.20328102710413695</v>
      </c>
      <c r="BQ13" s="100">
        <f t="shared" si="39"/>
        <v>6.3106796116504854E-2</v>
      </c>
      <c r="BR13" s="100">
        <f t="shared" si="40"/>
        <v>0.15966029723991507</v>
      </c>
      <c r="BS13" s="100">
        <f t="shared" si="41"/>
        <v>0</v>
      </c>
      <c r="BU13" s="113">
        <f t="shared" si="17"/>
        <v>0.56721475058339832</v>
      </c>
    </row>
    <row r="14" spans="1:73" s="6" customFormat="1" x14ac:dyDescent="0.25">
      <c r="A14" s="51" t="s">
        <v>49</v>
      </c>
      <c r="B14" s="52" t="s">
        <v>154</v>
      </c>
      <c r="C14" s="53" t="s">
        <v>162</v>
      </c>
      <c r="D14" s="53" t="s">
        <v>77</v>
      </c>
      <c r="E14" s="45">
        <v>0.62363736213765231</v>
      </c>
      <c r="F14" s="54">
        <v>0.30280441831693838</v>
      </c>
      <c r="G14" s="8"/>
      <c r="H14" s="9"/>
      <c r="I14" s="71"/>
      <c r="J14" s="92"/>
      <c r="K14" s="11"/>
      <c r="L14" s="12"/>
      <c r="M14" s="12"/>
      <c r="N14" s="90"/>
      <c r="O14" s="12"/>
      <c r="P14" s="12"/>
      <c r="Q14" s="20"/>
      <c r="R14" s="11"/>
      <c r="S14" s="12"/>
      <c r="T14" s="12"/>
      <c r="U14" s="19"/>
      <c r="V14" s="19"/>
      <c r="W14" s="19"/>
      <c r="X14" s="30"/>
      <c r="Y14" s="11">
        <v>372</v>
      </c>
      <c r="Z14" s="12">
        <v>14</v>
      </c>
      <c r="AA14" s="20"/>
      <c r="AB14" s="12">
        <v>329</v>
      </c>
      <c r="AC14" s="12">
        <v>15</v>
      </c>
      <c r="AD14" s="20"/>
      <c r="AE14" s="38" t="s">
        <v>163</v>
      </c>
      <c r="AH14" s="100">
        <v>48.88</v>
      </c>
      <c r="AI14" s="100">
        <v>2.89</v>
      </c>
      <c r="AJ14" s="100">
        <v>14.77</v>
      </c>
      <c r="AK14" s="100">
        <v>13.05</v>
      </c>
      <c r="AL14" s="100">
        <v>0</v>
      </c>
      <c r="AM14" s="100">
        <v>6.47</v>
      </c>
      <c r="AN14" s="100">
        <v>10.99</v>
      </c>
      <c r="AO14" s="100">
        <v>2.63</v>
      </c>
      <c r="AP14" s="100">
        <v>0.3</v>
      </c>
      <c r="AQ14" s="100">
        <v>0</v>
      </c>
      <c r="AR14" s="9">
        <f t="shared" si="19"/>
        <v>99.97999999999999</v>
      </c>
      <c r="AS14" s="100"/>
      <c r="AT14" s="100">
        <f t="shared" si="20"/>
        <v>0.62363736213765231</v>
      </c>
      <c r="AU14" s="100">
        <f t="shared" si="21"/>
        <v>0.30280441831693838</v>
      </c>
      <c r="AV14" s="100"/>
      <c r="AW14" s="100">
        <f t="shared" si="22"/>
        <v>0.81344649692128479</v>
      </c>
      <c r="AX14" s="100">
        <f t="shared" si="23"/>
        <v>3.6170212765957444E-2</v>
      </c>
      <c r="AY14" s="100">
        <f t="shared" si="24"/>
        <v>0.14486072969792077</v>
      </c>
      <c r="AZ14" s="100">
        <f t="shared" si="25"/>
        <v>0.1816283924843424</v>
      </c>
      <c r="BA14" s="100">
        <f t="shared" si="26"/>
        <v>0</v>
      </c>
      <c r="BB14" s="100">
        <f t="shared" si="27"/>
        <v>0.16050607789630364</v>
      </c>
      <c r="BC14" s="100">
        <f t="shared" si="28"/>
        <v>0.19597004279600572</v>
      </c>
      <c r="BD14" s="100">
        <f t="shared" si="29"/>
        <v>4.2556634304207121E-2</v>
      </c>
      <c r="BE14" s="100">
        <f t="shared" si="30"/>
        <v>3.1847133757961781E-3</v>
      </c>
      <c r="BF14" s="100">
        <f t="shared" si="31"/>
        <v>0</v>
      </c>
      <c r="BG14" s="100"/>
      <c r="BH14" s="100">
        <f>SUM(AW14:BE14)</f>
        <v>1.5783233002418182</v>
      </c>
      <c r="BI14" s="100"/>
      <c r="BJ14" s="100">
        <f t="shared" si="32"/>
        <v>0.81344649692128479</v>
      </c>
      <c r="BK14" s="100">
        <f t="shared" si="33"/>
        <v>3.6170212765957444E-2</v>
      </c>
      <c r="BL14" s="100">
        <f t="shared" si="34"/>
        <v>0.28972145939584154</v>
      </c>
      <c r="BM14" s="100">
        <f t="shared" si="35"/>
        <v>0.1816283924843424</v>
      </c>
      <c r="BN14" s="100">
        <f t="shared" si="36"/>
        <v>0</v>
      </c>
      <c r="BO14" s="100">
        <f t="shared" si="37"/>
        <v>0.16050607789630364</v>
      </c>
      <c r="BP14" s="100">
        <f t="shared" si="38"/>
        <v>0.19597004279600572</v>
      </c>
      <c r="BQ14" s="100">
        <f t="shared" si="39"/>
        <v>8.5113268608414241E-2</v>
      </c>
      <c r="BR14" s="100">
        <f t="shared" si="40"/>
        <v>6.3694267515923561E-3</v>
      </c>
      <c r="BS14" s="100">
        <f t="shared" si="41"/>
        <v>0</v>
      </c>
      <c r="BU14" s="113">
        <f t="shared" si="17"/>
        <v>0.46913156022464081</v>
      </c>
    </row>
    <row r="15" spans="1:73" s="6" customFormat="1" x14ac:dyDescent="0.25">
      <c r="A15" s="51" t="s">
        <v>49</v>
      </c>
      <c r="B15" s="52" t="s">
        <v>154</v>
      </c>
      <c r="C15" s="53" t="s">
        <v>160</v>
      </c>
      <c r="D15" s="53" t="s">
        <v>77</v>
      </c>
      <c r="E15" s="45">
        <v>0.62560475030354845</v>
      </c>
      <c r="F15" s="54">
        <v>0.36701862247339523</v>
      </c>
      <c r="G15" s="8"/>
      <c r="H15" s="9"/>
      <c r="I15" s="71"/>
      <c r="J15" s="92"/>
      <c r="K15" s="11"/>
      <c r="L15" s="12"/>
      <c r="M15" s="12"/>
      <c r="N15" s="90"/>
      <c r="O15" s="12"/>
      <c r="P15" s="12"/>
      <c r="Q15" s="20"/>
      <c r="R15" s="11"/>
      <c r="S15" s="12"/>
      <c r="T15" s="12"/>
      <c r="U15" s="19"/>
      <c r="V15" s="19"/>
      <c r="W15" s="19"/>
      <c r="X15" s="30"/>
      <c r="Y15" s="11">
        <v>394</v>
      </c>
      <c r="Z15" s="12">
        <v>27</v>
      </c>
      <c r="AA15" s="20"/>
      <c r="AB15" s="12">
        <v>360</v>
      </c>
      <c r="AC15" s="12">
        <v>24</v>
      </c>
      <c r="AD15" s="20"/>
      <c r="AE15" s="38" t="s">
        <v>163</v>
      </c>
      <c r="AH15" s="100">
        <v>48.34</v>
      </c>
      <c r="AI15" s="100">
        <v>1.77</v>
      </c>
      <c r="AJ15" s="100">
        <v>16.399999999999999</v>
      </c>
      <c r="AK15" s="100">
        <v>10.48</v>
      </c>
      <c r="AL15" s="100">
        <v>0.2</v>
      </c>
      <c r="AM15" s="100">
        <v>5.97</v>
      </c>
      <c r="AN15" s="100">
        <v>10.83</v>
      </c>
      <c r="AO15" s="100">
        <v>3.46</v>
      </c>
      <c r="AP15" s="100">
        <v>1.96</v>
      </c>
      <c r="AQ15" s="100">
        <v>0.59</v>
      </c>
      <c r="AR15" s="9">
        <f t="shared" si="19"/>
        <v>100</v>
      </c>
      <c r="AS15" s="100"/>
      <c r="AT15" s="100">
        <f t="shared" si="20"/>
        <v>0.62560475030354845</v>
      </c>
      <c r="AU15" s="100">
        <f t="shared" si="21"/>
        <v>0.36701862247339523</v>
      </c>
      <c r="AV15" s="100"/>
      <c r="AW15" s="100">
        <f t="shared" si="22"/>
        <v>0.80445997670161429</v>
      </c>
      <c r="AX15" s="100">
        <f t="shared" si="23"/>
        <v>2.2152690863579474E-2</v>
      </c>
      <c r="AY15" s="100">
        <f t="shared" si="24"/>
        <v>0.16084739113377794</v>
      </c>
      <c r="AZ15" s="100">
        <f t="shared" si="25"/>
        <v>0.14585942936673627</v>
      </c>
      <c r="BA15" s="100">
        <f t="shared" si="26"/>
        <v>2.8192839018889204E-3</v>
      </c>
      <c r="BB15" s="100">
        <f t="shared" si="27"/>
        <v>0.1481022078888613</v>
      </c>
      <c r="BC15" s="100">
        <f t="shared" si="28"/>
        <v>0.19311697574893011</v>
      </c>
      <c r="BD15" s="100">
        <f t="shared" si="29"/>
        <v>5.5987055016181231E-2</v>
      </c>
      <c r="BE15" s="100">
        <f t="shared" si="30"/>
        <v>2.0806794055201697E-2</v>
      </c>
      <c r="BF15" s="100">
        <f t="shared" si="31"/>
        <v>4.1563930961606198E-3</v>
      </c>
      <c r="BG15" s="100"/>
      <c r="BH15" s="100">
        <f>SUM(AW15:BE15)</f>
        <v>1.5541518046767713</v>
      </c>
      <c r="BI15" s="100"/>
      <c r="BJ15" s="100">
        <f t="shared" si="32"/>
        <v>0.80445997670161429</v>
      </c>
      <c r="BK15" s="100">
        <f t="shared" si="33"/>
        <v>2.2152690863579474E-2</v>
      </c>
      <c r="BL15" s="100">
        <f t="shared" si="34"/>
        <v>0.32169478226755588</v>
      </c>
      <c r="BM15" s="100">
        <f t="shared" si="35"/>
        <v>0.14585942936673627</v>
      </c>
      <c r="BN15" s="100">
        <f t="shared" si="36"/>
        <v>2.8192839018889204E-3</v>
      </c>
      <c r="BO15" s="100">
        <f t="shared" si="37"/>
        <v>0.1481022078888613</v>
      </c>
      <c r="BP15" s="100">
        <f t="shared" si="38"/>
        <v>0.19311697574893011</v>
      </c>
      <c r="BQ15" s="100">
        <f t="shared" si="39"/>
        <v>0.11197411003236246</v>
      </c>
      <c r="BR15" s="100">
        <f t="shared" si="40"/>
        <v>4.1613588110403395E-2</v>
      </c>
      <c r="BS15" s="100">
        <f t="shared" si="41"/>
        <v>8.3127861923212396E-3</v>
      </c>
      <c r="BU15" s="113">
        <f t="shared" si="17"/>
        <v>0.5038147469565476</v>
      </c>
    </row>
    <row r="16" spans="1:73" s="6" customFormat="1" x14ac:dyDescent="0.25">
      <c r="A16" s="40" t="s">
        <v>63</v>
      </c>
      <c r="B16" s="41" t="s">
        <v>25</v>
      </c>
      <c r="C16" s="47" t="s">
        <v>7</v>
      </c>
      <c r="D16" s="47" t="s">
        <v>76</v>
      </c>
      <c r="E16" s="45">
        <v>0.62733751154247597</v>
      </c>
      <c r="F16" s="54">
        <v>0.29723339168791352</v>
      </c>
      <c r="G16" s="8">
        <v>0.62</v>
      </c>
      <c r="H16" s="9">
        <v>7.0000000000000007E-2</v>
      </c>
      <c r="I16" s="71">
        <v>5200</v>
      </c>
      <c r="J16" s="92">
        <f t="shared" si="18"/>
        <v>0.11290322580645162</v>
      </c>
      <c r="K16" s="11">
        <v>0.67</v>
      </c>
      <c r="L16" s="12">
        <v>0.03</v>
      </c>
      <c r="M16" s="12">
        <v>4500</v>
      </c>
      <c r="N16" s="90">
        <f t="shared" ref="N16:N73" si="42">L16/K16</f>
        <v>4.4776119402985072E-2</v>
      </c>
      <c r="O16" s="12">
        <v>25</v>
      </c>
      <c r="P16" s="12">
        <v>3</v>
      </c>
      <c r="Q16" s="20">
        <v>1630</v>
      </c>
      <c r="R16" s="11">
        <v>63</v>
      </c>
      <c r="S16" s="12"/>
      <c r="T16" s="12"/>
      <c r="U16" s="12">
        <v>3</v>
      </c>
      <c r="V16" s="12"/>
      <c r="W16" s="12"/>
      <c r="X16" s="20"/>
      <c r="Y16" s="11"/>
      <c r="Z16" s="12"/>
      <c r="AA16" s="20"/>
      <c r="AB16" s="12"/>
      <c r="AC16" s="12"/>
      <c r="AD16" s="20"/>
      <c r="AE16" s="38" t="s">
        <v>47</v>
      </c>
      <c r="AH16" s="100">
        <v>50.8</v>
      </c>
      <c r="AI16" s="100">
        <v>1.84</v>
      </c>
      <c r="AJ16" s="100">
        <v>13.7</v>
      </c>
      <c r="AK16" s="100">
        <v>12.4</v>
      </c>
      <c r="AL16" s="100">
        <v>0.22</v>
      </c>
      <c r="AM16" s="100">
        <v>6.67</v>
      </c>
      <c r="AN16" s="100">
        <v>11.5</v>
      </c>
      <c r="AO16" s="100">
        <v>2.68</v>
      </c>
      <c r="AP16" s="100">
        <v>0.15</v>
      </c>
      <c r="AQ16" s="100">
        <v>0.19</v>
      </c>
      <c r="AR16" s="9">
        <f t="shared" si="19"/>
        <v>100.15000000000002</v>
      </c>
      <c r="AS16" s="100"/>
      <c r="AT16" s="100">
        <f t="shared" si="20"/>
        <v>0.62733751154247608</v>
      </c>
      <c r="AU16" s="100">
        <f t="shared" si="21"/>
        <v>0.29723339168791352</v>
      </c>
      <c r="AV16" s="100"/>
      <c r="AW16" s="100">
        <f t="shared" si="22"/>
        <v>0.84539856881344644</v>
      </c>
      <c r="AX16" s="100">
        <f t="shared" si="23"/>
        <v>2.3028785982478098E-2</v>
      </c>
      <c r="AY16" s="100">
        <f t="shared" si="24"/>
        <v>0.13436641820321696</v>
      </c>
      <c r="AZ16" s="100">
        <f t="shared" si="25"/>
        <v>0.17258176757132918</v>
      </c>
      <c r="BA16" s="100">
        <f t="shared" si="26"/>
        <v>3.1012122920778123E-3</v>
      </c>
      <c r="BB16" s="100">
        <f t="shared" si="27"/>
        <v>0.16546762589928057</v>
      </c>
      <c r="BC16" s="100">
        <f t="shared" si="28"/>
        <v>0.20506419400855921</v>
      </c>
      <c r="BD16" s="100">
        <f t="shared" si="29"/>
        <v>4.3365695792880264E-2</v>
      </c>
      <c r="BE16" s="100">
        <f t="shared" si="30"/>
        <v>1.592356687898089E-3</v>
      </c>
      <c r="BF16" s="100">
        <f t="shared" si="31"/>
        <v>1.3384994716449455E-3</v>
      </c>
      <c r="BG16" s="100">
        <f>SUM(AW16:BE16)</f>
        <v>1.5939666252511668</v>
      </c>
      <c r="BH16" s="100"/>
      <c r="BI16" s="100"/>
      <c r="BJ16" s="100">
        <f t="shared" si="32"/>
        <v>0.84539856881344644</v>
      </c>
      <c r="BK16" s="100">
        <f t="shared" si="33"/>
        <v>2.3028785982478098E-2</v>
      </c>
      <c r="BL16" s="100">
        <f t="shared" si="34"/>
        <v>0.26873283640643392</v>
      </c>
      <c r="BM16" s="100">
        <f t="shared" si="35"/>
        <v>0.17258176757132918</v>
      </c>
      <c r="BN16" s="100">
        <f t="shared" si="36"/>
        <v>3.1012122920778123E-3</v>
      </c>
      <c r="BO16" s="100">
        <f t="shared" si="37"/>
        <v>0.16546762589928057</v>
      </c>
      <c r="BP16" s="100">
        <f t="shared" si="38"/>
        <v>0.20506419400855921</v>
      </c>
      <c r="BQ16" s="100">
        <f t="shared" si="39"/>
        <v>8.6731391585760528E-2</v>
      </c>
      <c r="BR16" s="100">
        <f t="shared" si="40"/>
        <v>3.1847133757961781E-3</v>
      </c>
      <c r="BS16" s="100">
        <f t="shared" si="41"/>
        <v>2.676998943289891E-3</v>
      </c>
      <c r="BU16" s="113">
        <f t="shared" si="17"/>
        <v>0.48947765946418254</v>
      </c>
    </row>
    <row r="17" spans="1:73" s="6" customFormat="1" x14ac:dyDescent="0.25">
      <c r="A17" s="40" t="s">
        <v>43</v>
      </c>
      <c r="B17" s="41" t="s">
        <v>27</v>
      </c>
      <c r="C17" s="47" t="s">
        <v>6</v>
      </c>
      <c r="D17" s="47" t="s">
        <v>77</v>
      </c>
      <c r="E17" s="45">
        <v>0.62913169855519047</v>
      </c>
      <c r="F17" s="54">
        <v>0.24960527733659421</v>
      </c>
      <c r="G17" s="11">
        <v>0.61</v>
      </c>
      <c r="H17" s="12">
        <v>0.08</v>
      </c>
      <c r="I17" s="71"/>
      <c r="J17" s="92">
        <f t="shared" si="18"/>
        <v>0.13114754098360656</v>
      </c>
      <c r="K17" s="8">
        <v>0.52</v>
      </c>
      <c r="L17" s="9">
        <v>0.06</v>
      </c>
      <c r="M17" s="12"/>
      <c r="N17" s="90">
        <f t="shared" si="42"/>
        <v>0.11538461538461538</v>
      </c>
      <c r="O17" s="12"/>
      <c r="P17" s="12"/>
      <c r="Q17" s="20"/>
      <c r="R17" s="11"/>
      <c r="S17" s="12"/>
      <c r="T17" s="12"/>
      <c r="U17" s="19"/>
      <c r="V17" s="19"/>
      <c r="W17" s="19"/>
      <c r="X17" s="30"/>
      <c r="Y17" s="11"/>
      <c r="Z17" s="12"/>
      <c r="AA17" s="20"/>
      <c r="AB17" s="12"/>
      <c r="AC17" s="12"/>
      <c r="AD17" s="20"/>
      <c r="AE17" s="38" t="s">
        <v>47</v>
      </c>
      <c r="AG17" s="5"/>
      <c r="AH17" s="100">
        <v>49.64</v>
      </c>
      <c r="AI17" s="100">
        <v>0.87</v>
      </c>
      <c r="AJ17" s="100">
        <v>16.07</v>
      </c>
      <c r="AK17" s="100">
        <v>8.6300000000000008</v>
      </c>
      <c r="AL17" s="100">
        <v>0.15</v>
      </c>
      <c r="AM17" s="100">
        <v>9.77</v>
      </c>
      <c r="AN17" s="100">
        <v>12.44</v>
      </c>
      <c r="AO17" s="100">
        <v>2.2799999999999998</v>
      </c>
      <c r="AP17" s="100">
        <v>0.08</v>
      </c>
      <c r="AQ17" s="100"/>
      <c r="AR17" s="9">
        <f t="shared" si="19"/>
        <v>99.929999999999993</v>
      </c>
      <c r="AS17" s="100"/>
      <c r="AT17" s="100">
        <f t="shared" si="20"/>
        <v>0.62913169855519047</v>
      </c>
      <c r="AU17" s="100">
        <f t="shared" si="21"/>
        <v>0.24960527733659421</v>
      </c>
      <c r="AV17" s="100"/>
      <c r="AW17" s="100">
        <f t="shared" si="22"/>
        <v>0.82609419204526535</v>
      </c>
      <c r="AX17" s="100">
        <f t="shared" si="23"/>
        <v>1.0888610763454317E-2</v>
      </c>
      <c r="AY17" s="100">
        <f t="shared" si="24"/>
        <v>0.15761082777559829</v>
      </c>
      <c r="AZ17" s="100">
        <f t="shared" si="25"/>
        <v>0.12011134307585249</v>
      </c>
      <c r="BA17" s="100">
        <f t="shared" si="26"/>
        <v>2.11446292641669E-3</v>
      </c>
      <c r="BB17" s="100">
        <f t="shared" si="27"/>
        <v>0.24237161994542294</v>
      </c>
      <c r="BC17" s="100">
        <f t="shared" si="28"/>
        <v>0.22182596291012838</v>
      </c>
      <c r="BD17" s="100">
        <f t="shared" si="29"/>
        <v>3.6893203883495145E-2</v>
      </c>
      <c r="BE17" s="100">
        <f t="shared" si="30"/>
        <v>8.4925690021231425E-4</v>
      </c>
      <c r="BF17" s="100">
        <f t="shared" si="31"/>
        <v>0</v>
      </c>
      <c r="BG17" s="100">
        <f>SUM(AW17:BE17)</f>
        <v>1.6187594802258458</v>
      </c>
      <c r="BH17" s="100"/>
      <c r="BI17" s="100"/>
      <c r="BJ17" s="100">
        <f t="shared" si="32"/>
        <v>0.82609419204526535</v>
      </c>
      <c r="BK17" s="100">
        <f t="shared" si="33"/>
        <v>1.0888610763454317E-2</v>
      </c>
      <c r="BL17" s="100">
        <f t="shared" si="34"/>
        <v>0.31522165555119658</v>
      </c>
      <c r="BM17" s="100">
        <f t="shared" si="35"/>
        <v>0.12011134307585249</v>
      </c>
      <c r="BN17" s="100">
        <f t="shared" si="36"/>
        <v>2.11446292641669E-3</v>
      </c>
      <c r="BO17" s="100">
        <f t="shared" si="37"/>
        <v>0.24237161994542294</v>
      </c>
      <c r="BP17" s="100">
        <f t="shared" si="38"/>
        <v>0.22182596291012838</v>
      </c>
      <c r="BQ17" s="100">
        <f t="shared" si="39"/>
        <v>7.3786407766990289E-2</v>
      </c>
      <c r="BR17" s="100">
        <f t="shared" si="40"/>
        <v>1.6985138004246285E-3</v>
      </c>
      <c r="BS17" s="100">
        <f t="shared" si="41"/>
        <v>0</v>
      </c>
      <c r="BU17" s="113">
        <f t="shared" si="17"/>
        <v>0.6686427906163338</v>
      </c>
    </row>
    <row r="18" spans="1:73" s="6" customFormat="1" x14ac:dyDescent="0.25">
      <c r="A18" s="40" t="s">
        <v>43</v>
      </c>
      <c r="B18" s="41" t="s">
        <v>27</v>
      </c>
      <c r="C18" s="47" t="s">
        <v>6</v>
      </c>
      <c r="D18" s="47" t="s">
        <v>78</v>
      </c>
      <c r="E18" s="45">
        <v>0.62913169855519047</v>
      </c>
      <c r="F18" s="54">
        <v>0.24960527733659421</v>
      </c>
      <c r="G18" s="11">
        <v>0.71</v>
      </c>
      <c r="H18" s="12">
        <v>0.08</v>
      </c>
      <c r="I18" s="71"/>
      <c r="J18" s="92">
        <f t="shared" si="18"/>
        <v>0.11267605633802817</v>
      </c>
      <c r="K18" s="8">
        <v>0.62</v>
      </c>
      <c r="L18" s="9">
        <v>0.06</v>
      </c>
      <c r="M18" s="12"/>
      <c r="N18" s="90">
        <f t="shared" si="42"/>
        <v>9.6774193548387094E-2</v>
      </c>
      <c r="O18" s="12"/>
      <c r="P18" s="12"/>
      <c r="Q18" s="20"/>
      <c r="R18" s="11"/>
      <c r="S18" s="12"/>
      <c r="T18" s="12"/>
      <c r="U18" s="19"/>
      <c r="V18" s="19"/>
      <c r="W18" s="19"/>
      <c r="X18" s="30"/>
      <c r="Y18" s="11"/>
      <c r="Z18" s="12"/>
      <c r="AA18" s="20"/>
      <c r="AB18" s="12"/>
      <c r="AC18" s="12"/>
      <c r="AD18" s="20"/>
      <c r="AE18" s="38" t="s">
        <v>47</v>
      </c>
      <c r="AH18" s="100">
        <v>49.64</v>
      </c>
      <c r="AI18" s="100">
        <v>0.87</v>
      </c>
      <c r="AJ18" s="100">
        <v>16.07</v>
      </c>
      <c r="AK18" s="100">
        <v>8.6300000000000008</v>
      </c>
      <c r="AL18" s="100">
        <v>0.15</v>
      </c>
      <c r="AM18" s="100">
        <v>9.77</v>
      </c>
      <c r="AN18" s="100">
        <v>12.44</v>
      </c>
      <c r="AO18" s="100">
        <v>2.2799999999999998</v>
      </c>
      <c r="AP18" s="100">
        <v>0.08</v>
      </c>
      <c r="AQ18" s="100"/>
      <c r="AR18" s="9">
        <f t="shared" si="19"/>
        <v>99.929999999999993</v>
      </c>
      <c r="AS18" s="100"/>
      <c r="AT18" s="100">
        <f t="shared" si="20"/>
        <v>0.62913169855519047</v>
      </c>
      <c r="AU18" s="100">
        <f t="shared" si="21"/>
        <v>0.24960527733659421</v>
      </c>
      <c r="AV18" s="100"/>
      <c r="AW18" s="100">
        <f t="shared" si="22"/>
        <v>0.82609419204526535</v>
      </c>
      <c r="AX18" s="100">
        <f t="shared" si="23"/>
        <v>1.0888610763454317E-2</v>
      </c>
      <c r="AY18" s="100">
        <f t="shared" si="24"/>
        <v>0.15761082777559829</v>
      </c>
      <c r="AZ18" s="100">
        <f t="shared" si="25"/>
        <v>0.12011134307585249</v>
      </c>
      <c r="BA18" s="100">
        <f t="shared" si="26"/>
        <v>2.11446292641669E-3</v>
      </c>
      <c r="BB18" s="100">
        <f t="shared" si="27"/>
        <v>0.24237161994542294</v>
      </c>
      <c r="BC18" s="100">
        <f t="shared" si="28"/>
        <v>0.22182596291012838</v>
      </c>
      <c r="BD18" s="100">
        <f t="shared" si="29"/>
        <v>3.6893203883495145E-2</v>
      </c>
      <c r="BE18" s="100">
        <f t="shared" si="30"/>
        <v>8.4925690021231425E-4</v>
      </c>
      <c r="BF18" s="100">
        <f t="shared" si="31"/>
        <v>0</v>
      </c>
      <c r="BG18" s="100">
        <f>SUM(AW18:BE18)</f>
        <v>1.6187594802258458</v>
      </c>
      <c r="BH18" s="100"/>
      <c r="BI18" s="100"/>
      <c r="BJ18" s="100">
        <f t="shared" si="32"/>
        <v>0.82609419204526535</v>
      </c>
      <c r="BK18" s="100">
        <f t="shared" si="33"/>
        <v>1.0888610763454317E-2</v>
      </c>
      <c r="BL18" s="100">
        <f t="shared" si="34"/>
        <v>0.31522165555119658</v>
      </c>
      <c r="BM18" s="100">
        <f t="shared" si="35"/>
        <v>0.12011134307585249</v>
      </c>
      <c r="BN18" s="100">
        <f t="shared" si="36"/>
        <v>2.11446292641669E-3</v>
      </c>
      <c r="BO18" s="100">
        <f t="shared" si="37"/>
        <v>0.24237161994542294</v>
      </c>
      <c r="BP18" s="100">
        <f t="shared" si="38"/>
        <v>0.22182596291012838</v>
      </c>
      <c r="BQ18" s="100">
        <f t="shared" si="39"/>
        <v>7.3786407766990289E-2</v>
      </c>
      <c r="BR18" s="100">
        <f t="shared" si="40"/>
        <v>1.6985138004246285E-3</v>
      </c>
      <c r="BS18" s="100">
        <f t="shared" si="41"/>
        <v>0</v>
      </c>
      <c r="BU18" s="113">
        <f t="shared" si="17"/>
        <v>0.6686427906163338</v>
      </c>
    </row>
    <row r="19" spans="1:73" s="6" customFormat="1" x14ac:dyDescent="0.25">
      <c r="A19" s="51" t="s">
        <v>127</v>
      </c>
      <c r="B19" s="52" t="s">
        <v>128</v>
      </c>
      <c r="C19" s="53" t="s">
        <v>131</v>
      </c>
      <c r="D19" s="53" t="s">
        <v>77</v>
      </c>
      <c r="E19" s="45">
        <v>0.63012019699128441</v>
      </c>
      <c r="F19" s="54">
        <v>0.24737348824542493</v>
      </c>
      <c r="G19" s="8">
        <v>0.62</v>
      </c>
      <c r="H19" s="9">
        <v>0.1</v>
      </c>
      <c r="I19" s="71">
        <v>5216</v>
      </c>
      <c r="J19" s="92">
        <f t="shared" si="18"/>
        <v>0.16129032258064518</v>
      </c>
      <c r="K19" s="11">
        <v>0.97</v>
      </c>
      <c r="L19" s="12">
        <v>7.0000000000000007E-2</v>
      </c>
      <c r="M19" s="12">
        <v>4483</v>
      </c>
      <c r="N19" s="90">
        <f t="shared" si="42"/>
        <v>7.2164948453608255E-2</v>
      </c>
      <c r="O19" s="12"/>
      <c r="P19" s="12"/>
      <c r="Q19" s="20"/>
      <c r="R19" s="11"/>
      <c r="S19" s="12"/>
      <c r="T19" s="12"/>
      <c r="U19" s="19"/>
      <c r="V19" s="19"/>
      <c r="W19" s="19"/>
      <c r="X19" s="30"/>
      <c r="Y19" s="11"/>
      <c r="Z19" s="12"/>
      <c r="AA19" s="20"/>
      <c r="AB19" s="12"/>
      <c r="AC19" s="12"/>
      <c r="AD19" s="20"/>
      <c r="AE19" s="38" t="s">
        <v>134</v>
      </c>
      <c r="AH19" s="100">
        <v>49.4</v>
      </c>
      <c r="AI19" s="100">
        <v>0.8</v>
      </c>
      <c r="AJ19" s="100">
        <v>15.8</v>
      </c>
      <c r="AK19" s="100">
        <v>7.64</v>
      </c>
      <c r="AL19" s="100">
        <v>0.2</v>
      </c>
      <c r="AM19" s="100">
        <v>8</v>
      </c>
      <c r="AN19" s="100">
        <v>12.7</v>
      </c>
      <c r="AO19" s="100">
        <v>2.2999999999999998</v>
      </c>
      <c r="AP19" s="100">
        <v>1.9</v>
      </c>
      <c r="AQ19" s="100">
        <v>0.4</v>
      </c>
      <c r="AR19" s="9">
        <f t="shared" si="19"/>
        <v>99.140000000000015</v>
      </c>
      <c r="AS19" s="100"/>
      <c r="AT19" s="100">
        <f t="shared" si="20"/>
        <v>0.63012019699128441</v>
      </c>
      <c r="AU19" s="100">
        <f t="shared" si="21"/>
        <v>0.24737348824542493</v>
      </c>
      <c r="AV19" s="100"/>
      <c r="AW19" s="100">
        <f t="shared" si="22"/>
        <v>0.8221001830587451</v>
      </c>
      <c r="AX19" s="100">
        <f t="shared" si="23"/>
        <v>1.0012515644555695E-2</v>
      </c>
      <c r="AY19" s="100">
        <f t="shared" si="24"/>
        <v>0.15496273048254219</v>
      </c>
      <c r="AZ19" s="100">
        <f t="shared" si="25"/>
        <v>0.10633263743910926</v>
      </c>
      <c r="BA19" s="100">
        <f t="shared" si="26"/>
        <v>2.8192839018889204E-3</v>
      </c>
      <c r="BB19" s="100">
        <f t="shared" si="27"/>
        <v>0.19846192011907715</v>
      </c>
      <c r="BC19" s="100">
        <f t="shared" si="28"/>
        <v>0.22646219686162625</v>
      </c>
      <c r="BD19" s="100">
        <f t="shared" si="29"/>
        <v>3.7216828478964403E-2</v>
      </c>
      <c r="BE19" s="100">
        <f t="shared" si="30"/>
        <v>2.0169851380042462E-2</v>
      </c>
      <c r="BF19" s="100">
        <f t="shared" si="31"/>
        <v>2.817893624515675E-3</v>
      </c>
      <c r="BG19" s="100"/>
      <c r="BH19" s="100">
        <f>SUM(AW19:BE19)</f>
        <v>1.5785381473665518</v>
      </c>
      <c r="BI19" s="100"/>
      <c r="BJ19" s="100">
        <f t="shared" si="32"/>
        <v>0.8221001830587451</v>
      </c>
      <c r="BK19" s="100">
        <f t="shared" si="33"/>
        <v>1.0012515644555695E-2</v>
      </c>
      <c r="BL19" s="100">
        <f t="shared" si="34"/>
        <v>0.30992546096508439</v>
      </c>
      <c r="BM19" s="100">
        <f t="shared" si="35"/>
        <v>0.10633263743910926</v>
      </c>
      <c r="BN19" s="100">
        <f t="shared" si="36"/>
        <v>2.8192839018889204E-3</v>
      </c>
      <c r="BO19" s="100">
        <f t="shared" si="37"/>
        <v>0.19846192011907715</v>
      </c>
      <c r="BP19" s="100">
        <f t="shared" si="38"/>
        <v>0.22646219686162625</v>
      </c>
      <c r="BQ19" s="100">
        <f t="shared" si="39"/>
        <v>7.4433656957928807E-2</v>
      </c>
      <c r="BR19" s="100">
        <f t="shared" si="40"/>
        <v>4.0339702760084924E-2</v>
      </c>
      <c r="BS19" s="100">
        <f t="shared" si="41"/>
        <v>5.63578724903135E-3</v>
      </c>
      <c r="BU19" s="113">
        <f t="shared" si="17"/>
        <v>0.65113341166267391</v>
      </c>
    </row>
    <row r="20" spans="1:73" x14ac:dyDescent="0.25">
      <c r="A20" s="51" t="s">
        <v>127</v>
      </c>
      <c r="B20" s="52" t="s">
        <v>128</v>
      </c>
      <c r="C20" s="53" t="s">
        <v>130</v>
      </c>
      <c r="D20" s="53" t="s">
        <v>77</v>
      </c>
      <c r="E20" s="45">
        <v>0.63121393174566021</v>
      </c>
      <c r="F20" s="54">
        <v>0.36389426147301268</v>
      </c>
      <c r="G20" s="8">
        <v>0.56000000000000005</v>
      </c>
      <c r="H20" s="9">
        <v>0.08</v>
      </c>
      <c r="I20" s="71">
        <v>5220</v>
      </c>
      <c r="J20" s="92">
        <f t="shared" si="18"/>
        <v>0.14285714285714285</v>
      </c>
      <c r="K20" s="11">
        <v>0.75</v>
      </c>
      <c r="L20" s="12">
        <v>7.0000000000000007E-2</v>
      </c>
      <c r="M20" s="12">
        <v>4483</v>
      </c>
      <c r="N20" s="90">
        <f t="shared" si="42"/>
        <v>9.3333333333333338E-2</v>
      </c>
      <c r="O20" s="12"/>
      <c r="P20" s="12"/>
      <c r="Q20" s="20"/>
      <c r="R20" s="11"/>
      <c r="S20" s="12"/>
      <c r="T20" s="12"/>
      <c r="U20" s="19"/>
      <c r="V20" s="19"/>
      <c r="W20" s="19"/>
      <c r="X20" s="30"/>
      <c r="Y20" s="11"/>
      <c r="Z20" s="12"/>
      <c r="AA20" s="20"/>
      <c r="AB20" s="12"/>
      <c r="AC20" s="12"/>
      <c r="AD20" s="20"/>
      <c r="AE20" s="38" t="s">
        <v>133</v>
      </c>
      <c r="AH20" s="100">
        <v>47.59</v>
      </c>
      <c r="AI20" s="100">
        <v>1.66</v>
      </c>
      <c r="AJ20" s="100">
        <v>17.190000000000001</v>
      </c>
      <c r="AK20" s="100">
        <v>10.15</v>
      </c>
      <c r="AL20" s="100">
        <v>0.17</v>
      </c>
      <c r="AM20" s="100">
        <v>5.72</v>
      </c>
      <c r="AN20" s="100">
        <v>10.85</v>
      </c>
      <c r="AO20" s="100">
        <v>3.42</v>
      </c>
      <c r="AP20" s="100">
        <v>1.98</v>
      </c>
      <c r="AQ20" s="100">
        <v>0.51</v>
      </c>
      <c r="AR20" s="9">
        <f t="shared" si="19"/>
        <v>99.240000000000009</v>
      </c>
      <c r="AS20" s="100"/>
      <c r="AT20" s="100">
        <f t="shared" si="20"/>
        <v>0.63121393174566021</v>
      </c>
      <c r="AU20" s="100">
        <f t="shared" si="21"/>
        <v>0.36389426147301268</v>
      </c>
      <c r="AV20" s="100"/>
      <c r="AW20" s="100">
        <f t="shared" si="22"/>
        <v>0.7919786986187386</v>
      </c>
      <c r="AX20" s="100">
        <f t="shared" si="23"/>
        <v>2.0775969962453063E-2</v>
      </c>
      <c r="AY20" s="100">
        <f t="shared" si="24"/>
        <v>0.16859552765790509</v>
      </c>
      <c r="AZ20" s="100">
        <f t="shared" si="25"/>
        <v>0.14126652748782187</v>
      </c>
      <c r="BA20" s="100">
        <f t="shared" si="26"/>
        <v>2.3963913166055823E-3</v>
      </c>
      <c r="BB20" s="100">
        <f t="shared" si="27"/>
        <v>0.14190027288514015</v>
      </c>
      <c r="BC20" s="100">
        <f t="shared" si="28"/>
        <v>0.19347360912981454</v>
      </c>
      <c r="BD20" s="100">
        <f t="shared" si="29"/>
        <v>5.533980582524272E-2</v>
      </c>
      <c r="BE20" s="100">
        <f t="shared" si="30"/>
        <v>2.1019108280254776E-2</v>
      </c>
      <c r="BF20" s="100">
        <f t="shared" si="31"/>
        <v>3.5928143712574854E-3</v>
      </c>
      <c r="BG20" s="100"/>
      <c r="BH20" s="100">
        <f>SUM(AW20:BE20)</f>
        <v>1.5367459111639767</v>
      </c>
      <c r="BI20" s="100"/>
      <c r="BJ20" s="100">
        <f t="shared" si="32"/>
        <v>0.7919786986187386</v>
      </c>
      <c r="BK20" s="100">
        <f t="shared" si="33"/>
        <v>2.0775969962453063E-2</v>
      </c>
      <c r="BL20" s="100">
        <f t="shared" si="34"/>
        <v>0.33719105531581017</v>
      </c>
      <c r="BM20" s="100">
        <f t="shared" si="35"/>
        <v>0.14126652748782187</v>
      </c>
      <c r="BN20" s="100">
        <f t="shared" si="36"/>
        <v>2.3963913166055823E-3</v>
      </c>
      <c r="BO20" s="100">
        <f t="shared" si="37"/>
        <v>0.14190027288514015</v>
      </c>
      <c r="BP20" s="100">
        <f t="shared" si="38"/>
        <v>0.19347360912981454</v>
      </c>
      <c r="BQ20" s="100">
        <f t="shared" si="39"/>
        <v>0.11067961165048544</v>
      </c>
      <c r="BR20" s="100">
        <f t="shared" si="40"/>
        <v>4.2038216560509552E-2</v>
      </c>
      <c r="BS20" s="100">
        <f t="shared" si="41"/>
        <v>7.1856287425149708E-3</v>
      </c>
      <c r="BU20" s="113">
        <f t="shared" si="17"/>
        <v>0.50111903195657748</v>
      </c>
    </row>
    <row r="21" spans="1:73" x14ac:dyDescent="0.25">
      <c r="A21" s="51" t="s">
        <v>49</v>
      </c>
      <c r="B21" s="52" t="s">
        <v>154</v>
      </c>
      <c r="C21" s="53" t="s">
        <v>161</v>
      </c>
      <c r="D21" s="53" t="s">
        <v>77</v>
      </c>
      <c r="E21" s="45">
        <v>0.63621395654255564</v>
      </c>
      <c r="F21" s="54">
        <v>0.36694941616020388</v>
      </c>
      <c r="G21" s="8"/>
      <c r="H21" s="9"/>
      <c r="I21" s="71"/>
      <c r="J21" s="92"/>
      <c r="K21" s="11"/>
      <c r="L21" s="12"/>
      <c r="M21" s="12"/>
      <c r="N21" s="90"/>
      <c r="O21" s="12"/>
      <c r="P21" s="12"/>
      <c r="Q21" s="20"/>
      <c r="R21" s="11"/>
      <c r="S21" s="12"/>
      <c r="T21" s="12"/>
      <c r="U21" s="19"/>
      <c r="V21" s="19"/>
      <c r="W21" s="19"/>
      <c r="X21" s="30"/>
      <c r="Y21" s="11">
        <v>385</v>
      </c>
      <c r="Z21" s="12">
        <v>18</v>
      </c>
      <c r="AA21" s="20"/>
      <c r="AB21" s="11">
        <v>341</v>
      </c>
      <c r="AC21" s="12">
        <v>19</v>
      </c>
      <c r="AD21" s="20"/>
      <c r="AE21" s="38" t="s">
        <v>163</v>
      </c>
      <c r="AH21" s="100">
        <v>49.03</v>
      </c>
      <c r="AI21" s="100">
        <v>2.76</v>
      </c>
      <c r="AJ21" s="100">
        <v>16.2</v>
      </c>
      <c r="AK21" s="100">
        <v>11.9</v>
      </c>
      <c r="AL21" s="100">
        <v>0.17</v>
      </c>
      <c r="AM21" s="100">
        <v>5.88</v>
      </c>
      <c r="AN21" s="100">
        <v>9.8000000000000007</v>
      </c>
      <c r="AO21" s="100">
        <v>3.13</v>
      </c>
      <c r="AP21" s="100">
        <v>1.1200000000000001</v>
      </c>
      <c r="AQ21" s="100">
        <v>0</v>
      </c>
      <c r="AR21" s="9">
        <f t="shared" si="19"/>
        <v>99.99</v>
      </c>
      <c r="AS21" s="100"/>
      <c r="AT21" s="100">
        <f t="shared" si="20"/>
        <v>0.63621395654255564</v>
      </c>
      <c r="AU21" s="100">
        <f t="shared" si="21"/>
        <v>0.36694941616020388</v>
      </c>
      <c r="AV21" s="100"/>
      <c r="AW21" s="100">
        <f t="shared" si="22"/>
        <v>0.81594275253785986</v>
      </c>
      <c r="AX21" s="100">
        <f t="shared" si="23"/>
        <v>3.4543178973717142E-2</v>
      </c>
      <c r="AY21" s="100">
        <f t="shared" si="24"/>
        <v>0.15888583758336602</v>
      </c>
      <c r="AZ21" s="100">
        <f t="shared" si="25"/>
        <v>0.16562282533054978</v>
      </c>
      <c r="BA21" s="100">
        <f t="shared" si="26"/>
        <v>2.3963913166055823E-3</v>
      </c>
      <c r="BB21" s="100">
        <f t="shared" si="27"/>
        <v>0.14586951128752171</v>
      </c>
      <c r="BC21" s="100">
        <f t="shared" si="28"/>
        <v>0.1747503566333809</v>
      </c>
      <c r="BD21" s="100">
        <f t="shared" si="29"/>
        <v>5.0647249190938513E-2</v>
      </c>
      <c r="BE21" s="100">
        <f t="shared" si="30"/>
        <v>1.18895966029724E-2</v>
      </c>
      <c r="BF21" s="100">
        <f t="shared" si="31"/>
        <v>0</v>
      </c>
      <c r="BG21" s="100"/>
      <c r="BH21" s="100">
        <f>SUM(AW21:BE21)</f>
        <v>1.5605476994569119</v>
      </c>
      <c r="BI21" s="100"/>
      <c r="BJ21" s="100">
        <f t="shared" si="32"/>
        <v>0.81594275253785986</v>
      </c>
      <c r="BK21" s="100">
        <f t="shared" si="33"/>
        <v>3.4543178973717142E-2</v>
      </c>
      <c r="BL21" s="100">
        <f t="shared" si="34"/>
        <v>0.31777167516673205</v>
      </c>
      <c r="BM21" s="100">
        <f t="shared" si="35"/>
        <v>0.16562282533054978</v>
      </c>
      <c r="BN21" s="100">
        <f t="shared" si="36"/>
        <v>2.3963913166055823E-3</v>
      </c>
      <c r="BO21" s="100">
        <f t="shared" si="37"/>
        <v>0.14586951128752171</v>
      </c>
      <c r="BP21" s="100">
        <f t="shared" si="38"/>
        <v>0.1747503566333809</v>
      </c>
      <c r="BQ21" s="100">
        <f t="shared" si="39"/>
        <v>0.10129449838187703</v>
      </c>
      <c r="BR21" s="100">
        <f t="shared" si="40"/>
        <v>2.37791932059448E-2</v>
      </c>
      <c r="BS21" s="100">
        <f t="shared" si="41"/>
        <v>0</v>
      </c>
      <c r="BU21" s="113">
        <f t="shared" si="17"/>
        <v>0.46829245583134821</v>
      </c>
    </row>
    <row r="22" spans="1:73" x14ac:dyDescent="0.25">
      <c r="A22" s="40" t="s">
        <v>43</v>
      </c>
      <c r="B22" s="41" t="s">
        <v>24</v>
      </c>
      <c r="C22" s="21" t="s">
        <v>6</v>
      </c>
      <c r="D22" s="21" t="s">
        <v>78</v>
      </c>
      <c r="E22" s="45">
        <v>0.64300000000000002</v>
      </c>
      <c r="F22" s="54"/>
      <c r="G22" s="8"/>
      <c r="H22" s="9"/>
      <c r="I22" s="71"/>
      <c r="J22" s="92"/>
      <c r="K22" s="11"/>
      <c r="L22" s="12"/>
      <c r="M22" s="12"/>
      <c r="N22" s="90"/>
      <c r="O22" s="12"/>
      <c r="P22" s="12"/>
      <c r="Q22" s="20"/>
      <c r="R22" s="11">
        <v>61</v>
      </c>
      <c r="S22" s="12"/>
      <c r="T22" s="12"/>
      <c r="U22" s="19">
        <v>1</v>
      </c>
      <c r="V22" s="19"/>
      <c r="W22" s="19"/>
      <c r="X22" s="30"/>
      <c r="Y22" s="11"/>
      <c r="Z22" s="12"/>
      <c r="AA22" s="20"/>
      <c r="AB22" s="12"/>
      <c r="AC22" s="12"/>
      <c r="AD22" s="20"/>
      <c r="AE22" s="38" t="s">
        <v>72</v>
      </c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3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U22" s="113"/>
    </row>
    <row r="23" spans="1:73" s="6" customFormat="1" x14ac:dyDescent="0.25">
      <c r="A23" s="51" t="s">
        <v>87</v>
      </c>
      <c r="B23" s="52" t="s">
        <v>86</v>
      </c>
      <c r="C23" s="53" t="s">
        <v>7</v>
      </c>
      <c r="D23" s="53" t="s">
        <v>96</v>
      </c>
      <c r="E23" s="45">
        <v>0.64545647626617619</v>
      </c>
      <c r="F23" s="54">
        <v>0.24463806860177423</v>
      </c>
      <c r="G23" s="8"/>
      <c r="H23" s="9"/>
      <c r="I23" s="71"/>
      <c r="J23" s="92"/>
      <c r="K23" s="11"/>
      <c r="L23" s="12"/>
      <c r="M23" s="12"/>
      <c r="N23" s="90"/>
      <c r="O23" s="12"/>
      <c r="P23" s="12"/>
      <c r="Q23" s="20"/>
      <c r="R23" s="11">
        <v>78</v>
      </c>
      <c r="S23" s="12"/>
      <c r="T23" s="12"/>
      <c r="U23" s="12" t="s">
        <v>79</v>
      </c>
      <c r="V23" s="12"/>
      <c r="W23" s="12"/>
      <c r="X23" s="30"/>
      <c r="Y23" s="11">
        <v>398</v>
      </c>
      <c r="Z23" s="12">
        <v>10</v>
      </c>
      <c r="AA23" s="20"/>
      <c r="AB23" s="12">
        <v>398</v>
      </c>
      <c r="AC23" s="12">
        <v>10</v>
      </c>
      <c r="AD23" s="20"/>
      <c r="AE23" s="38" t="s">
        <v>209</v>
      </c>
      <c r="AH23" s="100">
        <v>51.839999999999996</v>
      </c>
      <c r="AI23" s="100">
        <v>1.2600000000000002</v>
      </c>
      <c r="AJ23" s="100">
        <v>14.331999999999999</v>
      </c>
      <c r="AK23" s="100">
        <v>9.6419999999999995</v>
      </c>
      <c r="AL23" s="100">
        <v>0.17400000000000002</v>
      </c>
      <c r="AM23" s="100">
        <v>7.7799999999999994</v>
      </c>
      <c r="AN23" s="100">
        <v>11.879999999999999</v>
      </c>
      <c r="AO23" s="100">
        <v>2.1199999999999997</v>
      </c>
      <c r="AP23" s="100">
        <v>0.04</v>
      </c>
      <c r="AQ23" s="100">
        <v>0.11199999999999999</v>
      </c>
      <c r="AR23" s="9">
        <f>SUM(AH23:AQ23)</f>
        <v>99.179999999999993</v>
      </c>
      <c r="AS23" s="100"/>
      <c r="AT23" s="100">
        <f>(BJ23+BL23)/(SUM(BJ23:BS23))</f>
        <v>0.64545647626617619</v>
      </c>
      <c r="AU23" s="100">
        <f>BQ23/(BQ23+BP23)</f>
        <v>0.24463806860177423</v>
      </c>
      <c r="AV23" s="100"/>
      <c r="AW23" s="100">
        <f>AH23/60.09</f>
        <v>0.86270594108836729</v>
      </c>
      <c r="AX23" s="100">
        <f>AI23/79.9</f>
        <v>1.576971214017522E-2</v>
      </c>
      <c r="AY23" s="100">
        <f>AJ23/101.96</f>
        <v>0.14056492742251864</v>
      </c>
      <c r="AZ23" s="100">
        <f>AK23/71.85</f>
        <v>0.13419624217118997</v>
      </c>
      <c r="BA23" s="100">
        <f>AL23/70.94</f>
        <v>2.452776994643361E-3</v>
      </c>
      <c r="BB23" s="100">
        <f>AM23/40.31</f>
        <v>0.1930042173158025</v>
      </c>
      <c r="BC23" s="100">
        <f>AN23/56.08</f>
        <v>0.21184022824536375</v>
      </c>
      <c r="BD23" s="100">
        <f>AO23/61.8</f>
        <v>3.4304207119741095E-2</v>
      </c>
      <c r="BE23" s="100">
        <f>AP23/94.2</f>
        <v>4.2462845010615713E-4</v>
      </c>
      <c r="BF23" s="100">
        <f>AQ23/141.95</f>
        <v>7.890102148643889E-4</v>
      </c>
      <c r="BG23" s="100"/>
      <c r="BH23" s="100">
        <f>SUM(AW23:BE23)</f>
        <v>1.5952628809479079</v>
      </c>
      <c r="BI23" s="100"/>
      <c r="BJ23" s="100">
        <f t="shared" ref="BJ23:BK26" si="43">AW23</f>
        <v>0.86270594108836729</v>
      </c>
      <c r="BK23" s="100">
        <f t="shared" si="43"/>
        <v>1.576971214017522E-2</v>
      </c>
      <c r="BL23" s="100">
        <f>2*AY23</f>
        <v>0.28112985484503727</v>
      </c>
      <c r="BM23" s="100">
        <f t="shared" ref="BM23:BP26" si="44">AZ23</f>
        <v>0.13419624217118997</v>
      </c>
      <c r="BN23" s="100">
        <f t="shared" si="44"/>
        <v>2.452776994643361E-3</v>
      </c>
      <c r="BO23" s="100">
        <f t="shared" si="44"/>
        <v>0.1930042173158025</v>
      </c>
      <c r="BP23" s="100">
        <f t="shared" si="44"/>
        <v>0.21184022824536375</v>
      </c>
      <c r="BQ23" s="100">
        <f t="shared" ref="BQ23:BS26" si="45">2*BD23</f>
        <v>6.8608414239482191E-2</v>
      </c>
      <c r="BR23" s="100">
        <f t="shared" si="45"/>
        <v>8.4925690021231425E-4</v>
      </c>
      <c r="BS23" s="100">
        <f t="shared" si="45"/>
        <v>1.5780204297287778E-3</v>
      </c>
      <c r="BU23" s="113">
        <f t="shared" si="17"/>
        <v>0.58986536149248647</v>
      </c>
    </row>
    <row r="24" spans="1:73" x14ac:dyDescent="0.25">
      <c r="A24" s="51" t="s">
        <v>49</v>
      </c>
      <c r="B24" s="52" t="s">
        <v>154</v>
      </c>
      <c r="C24" s="53" t="s">
        <v>159</v>
      </c>
      <c r="D24" s="53" t="s">
        <v>77</v>
      </c>
      <c r="E24" s="45">
        <v>0.65303565903143468</v>
      </c>
      <c r="F24" s="54">
        <v>0.27545460605486499</v>
      </c>
      <c r="G24" s="8"/>
      <c r="H24" s="9"/>
      <c r="I24" s="71"/>
      <c r="J24" s="92"/>
      <c r="K24" s="11"/>
      <c r="L24" s="12"/>
      <c r="M24" s="12"/>
      <c r="N24" s="90"/>
      <c r="O24" s="12"/>
      <c r="P24" s="12"/>
      <c r="Q24" s="20"/>
      <c r="R24" s="11"/>
      <c r="S24" s="12"/>
      <c r="T24" s="12"/>
      <c r="U24" s="19"/>
      <c r="V24" s="19"/>
      <c r="W24" s="19"/>
      <c r="X24" s="30"/>
      <c r="Y24" s="11">
        <v>359</v>
      </c>
      <c r="Z24" s="12">
        <v>25</v>
      </c>
      <c r="AA24" s="20"/>
      <c r="AB24" s="12">
        <v>306</v>
      </c>
      <c r="AC24" s="12">
        <v>11</v>
      </c>
      <c r="AD24" s="20"/>
      <c r="AE24" s="38" t="s">
        <v>163</v>
      </c>
      <c r="AH24" s="100">
        <v>50.69</v>
      </c>
      <c r="AI24" s="100">
        <v>1.46</v>
      </c>
      <c r="AJ24" s="100">
        <v>16.95</v>
      </c>
      <c r="AK24" s="100">
        <v>8.51</v>
      </c>
      <c r="AL24" s="100">
        <v>0.13</v>
      </c>
      <c r="AM24" s="100">
        <v>7.48</v>
      </c>
      <c r="AN24" s="100">
        <v>12.03</v>
      </c>
      <c r="AO24" s="100">
        <v>2.52</v>
      </c>
      <c r="AP24" s="100">
        <v>0.22</v>
      </c>
      <c r="AQ24" s="100">
        <v>0</v>
      </c>
      <c r="AR24" s="9">
        <f>SUM(AH24:AQ24)</f>
        <v>99.99</v>
      </c>
      <c r="AS24" s="100"/>
      <c r="AT24" s="100">
        <f>(BJ24+BL24)/(SUM(BJ24:BS24))</f>
        <v>0.65303565903143468</v>
      </c>
      <c r="AU24" s="100">
        <f>BQ24/(BQ24+BP24)</f>
        <v>0.27545460605486499</v>
      </c>
      <c r="AV24" s="100"/>
      <c r="AW24" s="100">
        <f>AH24/60.09</f>
        <v>0.8435679813612913</v>
      </c>
      <c r="AX24" s="100">
        <f>AI24/79.9</f>
        <v>1.8272841051314142E-2</v>
      </c>
      <c r="AY24" s="100">
        <f>AJ24/101.96</f>
        <v>0.16624166339741075</v>
      </c>
      <c r="AZ24" s="100">
        <f>AK24/71.85</f>
        <v>0.11844119693806542</v>
      </c>
      <c r="BA24" s="100">
        <f>AL24/70.94</f>
        <v>1.8325345362277983E-3</v>
      </c>
      <c r="BB24" s="100">
        <f>AM24/40.31</f>
        <v>0.18556189531133713</v>
      </c>
      <c r="BC24" s="100">
        <f>AN24/56.08</f>
        <v>0.21451497860199714</v>
      </c>
      <c r="BD24" s="100">
        <f>AO24/61.8</f>
        <v>4.0776699029126215E-2</v>
      </c>
      <c r="BE24" s="100">
        <f>AP24/94.2</f>
        <v>2.335456475583864E-3</v>
      </c>
      <c r="BF24" s="100">
        <f>AQ24/141.95</f>
        <v>0</v>
      </c>
      <c r="BG24" s="100"/>
      <c r="BH24" s="100">
        <f>SUM(AW24:BE24)</f>
        <v>1.5915452467023539</v>
      </c>
      <c r="BI24" s="100"/>
      <c r="BJ24" s="100">
        <f t="shared" si="43"/>
        <v>0.8435679813612913</v>
      </c>
      <c r="BK24" s="100">
        <f t="shared" si="43"/>
        <v>1.8272841051314142E-2</v>
      </c>
      <c r="BL24" s="100">
        <f>2*AY24</f>
        <v>0.33248332679482151</v>
      </c>
      <c r="BM24" s="100">
        <f t="shared" si="44"/>
        <v>0.11844119693806542</v>
      </c>
      <c r="BN24" s="100">
        <f t="shared" si="44"/>
        <v>1.8325345362277983E-3</v>
      </c>
      <c r="BO24" s="100">
        <f t="shared" si="44"/>
        <v>0.18556189531133713</v>
      </c>
      <c r="BP24" s="100">
        <f t="shared" si="44"/>
        <v>0.21451497860199714</v>
      </c>
      <c r="BQ24" s="100">
        <f t="shared" si="45"/>
        <v>8.155339805825243E-2</v>
      </c>
      <c r="BR24" s="100">
        <f t="shared" si="45"/>
        <v>4.6709129511677281E-3</v>
      </c>
      <c r="BS24" s="100">
        <f t="shared" si="45"/>
        <v>0</v>
      </c>
      <c r="BU24" s="113">
        <f t="shared" si="17"/>
        <v>0.61039476256084635</v>
      </c>
    </row>
    <row r="25" spans="1:73" x14ac:dyDescent="0.25">
      <c r="A25" s="51" t="s">
        <v>138</v>
      </c>
      <c r="B25" s="52" t="s">
        <v>137</v>
      </c>
      <c r="C25" s="53" t="s">
        <v>139</v>
      </c>
      <c r="D25" s="53" t="s">
        <v>77</v>
      </c>
      <c r="E25" s="45">
        <v>0.65864804931274756</v>
      </c>
      <c r="F25" s="54">
        <v>0.43837596574883414</v>
      </c>
      <c r="G25" s="8">
        <v>1.03</v>
      </c>
      <c r="H25" s="9">
        <v>0.03</v>
      </c>
      <c r="I25" s="71"/>
      <c r="J25" s="92">
        <f t="shared" si="18"/>
        <v>2.9126213592233007E-2</v>
      </c>
      <c r="K25" s="11">
        <v>0.8</v>
      </c>
      <c r="L25" s="12">
        <v>0.06</v>
      </c>
      <c r="M25" s="12"/>
      <c r="N25" s="90">
        <f t="shared" si="42"/>
        <v>7.4999999999999997E-2</v>
      </c>
      <c r="O25" s="12"/>
      <c r="P25" s="12"/>
      <c r="Q25" s="20"/>
      <c r="R25" s="11"/>
      <c r="S25" s="12"/>
      <c r="T25" s="12"/>
      <c r="U25" s="19"/>
      <c r="V25" s="19"/>
      <c r="W25" s="19"/>
      <c r="X25" s="30"/>
      <c r="Y25" s="11"/>
      <c r="Z25" s="12"/>
      <c r="AA25" s="20"/>
      <c r="AB25" s="12">
        <v>356</v>
      </c>
      <c r="AC25" s="12">
        <v>18</v>
      </c>
      <c r="AD25" s="20"/>
      <c r="AE25" s="38"/>
      <c r="AH25" s="100">
        <v>53.47</v>
      </c>
      <c r="AI25" s="100">
        <v>0.71</v>
      </c>
      <c r="AJ25" s="100">
        <v>15.48</v>
      </c>
      <c r="AK25" s="100">
        <v>8.39</v>
      </c>
      <c r="AL25" s="100">
        <v>0.1</v>
      </c>
      <c r="AM25" s="100">
        <v>4.88</v>
      </c>
      <c r="AN25" s="100">
        <v>8.51</v>
      </c>
      <c r="AO25" s="100">
        <v>3.66</v>
      </c>
      <c r="AP25" s="100">
        <v>4.72</v>
      </c>
      <c r="AQ25" s="100"/>
      <c r="AR25" s="9">
        <f>SUM(AH25:AQ25)</f>
        <v>99.919999999999987</v>
      </c>
      <c r="AS25" s="100"/>
      <c r="AT25" s="100">
        <f>(BJ25+BL25)/(SUM(BJ25:BS25))</f>
        <v>0.65864804931274756</v>
      </c>
      <c r="AU25" s="100">
        <f>BQ25/(BQ25+BP25)</f>
        <v>0.43837596574883414</v>
      </c>
      <c r="AV25" s="100"/>
      <c r="AW25" s="100">
        <f>AH25/60.09</f>
        <v>0.88983191878848389</v>
      </c>
      <c r="AX25" s="100">
        <f>AI25/79.9</f>
        <v>8.8861076345431774E-3</v>
      </c>
      <c r="AY25" s="100">
        <f>AJ25/101.96</f>
        <v>0.15182424480188311</v>
      </c>
      <c r="AZ25" s="100">
        <f>AK25/71.85</f>
        <v>0.11677105080027837</v>
      </c>
      <c r="BA25" s="100">
        <f>AL25/70.94</f>
        <v>1.4096419509444602E-3</v>
      </c>
      <c r="BB25" s="100">
        <f>AM25/40.31</f>
        <v>0.12106177127263705</v>
      </c>
      <c r="BC25" s="100">
        <f>AN25/56.08</f>
        <v>0.15174750356633382</v>
      </c>
      <c r="BD25" s="100">
        <f>AO25/61.8</f>
        <v>5.9223300970873791E-2</v>
      </c>
      <c r="BE25" s="100">
        <f>AP25/94.2</f>
        <v>5.0106157112526535E-2</v>
      </c>
      <c r="BF25" s="100">
        <f>AQ25/141.95</f>
        <v>0</v>
      </c>
      <c r="BG25" s="100"/>
      <c r="BH25" s="100">
        <f>SUM(AW25:BE25)</f>
        <v>1.5508616968985041</v>
      </c>
      <c r="BI25" s="100"/>
      <c r="BJ25" s="100">
        <f t="shared" si="43"/>
        <v>0.88983191878848389</v>
      </c>
      <c r="BK25" s="100">
        <f t="shared" si="43"/>
        <v>8.8861076345431774E-3</v>
      </c>
      <c r="BL25" s="100">
        <f>2*AY25</f>
        <v>0.30364848960376623</v>
      </c>
      <c r="BM25" s="100">
        <f t="shared" si="44"/>
        <v>0.11677105080027837</v>
      </c>
      <c r="BN25" s="100">
        <f t="shared" si="44"/>
        <v>1.4096419509444602E-3</v>
      </c>
      <c r="BO25" s="100">
        <f t="shared" si="44"/>
        <v>0.12106177127263705</v>
      </c>
      <c r="BP25" s="100">
        <f t="shared" si="44"/>
        <v>0.15174750356633382</v>
      </c>
      <c r="BQ25" s="100">
        <f t="shared" si="45"/>
        <v>0.11844660194174758</v>
      </c>
      <c r="BR25" s="100">
        <f t="shared" si="45"/>
        <v>0.10021231422505307</v>
      </c>
      <c r="BS25" s="100">
        <f t="shared" si="45"/>
        <v>0</v>
      </c>
      <c r="BU25" s="113">
        <f t="shared" si="17"/>
        <v>0.50902045486186764</v>
      </c>
    </row>
    <row r="26" spans="1:73" x14ac:dyDescent="0.25">
      <c r="A26" s="51" t="s">
        <v>49</v>
      </c>
      <c r="B26" s="52" t="s">
        <v>183</v>
      </c>
      <c r="C26" s="53" t="s">
        <v>139</v>
      </c>
      <c r="D26" s="53" t="s">
        <v>185</v>
      </c>
      <c r="E26" s="79">
        <v>0.66317029177252629</v>
      </c>
      <c r="F26" s="87">
        <v>0.25354577392682659</v>
      </c>
      <c r="G26" s="88"/>
      <c r="H26" s="80"/>
      <c r="I26" s="85"/>
      <c r="J26" s="92"/>
      <c r="K26" s="81"/>
      <c r="L26" s="70"/>
      <c r="M26" s="70"/>
      <c r="N26" s="90"/>
      <c r="O26" s="70"/>
      <c r="P26" s="70"/>
      <c r="Q26" s="61"/>
      <c r="R26" s="81">
        <v>60</v>
      </c>
      <c r="S26" s="70"/>
      <c r="T26" s="70"/>
      <c r="U26" s="60">
        <v>2</v>
      </c>
      <c r="V26" s="60"/>
      <c r="W26" s="60"/>
      <c r="X26" s="82"/>
      <c r="Y26" s="81"/>
      <c r="Z26" s="70"/>
      <c r="AA26" s="61"/>
      <c r="AB26" s="70"/>
      <c r="AC26" s="70"/>
      <c r="AD26" s="61"/>
      <c r="AE26" s="83"/>
      <c r="AH26" s="100">
        <v>51.8</v>
      </c>
      <c r="AI26" s="100">
        <v>0.84</v>
      </c>
      <c r="AJ26" s="100">
        <v>15.39</v>
      </c>
      <c r="AK26" s="100">
        <v>7.21</v>
      </c>
      <c r="AL26" s="100">
        <v>0.16</v>
      </c>
      <c r="AM26" s="100">
        <v>5.7</v>
      </c>
      <c r="AN26" s="100">
        <v>10.9</v>
      </c>
      <c r="AO26" s="100">
        <v>2.04</v>
      </c>
      <c r="AP26" s="100">
        <v>3.28</v>
      </c>
      <c r="AQ26" s="100">
        <v>0.47</v>
      </c>
      <c r="AR26" s="9">
        <f>SUM(AH26:AQ26)</f>
        <v>97.79</v>
      </c>
      <c r="AS26" s="100"/>
      <c r="AT26" s="100">
        <f>(BJ26+BL26)/(SUM(BJ26:BS26))</f>
        <v>0.66317029177252629</v>
      </c>
      <c r="AU26" s="100">
        <f>BQ26/(BQ26+BP26)</f>
        <v>0.25354577392682659</v>
      </c>
      <c r="AV26" s="100"/>
      <c r="AW26" s="100">
        <f>AH26/60.09</f>
        <v>0.86204027292394736</v>
      </c>
      <c r="AX26" s="100">
        <f>AI26/79.9</f>
        <v>1.0513141426783479E-2</v>
      </c>
      <c r="AY26" s="100">
        <f>AJ26/101.96</f>
        <v>0.15094154570419774</v>
      </c>
      <c r="AZ26" s="100">
        <f>AK26/71.85</f>
        <v>0.10034794711203898</v>
      </c>
      <c r="BA26" s="100">
        <f>AL26/70.94</f>
        <v>2.2554271215111362E-3</v>
      </c>
      <c r="BB26" s="100">
        <f>AM26/40.31</f>
        <v>0.14140411808484246</v>
      </c>
      <c r="BC26" s="100">
        <f>AN26/56.08</f>
        <v>0.1943651925820257</v>
      </c>
      <c r="BD26" s="100">
        <f>AO26/61.8</f>
        <v>3.3009708737864081E-2</v>
      </c>
      <c r="BE26" s="100">
        <f>AP26/94.2</f>
        <v>3.4819532908704882E-2</v>
      </c>
      <c r="BF26" s="100">
        <f>AQ26/141.95</f>
        <v>3.3110250088059178E-3</v>
      </c>
      <c r="BG26" s="100">
        <f>SUM(AW26:BE26)</f>
        <v>1.5296968866019158</v>
      </c>
      <c r="BH26" s="100"/>
      <c r="BI26" s="100"/>
      <c r="BJ26" s="100">
        <f t="shared" si="43"/>
        <v>0.86204027292394736</v>
      </c>
      <c r="BK26" s="100">
        <f t="shared" si="43"/>
        <v>1.0513141426783479E-2</v>
      </c>
      <c r="BL26" s="100">
        <f>2*AY26</f>
        <v>0.30188309140839548</v>
      </c>
      <c r="BM26" s="100">
        <f t="shared" si="44"/>
        <v>0.10034794711203898</v>
      </c>
      <c r="BN26" s="100">
        <f t="shared" si="44"/>
        <v>2.2554271215111362E-3</v>
      </c>
      <c r="BO26" s="100">
        <f t="shared" si="44"/>
        <v>0.14140411808484246</v>
      </c>
      <c r="BP26" s="100">
        <f t="shared" si="44"/>
        <v>0.1943651925820257</v>
      </c>
      <c r="BQ26" s="100">
        <f t="shared" si="45"/>
        <v>6.6019417475728162E-2</v>
      </c>
      <c r="BR26" s="100">
        <f t="shared" si="45"/>
        <v>6.9639065817409765E-2</v>
      </c>
      <c r="BS26" s="100">
        <f t="shared" si="45"/>
        <v>6.6220500176118356E-3</v>
      </c>
      <c r="BU26" s="113">
        <f t="shared" si="17"/>
        <v>0.58491379575055047</v>
      </c>
    </row>
    <row r="27" spans="1:73" x14ac:dyDescent="0.25">
      <c r="A27" s="51" t="s">
        <v>49</v>
      </c>
      <c r="B27" s="52" t="s">
        <v>37</v>
      </c>
      <c r="C27" s="53" t="s">
        <v>6</v>
      </c>
      <c r="D27" s="53" t="s">
        <v>78</v>
      </c>
      <c r="E27" s="45">
        <v>0.66378339566542666</v>
      </c>
      <c r="F27" s="54">
        <v>0.27655660483015931</v>
      </c>
      <c r="G27" s="11">
        <v>0.65</v>
      </c>
      <c r="H27" s="12">
        <v>0.08</v>
      </c>
      <c r="I27" s="71"/>
      <c r="J27" s="92">
        <f t="shared" si="18"/>
        <v>0.12307692307692307</v>
      </c>
      <c r="K27" s="11">
        <v>0.69</v>
      </c>
      <c r="L27" s="12">
        <v>0.08</v>
      </c>
      <c r="M27" s="12"/>
      <c r="N27" s="90">
        <f t="shared" si="42"/>
        <v>0.11594202898550726</v>
      </c>
      <c r="O27" s="12"/>
      <c r="P27" s="12"/>
      <c r="Q27" s="20"/>
      <c r="R27" s="11">
        <v>65</v>
      </c>
      <c r="S27" s="12"/>
      <c r="T27" s="12"/>
      <c r="U27" s="19">
        <v>2</v>
      </c>
      <c r="V27" s="19"/>
      <c r="W27" s="19"/>
      <c r="X27" s="30"/>
      <c r="Y27" s="11">
        <v>361</v>
      </c>
      <c r="Z27" s="12">
        <v>43</v>
      </c>
      <c r="AA27" s="20"/>
      <c r="AB27" s="12">
        <v>317</v>
      </c>
      <c r="AC27" s="12">
        <v>23</v>
      </c>
      <c r="AD27" s="20"/>
      <c r="AE27" s="38" t="s">
        <v>186</v>
      </c>
      <c r="AH27" s="100">
        <v>50.120000000000005</v>
      </c>
      <c r="AI27" s="100">
        <v>0.91</v>
      </c>
      <c r="AJ27" s="100">
        <v>18.32</v>
      </c>
      <c r="AK27" s="100">
        <v>9.36</v>
      </c>
      <c r="AL27" s="100">
        <v>0.17</v>
      </c>
      <c r="AM27" s="100">
        <v>7.01</v>
      </c>
      <c r="AN27" s="100">
        <v>11.344999999999999</v>
      </c>
      <c r="AO27" s="100">
        <v>2.39</v>
      </c>
      <c r="AP27" s="100">
        <v>0.22500000000000001</v>
      </c>
      <c r="AQ27" s="100">
        <v>0.15</v>
      </c>
      <c r="AR27" s="9">
        <v>100</v>
      </c>
      <c r="AS27" s="100"/>
      <c r="AT27" s="100">
        <v>0.66378339566542666</v>
      </c>
      <c r="AU27" s="100">
        <v>0.27655660483015931</v>
      </c>
      <c r="AV27" s="100"/>
      <c r="AW27" s="100">
        <v>0.83408221001830585</v>
      </c>
      <c r="AX27" s="100">
        <v>1.1389236545682102E-2</v>
      </c>
      <c r="AY27" s="100">
        <v>0.17967830521773248</v>
      </c>
      <c r="AZ27" s="100">
        <v>0.13027139874739041</v>
      </c>
      <c r="BA27" s="100">
        <v>2.3963913166055823E-3</v>
      </c>
      <c r="BB27" s="100">
        <v>0.17390225750434135</v>
      </c>
      <c r="BC27" s="100">
        <v>0.20230028530670469</v>
      </c>
      <c r="BD27" s="100">
        <v>3.8673139158576057E-2</v>
      </c>
      <c r="BE27" s="100">
        <v>2.3885350318471337E-3</v>
      </c>
      <c r="BF27" s="100">
        <v>1.0567101091933781E-3</v>
      </c>
      <c r="BG27" s="100">
        <v>1.5761384689563791</v>
      </c>
      <c r="BH27" s="100"/>
      <c r="BI27" s="100"/>
      <c r="BJ27" s="100">
        <v>0.83408221001830585</v>
      </c>
      <c r="BK27" s="100">
        <v>1.1389236545682102E-2</v>
      </c>
      <c r="BL27" s="100">
        <v>0.35935661043546496</v>
      </c>
      <c r="BM27" s="100">
        <v>0.13027139874739041</v>
      </c>
      <c r="BN27" s="100">
        <v>2.3963913166055823E-3</v>
      </c>
      <c r="BO27" s="100">
        <v>0.17390225750434135</v>
      </c>
      <c r="BP27" s="100">
        <v>0.20230028530670469</v>
      </c>
      <c r="BQ27" s="100">
        <v>7.7346278317152115E-2</v>
      </c>
      <c r="BR27" s="100">
        <v>4.7770700636942673E-3</v>
      </c>
      <c r="BS27" s="100">
        <v>2.1134202183867561E-3</v>
      </c>
      <c r="BU27" s="113">
        <f t="shared" si="17"/>
        <v>0.5717203115065993</v>
      </c>
    </row>
    <row r="28" spans="1:73" x14ac:dyDescent="0.25">
      <c r="A28" s="40" t="s">
        <v>43</v>
      </c>
      <c r="B28" s="41" t="s">
        <v>26</v>
      </c>
      <c r="C28" s="47" t="s">
        <v>9</v>
      </c>
      <c r="D28" s="47" t="s">
        <v>77</v>
      </c>
      <c r="E28" s="45">
        <v>0.66508104396364331</v>
      </c>
      <c r="F28" s="54">
        <v>0.26424162465249967</v>
      </c>
      <c r="G28" s="8">
        <v>0.84</v>
      </c>
      <c r="H28" s="9">
        <v>0.06</v>
      </c>
      <c r="I28" s="71"/>
      <c r="J28" s="92">
        <f t="shared" si="18"/>
        <v>7.1428571428571425E-2</v>
      </c>
      <c r="K28" s="11">
        <v>0.85</v>
      </c>
      <c r="L28" s="12">
        <v>7.0000000000000007E-2</v>
      </c>
      <c r="M28" s="12"/>
      <c r="N28" s="90">
        <f t="shared" si="42"/>
        <v>8.2352941176470601E-2</v>
      </c>
      <c r="O28" s="12"/>
      <c r="P28" s="12"/>
      <c r="Q28" s="20"/>
      <c r="R28" s="11">
        <v>64</v>
      </c>
      <c r="S28" s="12"/>
      <c r="T28" s="12"/>
      <c r="U28" s="12">
        <v>1</v>
      </c>
      <c r="V28" s="12"/>
      <c r="W28" s="12"/>
      <c r="X28" s="20"/>
      <c r="Y28" s="11"/>
      <c r="Z28" s="12"/>
      <c r="AA28" s="20"/>
      <c r="AB28" s="12"/>
      <c r="AC28" s="12"/>
      <c r="AD28" s="20"/>
      <c r="AE28" s="38" t="s">
        <v>47</v>
      </c>
      <c r="AH28" s="100">
        <v>53.59</v>
      </c>
      <c r="AI28" s="100">
        <v>1.23</v>
      </c>
      <c r="AJ28" s="100">
        <v>14.05</v>
      </c>
      <c r="AK28" s="100">
        <v>12.59</v>
      </c>
      <c r="AL28" s="100">
        <v>0.22</v>
      </c>
      <c r="AM28" s="100">
        <v>5.26</v>
      </c>
      <c r="AN28" s="100">
        <v>10.41</v>
      </c>
      <c r="AO28" s="100">
        <v>2.06</v>
      </c>
      <c r="AP28" s="100">
        <v>0.43</v>
      </c>
      <c r="AQ28" s="100">
        <v>0.16</v>
      </c>
      <c r="AR28" s="9">
        <f>SUM(AH28:AQ28)</f>
        <v>100.00000000000001</v>
      </c>
      <c r="AS28" s="100"/>
      <c r="AT28" s="100">
        <f>(BJ28+BL28)/(SUM(BJ28:BS28))</f>
        <v>0.66508104396364331</v>
      </c>
      <c r="AU28" s="100">
        <f>BQ28/(BQ28+BP28)</f>
        <v>0.26424162465249967</v>
      </c>
      <c r="AV28" s="100"/>
      <c r="AW28" s="100">
        <f>AH28/60.09</f>
        <v>0.89182892328174401</v>
      </c>
      <c r="AX28" s="100">
        <f>AI28/79.9</f>
        <v>1.5394242803504378E-2</v>
      </c>
      <c r="AY28" s="100">
        <f>AJ28/101.96</f>
        <v>0.13779913691643783</v>
      </c>
      <c r="AZ28" s="100">
        <f>AK28/71.85</f>
        <v>0.17522616562282534</v>
      </c>
      <c r="BA28" s="100">
        <f>AL28/70.94</f>
        <v>3.1012122920778123E-3</v>
      </c>
      <c r="BB28" s="100">
        <f>AM28/40.31</f>
        <v>0.13048871247829322</v>
      </c>
      <c r="BC28" s="100">
        <f>AN28/56.08</f>
        <v>0.18562767475035663</v>
      </c>
      <c r="BD28" s="100">
        <f>AO28/61.8</f>
        <v>3.3333333333333333E-2</v>
      </c>
      <c r="BE28" s="100">
        <f>AP28/94.2</f>
        <v>4.5647558386411888E-3</v>
      </c>
      <c r="BF28" s="100">
        <f>AQ28/141.95</f>
        <v>1.1271574498062699E-3</v>
      </c>
      <c r="BG28" s="100">
        <f>SUM(AW28:BE28)</f>
        <v>1.5773641573172139</v>
      </c>
      <c r="BH28" s="100"/>
      <c r="BI28" s="100"/>
      <c r="BJ28" s="100">
        <f>AW28</f>
        <v>0.89182892328174401</v>
      </c>
      <c r="BK28" s="100">
        <f>AX28</f>
        <v>1.5394242803504378E-2</v>
      </c>
      <c r="BL28" s="100">
        <f>2*AY28</f>
        <v>0.27559827383287566</v>
      </c>
      <c r="BM28" s="100">
        <f>AZ28</f>
        <v>0.17522616562282534</v>
      </c>
      <c r="BN28" s="100">
        <f>BA28</f>
        <v>3.1012122920778123E-3</v>
      </c>
      <c r="BO28" s="100">
        <f>BB28</f>
        <v>0.13048871247829322</v>
      </c>
      <c r="BP28" s="100">
        <f>BC28</f>
        <v>0.18562767475035663</v>
      </c>
      <c r="BQ28" s="100">
        <f>2*BD28</f>
        <v>6.6666666666666666E-2</v>
      </c>
      <c r="BR28" s="100">
        <f>2*BE28</f>
        <v>9.1295116772823776E-3</v>
      </c>
      <c r="BS28" s="100">
        <f>2*BF28</f>
        <v>2.2543148996125397E-3</v>
      </c>
      <c r="BU28" s="113">
        <f t="shared" si="17"/>
        <v>0.42683141000135638</v>
      </c>
    </row>
    <row r="29" spans="1:73" x14ac:dyDescent="0.25">
      <c r="A29" s="51" t="s">
        <v>136</v>
      </c>
      <c r="B29" s="52" t="s">
        <v>135</v>
      </c>
      <c r="C29" s="53" t="s">
        <v>6</v>
      </c>
      <c r="D29" s="53" t="s">
        <v>77</v>
      </c>
      <c r="E29" s="45">
        <v>0.66569169879789736</v>
      </c>
      <c r="F29" s="54">
        <v>0.35410507887845855</v>
      </c>
      <c r="G29" s="8"/>
      <c r="H29" s="9"/>
      <c r="I29" s="71"/>
      <c r="J29" s="92"/>
      <c r="K29" s="11"/>
      <c r="L29" s="12"/>
      <c r="M29" s="12"/>
      <c r="N29" s="90"/>
      <c r="O29" s="12"/>
      <c r="P29" s="12"/>
      <c r="Q29" s="20"/>
      <c r="R29" s="11">
        <v>62.8</v>
      </c>
      <c r="S29" s="12"/>
      <c r="T29" s="12"/>
      <c r="U29" s="19">
        <v>0.8</v>
      </c>
      <c r="V29" s="19"/>
      <c r="W29" s="19"/>
      <c r="X29" s="30"/>
      <c r="Y29" s="11"/>
      <c r="Z29" s="12"/>
      <c r="AA29" s="20"/>
      <c r="AB29" s="12"/>
      <c r="AC29" s="12"/>
      <c r="AD29" s="20"/>
      <c r="AE29" s="38" t="s">
        <v>145</v>
      </c>
      <c r="AH29" s="100">
        <v>49.99</v>
      </c>
      <c r="AI29" s="100">
        <v>1.1833333333333333</v>
      </c>
      <c r="AJ29" s="100">
        <v>16.563333333333333</v>
      </c>
      <c r="AK29" s="100">
        <v>8.7150000000000016</v>
      </c>
      <c r="AL29" s="100">
        <v>0.13833333333333334</v>
      </c>
      <c r="AM29" s="100">
        <v>4.2516666666666669</v>
      </c>
      <c r="AN29" s="100">
        <v>9.8533333333333335</v>
      </c>
      <c r="AO29" s="100">
        <v>2.8333333333333335</v>
      </c>
      <c r="AP29" s="100">
        <v>2.7600000000000002</v>
      </c>
      <c r="AQ29" s="100">
        <v>0.80666666666666664</v>
      </c>
      <c r="AR29" s="9">
        <v>97.095000000000013</v>
      </c>
      <c r="AS29" s="100"/>
      <c r="AT29" s="100">
        <v>0.66569169879789736</v>
      </c>
      <c r="AU29" s="100">
        <v>0.35410507887845855</v>
      </c>
      <c r="AV29" s="100"/>
      <c r="AW29" s="100">
        <v>0.83191878848394063</v>
      </c>
      <c r="AX29" s="100">
        <v>1.4810179390905299E-2</v>
      </c>
      <c r="AY29" s="100">
        <v>0.16244932653328104</v>
      </c>
      <c r="AZ29" s="100">
        <v>0.12129436325678498</v>
      </c>
      <c r="BA29" s="100">
        <v>1.9500046988065033E-3</v>
      </c>
      <c r="BB29" s="100">
        <v>0.10547424129661787</v>
      </c>
      <c r="BC29" s="100">
        <v>0.17570137898240609</v>
      </c>
      <c r="BD29" s="100">
        <v>4.5846817691477887E-2</v>
      </c>
      <c r="BE29" s="100">
        <v>2.9299363057324838E-2</v>
      </c>
      <c r="BF29" s="100">
        <v>5.6827521427732777E-3</v>
      </c>
      <c r="BG29" s="100"/>
      <c r="BH29" s="100">
        <v>1.4944272155343186</v>
      </c>
      <c r="BI29" s="100"/>
      <c r="BJ29" s="100">
        <v>0.83191878848394063</v>
      </c>
      <c r="BK29" s="100">
        <v>1.4810179390905299E-2</v>
      </c>
      <c r="BL29" s="100">
        <v>0.32489865306656207</v>
      </c>
      <c r="BM29" s="100">
        <v>0.12129436325678498</v>
      </c>
      <c r="BN29" s="100">
        <v>1.9500046988065033E-3</v>
      </c>
      <c r="BO29" s="100">
        <v>0.10547424129661787</v>
      </c>
      <c r="BP29" s="100">
        <v>0.17570137898240609</v>
      </c>
      <c r="BQ29" s="100">
        <v>9.1693635382955774E-2</v>
      </c>
      <c r="BR29" s="100">
        <v>5.8598726114649675E-2</v>
      </c>
      <c r="BS29" s="100">
        <v>1.1365504285546555E-2</v>
      </c>
      <c r="BU29" s="113">
        <f t="shared" si="17"/>
        <v>0.46511835932640849</v>
      </c>
    </row>
    <row r="30" spans="1:73" x14ac:dyDescent="0.25">
      <c r="A30" s="40" t="s">
        <v>43</v>
      </c>
      <c r="B30" s="41" t="s">
        <v>26</v>
      </c>
      <c r="C30" s="47" t="s">
        <v>8</v>
      </c>
      <c r="D30" s="47" t="s">
        <v>77</v>
      </c>
      <c r="E30" s="45">
        <v>0.67129111914247375</v>
      </c>
      <c r="F30" s="54">
        <v>0.34248268324943787</v>
      </c>
      <c r="G30" s="8">
        <v>0.84</v>
      </c>
      <c r="H30" s="9">
        <v>0.06</v>
      </c>
      <c r="I30" s="71"/>
      <c r="J30" s="92">
        <f t="shared" si="18"/>
        <v>7.1428571428571425E-2</v>
      </c>
      <c r="K30" s="11">
        <v>0.85</v>
      </c>
      <c r="L30" s="12">
        <v>7.0000000000000007E-2</v>
      </c>
      <c r="M30" s="12"/>
      <c r="N30" s="90">
        <f t="shared" si="42"/>
        <v>8.2352941176470601E-2</v>
      </c>
      <c r="O30" s="12"/>
      <c r="P30" s="12"/>
      <c r="Q30" s="20"/>
      <c r="R30" s="11">
        <v>64</v>
      </c>
      <c r="S30" s="12"/>
      <c r="T30" s="12"/>
      <c r="U30" s="12">
        <v>1</v>
      </c>
      <c r="V30" s="12"/>
      <c r="W30" s="12"/>
      <c r="X30" s="20"/>
      <c r="Y30" s="11"/>
      <c r="Z30" s="12"/>
      <c r="AA30" s="20"/>
      <c r="AB30" s="12"/>
      <c r="AC30" s="12"/>
      <c r="AD30" s="20"/>
      <c r="AE30" s="38" t="s">
        <v>47</v>
      </c>
      <c r="AH30" s="100">
        <v>51.84</v>
      </c>
      <c r="AI30" s="100">
        <v>1.39</v>
      </c>
      <c r="AJ30" s="100">
        <v>17.079999999999998</v>
      </c>
      <c r="AK30" s="100">
        <v>10.199999999999999</v>
      </c>
      <c r="AL30" s="100">
        <v>0.18</v>
      </c>
      <c r="AM30" s="100">
        <v>5.32</v>
      </c>
      <c r="AN30" s="100">
        <v>10</v>
      </c>
      <c r="AO30" s="100">
        <v>2.87</v>
      </c>
      <c r="AP30" s="100">
        <v>0.79</v>
      </c>
      <c r="AQ30" s="100">
        <v>0.33</v>
      </c>
      <c r="AR30" s="9">
        <f>SUM(AH30:AQ30)</f>
        <v>100.00000000000003</v>
      </c>
      <c r="AS30" s="100"/>
      <c r="AT30" s="100">
        <f>(BJ30+BL30)/(SUM(BJ30:BS30))</f>
        <v>0.67129111914247375</v>
      </c>
      <c r="AU30" s="100">
        <f>BQ30/(BQ30+BP30)</f>
        <v>0.34248268324943787</v>
      </c>
      <c r="AV30" s="100"/>
      <c r="AW30" s="100">
        <f>AH30/60.09</f>
        <v>0.86270594108836751</v>
      </c>
      <c r="AX30" s="100">
        <f>AI30/79.9</f>
        <v>1.7396745932415518E-2</v>
      </c>
      <c r="AY30" s="100">
        <f>AJ30/101.96</f>
        <v>0.16751667320517849</v>
      </c>
      <c r="AZ30" s="100">
        <f>AK30/71.85</f>
        <v>0.14196242171189979</v>
      </c>
      <c r="BA30" s="100">
        <f>AL30/70.94</f>
        <v>2.5373555117000281E-3</v>
      </c>
      <c r="BB30" s="100">
        <f>AM30/40.31</f>
        <v>0.13197717687918631</v>
      </c>
      <c r="BC30" s="100">
        <f>AN30/56.08</f>
        <v>0.1783166904422254</v>
      </c>
      <c r="BD30" s="100">
        <f>AO30/61.8</f>
        <v>4.6440129449838191E-2</v>
      </c>
      <c r="BE30" s="100">
        <f>AP30/94.2</f>
        <v>8.3864118895966028E-3</v>
      </c>
      <c r="BF30" s="100">
        <f>AQ30/141.95</f>
        <v>2.3247622402254317E-3</v>
      </c>
      <c r="BG30" s="100">
        <f>SUM(AW30:BE30)</f>
        <v>1.557239546110408</v>
      </c>
      <c r="BH30" s="100"/>
      <c r="BI30" s="100"/>
      <c r="BJ30" s="100">
        <f t="shared" ref="BJ30:BK34" si="46">AW30</f>
        <v>0.86270594108836751</v>
      </c>
      <c r="BK30" s="100">
        <f t="shared" si="46"/>
        <v>1.7396745932415518E-2</v>
      </c>
      <c r="BL30" s="100">
        <f>2*AY30</f>
        <v>0.33503334641035698</v>
      </c>
      <c r="BM30" s="100">
        <f t="shared" ref="BM30:BP34" si="47">AZ30</f>
        <v>0.14196242171189979</v>
      </c>
      <c r="BN30" s="100">
        <f t="shared" si="47"/>
        <v>2.5373555117000281E-3</v>
      </c>
      <c r="BO30" s="100">
        <f t="shared" si="47"/>
        <v>0.13197717687918631</v>
      </c>
      <c r="BP30" s="100">
        <f t="shared" si="47"/>
        <v>0.1783166904422254</v>
      </c>
      <c r="BQ30" s="100">
        <f t="shared" ref="BQ30:BS34" si="48">2*BD30</f>
        <v>9.2880258899676382E-2</v>
      </c>
      <c r="BR30" s="100">
        <f t="shared" si="48"/>
        <v>1.6772823779193206E-2</v>
      </c>
      <c r="BS30" s="100">
        <f t="shared" si="48"/>
        <v>4.6495244804508635E-3</v>
      </c>
      <c r="BU30" s="113">
        <f t="shared" si="17"/>
        <v>0.4817747326708714</v>
      </c>
    </row>
    <row r="31" spans="1:73" x14ac:dyDescent="0.25">
      <c r="A31" s="51" t="s">
        <v>50</v>
      </c>
      <c r="B31" s="52" t="s">
        <v>36</v>
      </c>
      <c r="C31" s="53" t="s">
        <v>38</v>
      </c>
      <c r="D31" s="53" t="s">
        <v>77</v>
      </c>
      <c r="E31" s="45">
        <v>0.68931291572330455</v>
      </c>
      <c r="F31" s="54">
        <v>0.36281785810478795</v>
      </c>
      <c r="G31" s="11">
        <v>0.84799999999999998</v>
      </c>
      <c r="H31" s="12"/>
      <c r="I31" s="71"/>
      <c r="J31" s="92">
        <f t="shared" si="18"/>
        <v>0</v>
      </c>
      <c r="K31" s="11">
        <v>1.161</v>
      </c>
      <c r="L31" s="12"/>
      <c r="M31" s="12"/>
      <c r="N31" s="90"/>
      <c r="O31" s="12"/>
      <c r="P31" s="12"/>
      <c r="Q31" s="20"/>
      <c r="R31" s="11"/>
      <c r="S31" s="12"/>
      <c r="T31" s="12"/>
      <c r="U31" s="19"/>
      <c r="V31" s="19"/>
      <c r="W31" s="19"/>
      <c r="X31" s="30"/>
      <c r="Y31" s="11"/>
      <c r="Z31" s="12"/>
      <c r="AA31" s="20"/>
      <c r="AB31" s="12"/>
      <c r="AC31" s="12"/>
      <c r="AD31" s="20"/>
      <c r="AE31" s="38" t="s">
        <v>47</v>
      </c>
      <c r="AH31" s="100">
        <v>52.46</v>
      </c>
      <c r="AI31" s="100">
        <v>2.8</v>
      </c>
      <c r="AJ31" s="100">
        <v>16.14</v>
      </c>
      <c r="AK31" s="100">
        <v>10.98</v>
      </c>
      <c r="AL31" s="100">
        <v>0.15</v>
      </c>
      <c r="AM31" s="100">
        <v>0.94</v>
      </c>
      <c r="AN31" s="100">
        <v>10.55</v>
      </c>
      <c r="AO31" s="100">
        <v>3.31</v>
      </c>
      <c r="AP31" s="100">
        <v>1.03</v>
      </c>
      <c r="AQ31" s="100">
        <v>0.41</v>
      </c>
      <c r="AR31" s="9">
        <f>SUM(AH31:AQ31)</f>
        <v>98.77000000000001</v>
      </c>
      <c r="AS31" s="100"/>
      <c r="AT31" s="100">
        <f>(BJ31+BL31)/(SUM(BJ31:BS31))</f>
        <v>0.68931291572330455</v>
      </c>
      <c r="AU31" s="100">
        <f>BQ31/(BQ31+BP31)</f>
        <v>0.36281785810478795</v>
      </c>
      <c r="AV31" s="100"/>
      <c r="AW31" s="100">
        <f>AH31/60.09</f>
        <v>0.87302379763687799</v>
      </c>
      <c r="AX31" s="100">
        <f>AI31/79.9</f>
        <v>3.5043804755944929E-2</v>
      </c>
      <c r="AY31" s="100">
        <f>AJ31/101.96</f>
        <v>0.15829737151824247</v>
      </c>
      <c r="AZ31" s="100">
        <f>AK31/71.85</f>
        <v>0.15281837160751569</v>
      </c>
      <c r="BA31" s="100">
        <f>AL31/70.94</f>
        <v>2.11446292641669E-3</v>
      </c>
      <c r="BB31" s="100">
        <f>AM31/40.31</f>
        <v>2.3319275613991563E-2</v>
      </c>
      <c r="BC31" s="100">
        <f>AN31/56.08</f>
        <v>0.18812410841654781</v>
      </c>
      <c r="BD31" s="100">
        <f>AO31/61.8</f>
        <v>5.3559870550161814E-2</v>
      </c>
      <c r="BE31" s="100">
        <f>AP31/94.2</f>
        <v>1.0934182590233545E-2</v>
      </c>
      <c r="BF31" s="100">
        <f>AQ31/141.95</f>
        <v>2.8883409651285666E-3</v>
      </c>
      <c r="BG31" s="100">
        <f>SUM(AW31:BE31)</f>
        <v>1.4972352456159328</v>
      </c>
      <c r="BH31" s="100"/>
      <c r="BI31" s="100"/>
      <c r="BJ31" s="100">
        <f t="shared" si="46"/>
        <v>0.87302379763687799</v>
      </c>
      <c r="BK31" s="100">
        <f t="shared" si="46"/>
        <v>3.5043804755944929E-2</v>
      </c>
      <c r="BL31" s="100">
        <f>2*AY31</f>
        <v>0.31659474303648494</v>
      </c>
      <c r="BM31" s="100">
        <f t="shared" si="47"/>
        <v>0.15281837160751569</v>
      </c>
      <c r="BN31" s="100">
        <f t="shared" si="47"/>
        <v>2.11446292641669E-3</v>
      </c>
      <c r="BO31" s="100">
        <f t="shared" si="47"/>
        <v>2.3319275613991563E-2</v>
      </c>
      <c r="BP31" s="100">
        <f t="shared" si="47"/>
        <v>0.18812410841654781</v>
      </c>
      <c r="BQ31" s="100">
        <f t="shared" si="48"/>
        <v>0.10711974110032363</v>
      </c>
      <c r="BR31" s="100">
        <f t="shared" si="48"/>
        <v>2.186836518046709E-2</v>
      </c>
      <c r="BS31" s="100">
        <f t="shared" si="48"/>
        <v>5.7766819302571331E-3</v>
      </c>
      <c r="BU31" s="113"/>
    </row>
    <row r="32" spans="1:73" x14ac:dyDescent="0.25">
      <c r="A32" s="40" t="s">
        <v>63</v>
      </c>
      <c r="B32" s="41" t="s">
        <v>23</v>
      </c>
      <c r="C32" s="47" t="s">
        <v>5</v>
      </c>
      <c r="D32" s="47" t="s">
        <v>79</v>
      </c>
      <c r="E32" s="45">
        <v>0.69099999999999995</v>
      </c>
      <c r="F32" s="54"/>
      <c r="G32" s="8">
        <v>1</v>
      </c>
      <c r="H32" s="9">
        <v>0.08</v>
      </c>
      <c r="I32" s="71">
        <v>5236</v>
      </c>
      <c r="J32" s="92">
        <f t="shared" si="18"/>
        <v>0.08</v>
      </c>
      <c r="K32" s="11">
        <v>0.55000000000000004</v>
      </c>
      <c r="L32" s="12"/>
      <c r="M32" s="12">
        <v>4505</v>
      </c>
      <c r="N32" s="90"/>
      <c r="O32" s="12">
        <v>28</v>
      </c>
      <c r="P32" s="12">
        <v>5</v>
      </c>
      <c r="Q32" s="20">
        <v>1630</v>
      </c>
      <c r="R32" s="11"/>
      <c r="S32" s="12"/>
      <c r="T32" s="12"/>
      <c r="U32" s="19"/>
      <c r="V32" s="19"/>
      <c r="W32" s="19"/>
      <c r="X32" s="30"/>
      <c r="Y32" s="11"/>
      <c r="Z32" s="12"/>
      <c r="AA32" s="20"/>
      <c r="AB32" s="12"/>
      <c r="AC32" s="12"/>
      <c r="AD32" s="20"/>
      <c r="AE32" s="38" t="s">
        <v>100</v>
      </c>
      <c r="AH32" s="100">
        <v>76.900000000000006</v>
      </c>
      <c r="AI32" s="100"/>
      <c r="AJ32" s="100">
        <v>1.3</v>
      </c>
      <c r="AK32" s="100"/>
      <c r="AL32" s="100"/>
      <c r="AM32" s="100"/>
      <c r="AN32" s="100"/>
      <c r="AO32" s="100">
        <v>10.8</v>
      </c>
      <c r="AP32" s="100">
        <v>3</v>
      </c>
      <c r="AQ32" s="100"/>
      <c r="AR32" s="9">
        <f>SUM(AH32:AQ32)</f>
        <v>92</v>
      </c>
      <c r="AS32" s="100"/>
      <c r="AT32" s="100">
        <f>(BJ32+BL32)/(SUM(BJ32:BS32))</f>
        <v>0.75954646898173384</v>
      </c>
      <c r="AU32" s="100">
        <f>BQ32/(BQ32+BP32)</f>
        <v>1</v>
      </c>
      <c r="AV32" s="100"/>
      <c r="AW32" s="100">
        <f>AH32/60.09</f>
        <v>1.2797470460975204</v>
      </c>
      <c r="AX32" s="100">
        <f>AI32/79.9</f>
        <v>0</v>
      </c>
      <c r="AY32" s="100">
        <f>AJ32/101.96</f>
        <v>1.2750098077677522E-2</v>
      </c>
      <c r="AZ32" s="100">
        <f>AK32/71.85</f>
        <v>0</v>
      </c>
      <c r="BA32" s="100">
        <f>AL32/70.94</f>
        <v>0</v>
      </c>
      <c r="BB32" s="100">
        <f>AM32/40.31</f>
        <v>0</v>
      </c>
      <c r="BC32" s="100">
        <f>AN32/56.08</f>
        <v>0</v>
      </c>
      <c r="BD32" s="100">
        <f>AO32/61.8</f>
        <v>0.17475728155339809</v>
      </c>
      <c r="BE32" s="100">
        <f>AP32/94.2</f>
        <v>3.1847133757961783E-2</v>
      </c>
      <c r="BF32" s="100">
        <f>AQ32/141.95</f>
        <v>0</v>
      </c>
      <c r="BG32" s="100"/>
      <c r="BH32" s="100">
        <f>SUM(AW32:BE32)</f>
        <v>1.4991015594865578</v>
      </c>
      <c r="BI32" s="100"/>
      <c r="BJ32" s="100">
        <f t="shared" si="46"/>
        <v>1.2797470460975204</v>
      </c>
      <c r="BK32" s="100">
        <f t="shared" si="46"/>
        <v>0</v>
      </c>
      <c r="BL32" s="100">
        <f>2*AY32</f>
        <v>2.5500196155355044E-2</v>
      </c>
      <c r="BM32" s="100">
        <f t="shared" si="47"/>
        <v>0</v>
      </c>
      <c r="BN32" s="100">
        <f t="shared" si="47"/>
        <v>0</v>
      </c>
      <c r="BO32" s="100">
        <f t="shared" si="47"/>
        <v>0</v>
      </c>
      <c r="BP32" s="100">
        <f t="shared" si="47"/>
        <v>0</v>
      </c>
      <c r="BQ32" s="100">
        <f t="shared" si="48"/>
        <v>0.34951456310679618</v>
      </c>
      <c r="BR32" s="100">
        <f t="shared" si="48"/>
        <v>6.3694267515923567E-2</v>
      </c>
      <c r="BS32" s="100">
        <f t="shared" si="48"/>
        <v>0</v>
      </c>
      <c r="BU32" s="113"/>
    </row>
    <row r="33" spans="1:73" x14ac:dyDescent="0.25">
      <c r="A33" s="40" t="s">
        <v>43</v>
      </c>
      <c r="B33" s="41" t="s">
        <v>89</v>
      </c>
      <c r="C33" s="21" t="s">
        <v>10</v>
      </c>
      <c r="D33" s="21" t="s">
        <v>91</v>
      </c>
      <c r="E33" s="45">
        <v>0.70799999999999996</v>
      </c>
      <c r="F33" s="54">
        <v>0.50738925282880565</v>
      </c>
      <c r="G33" s="8">
        <v>1.25</v>
      </c>
      <c r="H33" s="9">
        <v>0.05</v>
      </c>
      <c r="I33" s="71"/>
      <c r="J33" s="92">
        <f t="shared" si="18"/>
        <v>0.04</v>
      </c>
      <c r="K33" s="11">
        <v>0.95</v>
      </c>
      <c r="L33" s="12">
        <v>0.1</v>
      </c>
      <c r="M33" s="12"/>
      <c r="N33" s="90">
        <f t="shared" si="42"/>
        <v>0.10526315789473685</v>
      </c>
      <c r="O33" s="12">
        <v>42</v>
      </c>
      <c r="P33" s="12">
        <v>2</v>
      </c>
      <c r="Q33" s="20"/>
      <c r="R33" s="11"/>
      <c r="S33" s="12"/>
      <c r="T33" s="12"/>
      <c r="U33" s="19"/>
      <c r="V33" s="19"/>
      <c r="W33" s="19"/>
      <c r="X33" s="30"/>
      <c r="Y33" s="11">
        <v>180</v>
      </c>
      <c r="Z33" s="12">
        <v>15</v>
      </c>
      <c r="AA33" s="20"/>
      <c r="AB33" s="12">
        <v>190</v>
      </c>
      <c r="AC33" s="12">
        <v>15</v>
      </c>
      <c r="AD33" s="20"/>
      <c r="AE33" s="38" t="s">
        <v>90</v>
      </c>
      <c r="AH33" s="100">
        <v>54.55</v>
      </c>
      <c r="AI33" s="100">
        <v>2.02</v>
      </c>
      <c r="AJ33" s="100">
        <v>14.5</v>
      </c>
      <c r="AK33" s="100">
        <f>4.83+7.34</f>
        <v>12.17</v>
      </c>
      <c r="AL33" s="100">
        <v>0.27</v>
      </c>
      <c r="AM33" s="100">
        <v>2.95</v>
      </c>
      <c r="AN33" s="100">
        <v>6.96</v>
      </c>
      <c r="AO33" s="100">
        <v>3.95</v>
      </c>
      <c r="AP33" s="100">
        <v>1.28</v>
      </c>
      <c r="AQ33" s="100">
        <v>1.02</v>
      </c>
      <c r="AR33" s="9">
        <f>SUM(AH33:AQ33)</f>
        <v>99.669999999999987</v>
      </c>
      <c r="AS33" s="100"/>
      <c r="AT33" s="100">
        <f>(BJ33+BL33)/(SUM(BJ33:BS33))</f>
        <v>0.67841771052078004</v>
      </c>
      <c r="AU33" s="100">
        <f>BQ33/(BQ33+BP33)</f>
        <v>0.50738925282880565</v>
      </c>
      <c r="AV33" s="100"/>
      <c r="AW33" s="100">
        <f>AH33/60.09</f>
        <v>0.90780495922782478</v>
      </c>
      <c r="AX33" s="100">
        <f>AI33/79.9</f>
        <v>2.5281602002503126E-2</v>
      </c>
      <c r="AY33" s="100">
        <f>AJ33/101.96</f>
        <v>0.14221263240486468</v>
      </c>
      <c r="AZ33" s="100">
        <f>AK33/71.85</f>
        <v>0.16938065414057066</v>
      </c>
      <c r="BA33" s="100">
        <f>AL33/70.94</f>
        <v>3.8060332675500428E-3</v>
      </c>
      <c r="BB33" s="100">
        <f>AM33/40.31</f>
        <v>7.3182833043909698E-2</v>
      </c>
      <c r="BC33" s="100">
        <f>AN33/56.08</f>
        <v>0.12410841654778888</v>
      </c>
      <c r="BD33" s="100">
        <f>AO33/61.8</f>
        <v>6.3915857605177998E-2</v>
      </c>
      <c r="BE33" s="100">
        <f>AP33/94.2</f>
        <v>1.3588110403397028E-2</v>
      </c>
      <c r="BF33" s="100">
        <f>AQ33/141.95</f>
        <v>7.1856287425149708E-3</v>
      </c>
      <c r="BG33" s="100"/>
      <c r="BH33" s="100">
        <f>SUM(AW33:BE33)</f>
        <v>1.5232810986435867</v>
      </c>
      <c r="BI33" s="100"/>
      <c r="BJ33" s="100">
        <f t="shared" si="46"/>
        <v>0.90780495922782478</v>
      </c>
      <c r="BK33" s="100">
        <f t="shared" si="46"/>
        <v>2.5281602002503126E-2</v>
      </c>
      <c r="BL33" s="100">
        <f>2*AY33</f>
        <v>0.28442526480972935</v>
      </c>
      <c r="BM33" s="100">
        <f t="shared" si="47"/>
        <v>0.16938065414057066</v>
      </c>
      <c r="BN33" s="100">
        <f t="shared" si="47"/>
        <v>3.8060332675500428E-3</v>
      </c>
      <c r="BO33" s="100">
        <f t="shared" si="47"/>
        <v>7.3182833043909698E-2</v>
      </c>
      <c r="BP33" s="100">
        <f t="shared" si="47"/>
        <v>0.12410841654778888</v>
      </c>
      <c r="BQ33" s="100">
        <f t="shared" si="48"/>
        <v>0.127831715210356</v>
      </c>
      <c r="BR33" s="100">
        <f t="shared" si="48"/>
        <v>2.7176220806794056E-2</v>
      </c>
      <c r="BS33" s="100">
        <f t="shared" si="48"/>
        <v>1.4371257485029942E-2</v>
      </c>
      <c r="BU33" s="113">
        <f t="shared" si="17"/>
        <v>0.3017058910777074</v>
      </c>
    </row>
    <row r="34" spans="1:73" x14ac:dyDescent="0.25">
      <c r="A34" s="51" t="s">
        <v>49</v>
      </c>
      <c r="B34" s="52" t="s">
        <v>183</v>
      </c>
      <c r="C34" s="53" t="s">
        <v>184</v>
      </c>
      <c r="D34" s="53" t="s">
        <v>185</v>
      </c>
      <c r="E34" s="79">
        <v>0.71173349872811031</v>
      </c>
      <c r="F34" s="87">
        <v>0.57465772539738236</v>
      </c>
      <c r="G34" s="88"/>
      <c r="H34" s="80"/>
      <c r="I34" s="85"/>
      <c r="J34" s="92"/>
      <c r="K34" s="81"/>
      <c r="L34" s="70"/>
      <c r="M34" s="70"/>
      <c r="N34" s="90"/>
      <c r="O34" s="70"/>
      <c r="P34" s="70"/>
      <c r="Q34" s="61"/>
      <c r="R34" s="81">
        <v>60</v>
      </c>
      <c r="S34" s="70"/>
      <c r="T34" s="70"/>
      <c r="U34" s="60">
        <v>2</v>
      </c>
      <c r="V34" s="60"/>
      <c r="W34" s="60"/>
      <c r="X34" s="82"/>
      <c r="Y34" s="81"/>
      <c r="Z34" s="70"/>
      <c r="AA34" s="61"/>
      <c r="AB34" s="70"/>
      <c r="AC34" s="70"/>
      <c r="AD34" s="61"/>
      <c r="AE34" s="83"/>
      <c r="AF34" s="5" t="s">
        <v>171</v>
      </c>
      <c r="AH34" s="100">
        <v>53.8</v>
      </c>
      <c r="AI34" s="100">
        <v>0.87</v>
      </c>
      <c r="AJ34" s="100">
        <v>17.670000000000002</v>
      </c>
      <c r="AK34" s="100">
        <v>6.9</v>
      </c>
      <c r="AL34" s="100">
        <v>0.15</v>
      </c>
      <c r="AM34" s="100">
        <v>2.4300000000000002</v>
      </c>
      <c r="AN34" s="100">
        <v>5.83</v>
      </c>
      <c r="AO34" s="100">
        <v>4.34</v>
      </c>
      <c r="AP34" s="100">
        <v>3.82</v>
      </c>
      <c r="AQ34" s="100">
        <v>0.57999999999999996</v>
      </c>
      <c r="AR34" s="9">
        <f>SUM(AH34:AQ34)</f>
        <v>96.390000000000015</v>
      </c>
      <c r="AS34" s="100"/>
      <c r="AT34" s="100">
        <f>(BJ34+BL34)/(SUM(BJ34:BS34))</f>
        <v>0.71173349872811031</v>
      </c>
      <c r="AU34" s="100">
        <f>BQ34/(BQ34+BP34)</f>
        <v>0.57465772539738236</v>
      </c>
      <c r="AV34" s="100"/>
      <c r="AW34" s="100">
        <f>AH34/60.09</f>
        <v>0.89532368114494909</v>
      </c>
      <c r="AX34" s="100">
        <f>AI34/79.9</f>
        <v>1.0888610763454317E-2</v>
      </c>
      <c r="AY34" s="100">
        <f>AJ34/101.96</f>
        <v>0.17330325617889372</v>
      </c>
      <c r="AZ34" s="100">
        <f>AK34/71.85</f>
        <v>9.6033402922755751E-2</v>
      </c>
      <c r="BA34" s="100">
        <f>AL34/70.94</f>
        <v>2.11446292641669E-3</v>
      </c>
      <c r="BB34" s="100">
        <f>AM34/40.31</f>
        <v>6.0282808236169688E-2</v>
      </c>
      <c r="BC34" s="100">
        <f>AN34/56.08</f>
        <v>0.10395863052781741</v>
      </c>
      <c r="BD34" s="100">
        <f>AO34/61.8</f>
        <v>7.0226537216828477E-2</v>
      </c>
      <c r="BE34" s="100">
        <f>AP34/94.2</f>
        <v>4.0552016985138002E-2</v>
      </c>
      <c r="BF34" s="100">
        <f>AQ34/141.95</f>
        <v>4.0859457555477282E-3</v>
      </c>
      <c r="BG34" s="100">
        <f>SUM(AW34:BE34)</f>
        <v>1.4526834069024235</v>
      </c>
      <c r="BH34" s="100"/>
      <c r="BI34" s="100"/>
      <c r="BJ34" s="100">
        <f t="shared" si="46"/>
        <v>0.89532368114494909</v>
      </c>
      <c r="BK34" s="100">
        <f t="shared" si="46"/>
        <v>1.0888610763454317E-2</v>
      </c>
      <c r="BL34" s="100">
        <f>2*AY34</f>
        <v>0.34660651235778744</v>
      </c>
      <c r="BM34" s="100">
        <f t="shared" si="47"/>
        <v>9.6033402922755751E-2</v>
      </c>
      <c r="BN34" s="100">
        <f t="shared" si="47"/>
        <v>2.11446292641669E-3</v>
      </c>
      <c r="BO34" s="100">
        <f t="shared" si="47"/>
        <v>6.0282808236169688E-2</v>
      </c>
      <c r="BP34" s="100">
        <f t="shared" si="47"/>
        <v>0.10395863052781741</v>
      </c>
      <c r="BQ34" s="100">
        <f t="shared" si="48"/>
        <v>0.14045307443365695</v>
      </c>
      <c r="BR34" s="100">
        <f t="shared" si="48"/>
        <v>8.1104033970276004E-2</v>
      </c>
      <c r="BS34" s="100">
        <f t="shared" si="48"/>
        <v>8.1718915110954565E-3</v>
      </c>
      <c r="BU34" s="113">
        <f t="shared" si="17"/>
        <v>0.38564655443753459</v>
      </c>
    </row>
    <row r="35" spans="1:73" x14ac:dyDescent="0.25">
      <c r="A35" s="51" t="s">
        <v>141</v>
      </c>
      <c r="B35" s="52" t="s">
        <v>140</v>
      </c>
      <c r="C35" s="53" t="s">
        <v>142</v>
      </c>
      <c r="D35" s="53" t="s">
        <v>77</v>
      </c>
      <c r="E35" s="45">
        <v>0.71982465379159599</v>
      </c>
      <c r="F35" s="54">
        <v>0.9586393576105503</v>
      </c>
      <c r="G35" s="8">
        <v>1.1000000000000001</v>
      </c>
      <c r="H35" s="9">
        <v>0.12</v>
      </c>
      <c r="I35" s="71"/>
      <c r="J35" s="92">
        <f t="shared" si="18"/>
        <v>0.10909090909090907</v>
      </c>
      <c r="K35" s="11">
        <v>1.25</v>
      </c>
      <c r="L35" s="12">
        <v>0.33</v>
      </c>
      <c r="M35" s="12"/>
      <c r="N35" s="90">
        <f t="shared" si="42"/>
        <v>0.26400000000000001</v>
      </c>
      <c r="O35" s="12"/>
      <c r="P35" s="12"/>
      <c r="Q35" s="20"/>
      <c r="R35" s="11"/>
      <c r="S35" s="12"/>
      <c r="T35" s="12"/>
      <c r="U35" s="19"/>
      <c r="V35" s="19"/>
      <c r="W35" s="19"/>
      <c r="X35" s="30"/>
      <c r="Y35" s="11"/>
      <c r="Z35" s="12"/>
      <c r="AA35" s="20"/>
      <c r="AB35" s="12"/>
      <c r="AC35" s="12"/>
      <c r="AD35" s="20"/>
      <c r="AE35" s="38" t="s">
        <v>144</v>
      </c>
      <c r="AH35" s="100">
        <v>59.44</v>
      </c>
      <c r="AI35" s="100">
        <v>0.64500000000000002</v>
      </c>
      <c r="AJ35" s="100">
        <v>18.82</v>
      </c>
      <c r="AK35" s="100">
        <v>3.85</v>
      </c>
      <c r="AL35" s="100">
        <v>0.2</v>
      </c>
      <c r="AM35" s="100">
        <v>0.33</v>
      </c>
      <c r="AN35" s="100">
        <v>0.78500000000000003</v>
      </c>
      <c r="AO35" s="100">
        <v>10.025</v>
      </c>
      <c r="AP35" s="100">
        <v>5.49</v>
      </c>
      <c r="AQ35" s="100">
        <v>7.5000000000000011E-2</v>
      </c>
      <c r="AR35" s="9">
        <v>99.66</v>
      </c>
      <c r="AS35" s="100"/>
      <c r="AT35" s="100">
        <v>0.71982465379159599</v>
      </c>
      <c r="AU35" s="100">
        <v>0.9586393576105503</v>
      </c>
      <c r="AV35" s="100"/>
      <c r="AW35" s="100">
        <v>0.98918289232817436</v>
      </c>
      <c r="AX35" s="100">
        <v>8.0725907384230286E-3</v>
      </c>
      <c r="AY35" s="100">
        <v>0.18458218909376228</v>
      </c>
      <c r="AZ35" s="100">
        <v>5.3583855254001396E-2</v>
      </c>
      <c r="BA35" s="100">
        <v>2.8192839018889204E-3</v>
      </c>
      <c r="BB35" s="100">
        <v>8.1865542049119333E-3</v>
      </c>
      <c r="BC35" s="100">
        <v>1.3997860199714694E-2</v>
      </c>
      <c r="BD35" s="100">
        <v>0.1622168284789644</v>
      </c>
      <c r="BE35" s="100">
        <v>5.8280254777070058E-2</v>
      </c>
      <c r="BF35" s="100">
        <v>5.2835505459668903E-4</v>
      </c>
      <c r="BG35" s="100"/>
      <c r="BH35" s="100">
        <v>1.4814506640315077</v>
      </c>
      <c r="BI35" s="100"/>
      <c r="BJ35" s="100">
        <v>0.98918289232817436</v>
      </c>
      <c r="BK35" s="100">
        <v>8.0725907384230286E-3</v>
      </c>
      <c r="BL35" s="100">
        <v>0.36916437818752457</v>
      </c>
      <c r="BM35" s="100">
        <v>5.3583855254001396E-2</v>
      </c>
      <c r="BN35" s="100">
        <v>2.8192839018889204E-3</v>
      </c>
      <c r="BO35" s="100">
        <v>8.1865542049119333E-3</v>
      </c>
      <c r="BP35" s="100">
        <v>1.3997860199714694E-2</v>
      </c>
      <c r="BQ35" s="100">
        <v>0.32443365695792881</v>
      </c>
      <c r="BR35" s="100">
        <v>0.11656050955414012</v>
      </c>
      <c r="BS35" s="100">
        <v>1.0567101091933781E-3</v>
      </c>
      <c r="BU35" s="113"/>
    </row>
    <row r="36" spans="1:73" x14ac:dyDescent="0.25">
      <c r="A36" s="40" t="s">
        <v>43</v>
      </c>
      <c r="B36" s="41" t="s">
        <v>27</v>
      </c>
      <c r="C36" s="47" t="s">
        <v>13</v>
      </c>
      <c r="D36" s="47" t="s">
        <v>77</v>
      </c>
      <c r="E36" s="45">
        <v>0.72153474597146128</v>
      </c>
      <c r="F36" s="54">
        <v>0.44170443723641156</v>
      </c>
      <c r="G36" s="8">
        <v>0.83</v>
      </c>
      <c r="H36" s="9">
        <v>7.0000000000000007E-2</v>
      </c>
      <c r="I36" s="71"/>
      <c r="J36" s="92">
        <f t="shared" si="18"/>
        <v>8.4337349397590369E-2</v>
      </c>
      <c r="K36" s="8">
        <v>0.7</v>
      </c>
      <c r="L36" s="12">
        <v>0.04</v>
      </c>
      <c r="M36" s="12"/>
      <c r="N36" s="90">
        <f t="shared" si="42"/>
        <v>5.7142857142857148E-2</v>
      </c>
      <c r="O36" s="12"/>
      <c r="P36" s="12"/>
      <c r="Q36" s="20"/>
      <c r="R36" s="11"/>
      <c r="S36" s="12"/>
      <c r="T36" s="12"/>
      <c r="U36" s="19"/>
      <c r="V36" s="19"/>
      <c r="W36" s="19"/>
      <c r="X36" s="30"/>
      <c r="Y36" s="11"/>
      <c r="Z36" s="12"/>
      <c r="AA36" s="20"/>
      <c r="AB36" s="12"/>
      <c r="AC36" s="12"/>
      <c r="AD36" s="20"/>
      <c r="AE36" s="38" t="s">
        <v>47</v>
      </c>
      <c r="AH36" s="100">
        <v>57.07</v>
      </c>
      <c r="AI36" s="100">
        <v>0.84</v>
      </c>
      <c r="AJ36" s="100">
        <v>17.46</v>
      </c>
      <c r="AK36" s="100">
        <v>7.56</v>
      </c>
      <c r="AL36" s="100">
        <v>0.11</v>
      </c>
      <c r="AM36" s="100">
        <v>4.26</v>
      </c>
      <c r="AN36" s="100">
        <v>7.57</v>
      </c>
      <c r="AO36" s="100">
        <v>3.3</v>
      </c>
      <c r="AP36" s="100">
        <v>1.6</v>
      </c>
      <c r="AQ36" s="100"/>
      <c r="AR36" s="9">
        <f>SUM(AH36:AQ36)</f>
        <v>99.77</v>
      </c>
      <c r="AS36" s="100"/>
      <c r="AT36" s="100">
        <f>(BJ36+BL36)/(SUM(BJ36:BS36))</f>
        <v>0.72153474597146128</v>
      </c>
      <c r="AU36" s="100">
        <f>BQ36/(BQ36+BP36)</f>
        <v>0.44170443723641156</v>
      </c>
      <c r="AV36" s="100"/>
      <c r="AW36" s="100">
        <f>AH36/60.09</f>
        <v>0.94974205358628716</v>
      </c>
      <c r="AX36" s="100">
        <f>AI36/79.9</f>
        <v>1.0513141426783479E-2</v>
      </c>
      <c r="AY36" s="100">
        <f>AJ36/101.96</f>
        <v>0.17124362495096118</v>
      </c>
      <c r="AZ36" s="100">
        <f>AK36/71.85</f>
        <v>0.10521920668058456</v>
      </c>
      <c r="BA36" s="100">
        <f>AL36/70.94</f>
        <v>1.5506061460389062E-3</v>
      </c>
      <c r="BB36" s="100">
        <f>AM36/40.31</f>
        <v>0.10568097246340857</v>
      </c>
      <c r="BC36" s="100">
        <f>AN36/56.08</f>
        <v>0.13498573466476463</v>
      </c>
      <c r="BD36" s="100">
        <f>AO36/61.8</f>
        <v>5.3398058252427182E-2</v>
      </c>
      <c r="BE36" s="100">
        <f>AP36/94.2</f>
        <v>1.6985138004246284E-2</v>
      </c>
      <c r="BF36" s="100">
        <f>AQ36/141.95</f>
        <v>0</v>
      </c>
      <c r="BG36" s="100">
        <f>SUM(AW36:BE36)</f>
        <v>1.5493185361755022</v>
      </c>
      <c r="BH36" s="100"/>
      <c r="BI36" s="100"/>
      <c r="BJ36" s="100">
        <f t="shared" ref="BJ36:BK39" si="49">AW36</f>
        <v>0.94974205358628716</v>
      </c>
      <c r="BK36" s="100">
        <f t="shared" si="49"/>
        <v>1.0513141426783479E-2</v>
      </c>
      <c r="BL36" s="100">
        <f>2*AY36</f>
        <v>0.34248724990192236</v>
      </c>
      <c r="BM36" s="100">
        <f t="shared" ref="BM36:BP39" si="50">AZ36</f>
        <v>0.10521920668058456</v>
      </c>
      <c r="BN36" s="100">
        <f t="shared" si="50"/>
        <v>1.5506061460389062E-3</v>
      </c>
      <c r="BO36" s="100">
        <f t="shared" si="50"/>
        <v>0.10568097246340857</v>
      </c>
      <c r="BP36" s="100">
        <f t="shared" si="50"/>
        <v>0.13498573466476463</v>
      </c>
      <c r="BQ36" s="100">
        <f t="shared" ref="BQ36:BS39" si="51">2*BD36</f>
        <v>0.10679611650485436</v>
      </c>
      <c r="BR36" s="100">
        <f t="shared" si="51"/>
        <v>3.3970276008492568E-2</v>
      </c>
      <c r="BS36" s="100">
        <f t="shared" si="51"/>
        <v>0</v>
      </c>
      <c r="BU36" s="113">
        <f t="shared" si="17"/>
        <v>0.50109474962206824</v>
      </c>
    </row>
    <row r="37" spans="1:73" x14ac:dyDescent="0.25">
      <c r="A37" s="40" t="s">
        <v>43</v>
      </c>
      <c r="B37" s="41" t="s">
        <v>27</v>
      </c>
      <c r="C37" s="47" t="s">
        <v>13</v>
      </c>
      <c r="D37" s="47" t="s">
        <v>78</v>
      </c>
      <c r="E37" s="45">
        <v>0.72153474597146128</v>
      </c>
      <c r="F37" s="54">
        <v>0.44170443723641156</v>
      </c>
      <c r="G37" s="8">
        <v>0.96</v>
      </c>
      <c r="H37" s="9">
        <v>0.1</v>
      </c>
      <c r="I37" s="71"/>
      <c r="J37" s="92">
        <f t="shared" si="18"/>
        <v>0.10416666666666667</v>
      </c>
      <c r="K37" s="8">
        <v>0.85</v>
      </c>
      <c r="L37" s="12">
        <v>0.08</v>
      </c>
      <c r="M37" s="12"/>
      <c r="N37" s="90">
        <f t="shared" si="42"/>
        <v>9.4117647058823528E-2</v>
      </c>
      <c r="O37" s="12"/>
      <c r="P37" s="12"/>
      <c r="Q37" s="20"/>
      <c r="R37" s="11"/>
      <c r="S37" s="12"/>
      <c r="T37" s="12"/>
      <c r="U37" s="19"/>
      <c r="V37" s="19"/>
      <c r="W37" s="19"/>
      <c r="X37" s="30"/>
      <c r="Y37" s="11"/>
      <c r="Z37" s="12"/>
      <c r="AA37" s="20"/>
      <c r="AB37" s="12"/>
      <c r="AC37" s="12"/>
      <c r="AD37" s="20"/>
      <c r="AE37" s="38" t="s">
        <v>47</v>
      </c>
      <c r="AH37" s="100">
        <v>57.07</v>
      </c>
      <c r="AI37" s="100">
        <v>0.84</v>
      </c>
      <c r="AJ37" s="100">
        <v>17.46</v>
      </c>
      <c r="AK37" s="100">
        <v>7.56</v>
      </c>
      <c r="AL37" s="100">
        <v>0.11</v>
      </c>
      <c r="AM37" s="100">
        <v>4.26</v>
      </c>
      <c r="AN37" s="100">
        <v>7.57</v>
      </c>
      <c r="AO37" s="100">
        <v>3.3</v>
      </c>
      <c r="AP37" s="100">
        <v>1.6</v>
      </c>
      <c r="AQ37" s="100"/>
      <c r="AR37" s="9">
        <f>SUM(AH37:AQ37)</f>
        <v>99.77</v>
      </c>
      <c r="AS37" s="100"/>
      <c r="AT37" s="100">
        <f>(BJ37+BL37)/(SUM(BJ37:BS37))</f>
        <v>0.72153474597146128</v>
      </c>
      <c r="AU37" s="100">
        <f>BQ37/(BQ37+BP37)</f>
        <v>0.44170443723641156</v>
      </c>
      <c r="AV37" s="100"/>
      <c r="AW37" s="100">
        <f>AH37/60.09</f>
        <v>0.94974205358628716</v>
      </c>
      <c r="AX37" s="100">
        <f>AI37/79.9</f>
        <v>1.0513141426783479E-2</v>
      </c>
      <c r="AY37" s="100">
        <f>AJ37/101.96</f>
        <v>0.17124362495096118</v>
      </c>
      <c r="AZ37" s="100">
        <f>AK37/71.85</f>
        <v>0.10521920668058456</v>
      </c>
      <c r="BA37" s="100">
        <f>AL37/70.94</f>
        <v>1.5506061460389062E-3</v>
      </c>
      <c r="BB37" s="100">
        <f>AM37/40.31</f>
        <v>0.10568097246340857</v>
      </c>
      <c r="BC37" s="100">
        <f>AN37/56.08</f>
        <v>0.13498573466476463</v>
      </c>
      <c r="BD37" s="100">
        <f>AO37/61.8</f>
        <v>5.3398058252427182E-2</v>
      </c>
      <c r="BE37" s="100">
        <f>AP37/94.2</f>
        <v>1.6985138004246284E-2</v>
      </c>
      <c r="BF37" s="100">
        <f>AQ37/141.95</f>
        <v>0</v>
      </c>
      <c r="BG37" s="100">
        <f>SUM(AW37:BE37)</f>
        <v>1.5493185361755022</v>
      </c>
      <c r="BH37" s="100"/>
      <c r="BI37" s="100"/>
      <c r="BJ37" s="100">
        <f t="shared" si="49"/>
        <v>0.94974205358628716</v>
      </c>
      <c r="BK37" s="100">
        <f t="shared" si="49"/>
        <v>1.0513141426783479E-2</v>
      </c>
      <c r="BL37" s="100">
        <f>2*AY37</f>
        <v>0.34248724990192236</v>
      </c>
      <c r="BM37" s="100">
        <f t="shared" si="50"/>
        <v>0.10521920668058456</v>
      </c>
      <c r="BN37" s="100">
        <f t="shared" si="50"/>
        <v>1.5506061460389062E-3</v>
      </c>
      <c r="BO37" s="100">
        <f t="shared" si="50"/>
        <v>0.10568097246340857</v>
      </c>
      <c r="BP37" s="100">
        <f t="shared" si="50"/>
        <v>0.13498573466476463</v>
      </c>
      <c r="BQ37" s="100">
        <f t="shared" si="51"/>
        <v>0.10679611650485436</v>
      </c>
      <c r="BR37" s="100">
        <f t="shared" si="51"/>
        <v>3.3970276008492568E-2</v>
      </c>
      <c r="BS37" s="100">
        <f t="shared" si="51"/>
        <v>0</v>
      </c>
      <c r="BU37" s="113">
        <f t="shared" si="17"/>
        <v>0.50109474962206824</v>
      </c>
    </row>
    <row r="38" spans="1:73" x14ac:dyDescent="0.25">
      <c r="A38" s="51" t="s">
        <v>49</v>
      </c>
      <c r="B38" s="52" t="s">
        <v>187</v>
      </c>
      <c r="C38" s="53" t="s">
        <v>184</v>
      </c>
      <c r="D38" s="53" t="s">
        <v>77</v>
      </c>
      <c r="E38" s="79">
        <v>0.72238014935670858</v>
      </c>
      <c r="F38" s="87">
        <v>0.59026644831546593</v>
      </c>
      <c r="G38" s="88"/>
      <c r="H38" s="80"/>
      <c r="I38" s="85"/>
      <c r="J38" s="92"/>
      <c r="K38" s="81"/>
      <c r="L38" s="70"/>
      <c r="M38" s="70"/>
      <c r="N38" s="90"/>
      <c r="O38" s="70"/>
      <c r="P38" s="70"/>
      <c r="Q38" s="61"/>
      <c r="R38" s="81"/>
      <c r="S38" s="70"/>
      <c r="T38" s="70"/>
      <c r="U38" s="60"/>
      <c r="V38" s="60"/>
      <c r="W38" s="60"/>
      <c r="X38" s="82"/>
      <c r="Y38" s="81"/>
      <c r="Z38" s="70"/>
      <c r="AA38" s="61"/>
      <c r="AB38" s="70">
        <v>215</v>
      </c>
      <c r="AC38" s="70">
        <v>8</v>
      </c>
      <c r="AD38" s="61"/>
      <c r="AE38" s="38" t="s">
        <v>163</v>
      </c>
      <c r="AH38" s="100">
        <v>58.29</v>
      </c>
      <c r="AI38" s="100">
        <v>0.52</v>
      </c>
      <c r="AJ38" s="100">
        <v>16.5</v>
      </c>
      <c r="AK38" s="100">
        <v>6.92</v>
      </c>
      <c r="AL38" s="100">
        <v>0.11</v>
      </c>
      <c r="AM38" s="100">
        <v>2.23</v>
      </c>
      <c r="AN38" s="100">
        <v>5.14</v>
      </c>
      <c r="AO38" s="100">
        <v>4.08</v>
      </c>
      <c r="AP38" s="100">
        <v>5.36</v>
      </c>
      <c r="AQ38" s="100"/>
      <c r="AR38" s="9">
        <f>SUM(AH38:AQ38)</f>
        <v>99.15</v>
      </c>
      <c r="AS38" s="100"/>
      <c r="AT38" s="100">
        <f>(BJ38+BL38)/(SUM(BJ38:BS38))</f>
        <v>0.72238014935670858</v>
      </c>
      <c r="AU38" s="100">
        <f>BQ38/(BQ38+BP38)</f>
        <v>0.59026644831546593</v>
      </c>
      <c r="AV38" s="100"/>
      <c r="AW38" s="100">
        <f>AH38/60.09</f>
        <v>0.97004493260109825</v>
      </c>
      <c r="AX38" s="100">
        <f>AI38/79.9</f>
        <v>6.5081351689612009E-3</v>
      </c>
      <c r="AY38" s="100">
        <f>AJ38/101.96</f>
        <v>0.16182816790898394</v>
      </c>
      <c r="AZ38" s="100">
        <f>AK38/71.85</f>
        <v>9.6311760612386929E-2</v>
      </c>
      <c r="BA38" s="100">
        <f>AL38/70.94</f>
        <v>1.5506061460389062E-3</v>
      </c>
      <c r="BB38" s="100">
        <f>AM38/40.31</f>
        <v>5.5321260233192754E-2</v>
      </c>
      <c r="BC38" s="100">
        <f>AN38/56.08</f>
        <v>9.1654778887303848E-2</v>
      </c>
      <c r="BD38" s="100">
        <f>AO38/61.8</f>
        <v>6.6019417475728162E-2</v>
      </c>
      <c r="BE38" s="100">
        <f>AP38/94.2</f>
        <v>5.6900212314225054E-2</v>
      </c>
      <c r="BF38" s="100">
        <f>AQ38/141.95</f>
        <v>0</v>
      </c>
      <c r="BG38" s="100">
        <f>SUM(AW38:BE38)</f>
        <v>1.5061392713479191</v>
      </c>
      <c r="BH38" s="100"/>
      <c r="BI38" s="100"/>
      <c r="BJ38" s="100">
        <f t="shared" si="49"/>
        <v>0.97004493260109825</v>
      </c>
      <c r="BK38" s="100">
        <f t="shared" si="49"/>
        <v>6.5081351689612009E-3</v>
      </c>
      <c r="BL38" s="100">
        <f>2*AY38</f>
        <v>0.32365633581796788</v>
      </c>
      <c r="BM38" s="100">
        <f t="shared" si="50"/>
        <v>9.6311760612386929E-2</v>
      </c>
      <c r="BN38" s="100">
        <f t="shared" si="50"/>
        <v>1.5506061460389062E-3</v>
      </c>
      <c r="BO38" s="100">
        <f t="shared" si="50"/>
        <v>5.5321260233192754E-2</v>
      </c>
      <c r="BP38" s="100">
        <f t="shared" si="50"/>
        <v>9.1654778887303848E-2</v>
      </c>
      <c r="BQ38" s="100">
        <f t="shared" si="51"/>
        <v>0.13203883495145632</v>
      </c>
      <c r="BR38" s="100">
        <f t="shared" si="51"/>
        <v>0.11380042462845011</v>
      </c>
      <c r="BS38" s="100">
        <f t="shared" si="51"/>
        <v>0</v>
      </c>
      <c r="BU38" s="113">
        <f t="shared" si="17"/>
        <v>0.36483649751679698</v>
      </c>
    </row>
    <row r="39" spans="1:73" x14ac:dyDescent="0.25">
      <c r="A39" s="51" t="s">
        <v>101</v>
      </c>
      <c r="B39" s="52" t="s">
        <v>114</v>
      </c>
      <c r="C39" s="53" t="s">
        <v>13</v>
      </c>
      <c r="D39" s="53" t="s">
        <v>78</v>
      </c>
      <c r="E39" s="45">
        <v>0.74332445973082573</v>
      </c>
      <c r="F39" s="54">
        <v>0.53080798161757692</v>
      </c>
      <c r="G39" s="8">
        <v>1.08</v>
      </c>
      <c r="H39" s="9">
        <v>0.11</v>
      </c>
      <c r="I39" s="71">
        <v>5209</v>
      </c>
      <c r="J39" s="92">
        <f t="shared" si="18"/>
        <v>0.10185185185185185</v>
      </c>
      <c r="K39" s="11">
        <v>1.1499999999999999</v>
      </c>
      <c r="L39" s="12">
        <v>0.17</v>
      </c>
      <c r="M39" s="12">
        <v>4503</v>
      </c>
      <c r="N39" s="90">
        <f t="shared" si="42"/>
        <v>0.14782608695652177</v>
      </c>
      <c r="O39" s="12">
        <v>40.799999999999997</v>
      </c>
      <c r="P39" s="12">
        <v>4.0999999999999996</v>
      </c>
      <c r="Q39" s="20">
        <v>1633</v>
      </c>
      <c r="R39" s="11">
        <v>70.3</v>
      </c>
      <c r="S39" s="12"/>
      <c r="T39" s="12"/>
      <c r="U39" s="19">
        <v>6.9</v>
      </c>
      <c r="V39" s="19"/>
      <c r="W39" s="19"/>
      <c r="X39" s="30">
        <v>3534</v>
      </c>
      <c r="Y39" s="11"/>
      <c r="Z39" s="12"/>
      <c r="AA39" s="20"/>
      <c r="AB39" s="12"/>
      <c r="AC39" s="12"/>
      <c r="AD39" s="20"/>
      <c r="AE39" s="38" t="s">
        <v>122</v>
      </c>
      <c r="AH39" s="100">
        <v>59.1</v>
      </c>
      <c r="AI39" s="100">
        <v>0.94</v>
      </c>
      <c r="AJ39" s="100">
        <v>17.8</v>
      </c>
      <c r="AK39" s="100">
        <v>6.43</v>
      </c>
      <c r="AL39" s="100"/>
      <c r="AM39" s="100">
        <v>3.05</v>
      </c>
      <c r="AN39" s="100">
        <v>6.85</v>
      </c>
      <c r="AO39" s="100">
        <v>4.2699999999999996</v>
      </c>
      <c r="AP39" s="100">
        <v>1.08</v>
      </c>
      <c r="AQ39" s="100"/>
      <c r="AR39" s="9">
        <f>SUM(AH39:AQ39)</f>
        <v>99.52</v>
      </c>
      <c r="AS39" s="100"/>
      <c r="AT39" s="100">
        <f>(BJ39+BL39)/(SUM(BJ39:BS39))</f>
        <v>0.74332445973082573</v>
      </c>
      <c r="AU39" s="100">
        <f>BQ39/(BQ39+BP39)</f>
        <v>0.53080798161757692</v>
      </c>
      <c r="AV39" s="100"/>
      <c r="AW39" s="100">
        <f>AH39/60.09</f>
        <v>0.98352471293060406</v>
      </c>
      <c r="AX39" s="100">
        <f>AI39/79.9</f>
        <v>1.1764705882352939E-2</v>
      </c>
      <c r="AY39" s="100">
        <f>AJ39/101.96</f>
        <v>0.17457826598666146</v>
      </c>
      <c r="AZ39" s="100">
        <f>AK39/71.85</f>
        <v>8.9491997216423105E-2</v>
      </c>
      <c r="BA39" s="100">
        <f>AL39/70.94</f>
        <v>0</v>
      </c>
      <c r="BB39" s="100">
        <f>AM39/40.31</f>
        <v>7.5663607045398151E-2</v>
      </c>
      <c r="BC39" s="100">
        <f>AN39/56.08</f>
        <v>0.12214693295292439</v>
      </c>
      <c r="BD39" s="100">
        <f>AO39/61.8</f>
        <v>6.9093851132686082E-2</v>
      </c>
      <c r="BE39" s="100">
        <f>AP39/94.2</f>
        <v>1.1464968152866243E-2</v>
      </c>
      <c r="BF39" s="100">
        <f>AQ39/141.95</f>
        <v>0</v>
      </c>
      <c r="BG39" s="100"/>
      <c r="BH39" s="100">
        <f>SUM(AW39:BE39)</f>
        <v>1.5377290412999165</v>
      </c>
      <c r="BI39" s="100"/>
      <c r="BJ39" s="100">
        <f t="shared" si="49"/>
        <v>0.98352471293060406</v>
      </c>
      <c r="BK39" s="100">
        <f t="shared" si="49"/>
        <v>1.1764705882352939E-2</v>
      </c>
      <c r="BL39" s="100">
        <f>2*AY39</f>
        <v>0.34915653197332291</v>
      </c>
      <c r="BM39" s="100">
        <f t="shared" si="50"/>
        <v>8.9491997216423105E-2</v>
      </c>
      <c r="BN39" s="100">
        <f t="shared" si="50"/>
        <v>0</v>
      </c>
      <c r="BO39" s="100">
        <f t="shared" si="50"/>
        <v>7.5663607045398151E-2</v>
      </c>
      <c r="BP39" s="100">
        <f t="shared" si="50"/>
        <v>0.12214693295292439</v>
      </c>
      <c r="BQ39" s="100">
        <f t="shared" si="51"/>
        <v>0.13818770226537216</v>
      </c>
      <c r="BR39" s="100">
        <f t="shared" si="51"/>
        <v>2.2929936305732486E-2</v>
      </c>
      <c r="BS39" s="100">
        <f t="shared" si="51"/>
        <v>0</v>
      </c>
      <c r="BU39" s="113">
        <f t="shared" si="17"/>
        <v>0.45813526815262418</v>
      </c>
    </row>
    <row r="40" spans="1:73" x14ac:dyDescent="0.25">
      <c r="A40" s="40" t="s">
        <v>43</v>
      </c>
      <c r="B40" s="41" t="s">
        <v>28</v>
      </c>
      <c r="C40" s="21" t="s">
        <v>165</v>
      </c>
      <c r="D40" s="21" t="s">
        <v>78</v>
      </c>
      <c r="E40" s="45">
        <v>0.746</v>
      </c>
      <c r="F40" s="54"/>
      <c r="G40" s="8">
        <v>1.07</v>
      </c>
      <c r="H40" s="9">
        <v>7.0000000000000007E-2</v>
      </c>
      <c r="I40" s="71"/>
      <c r="J40" s="92">
        <f t="shared" si="18"/>
        <v>6.5420560747663559E-2</v>
      </c>
      <c r="K40" s="11">
        <v>0.79</v>
      </c>
      <c r="L40" s="12">
        <v>7.0000000000000007E-2</v>
      </c>
      <c r="M40" s="12"/>
      <c r="N40" s="90">
        <f t="shared" si="42"/>
        <v>8.8607594936708861E-2</v>
      </c>
      <c r="O40" s="12">
        <v>42.34</v>
      </c>
      <c r="P40" s="12">
        <v>2.77</v>
      </c>
      <c r="Q40" s="20"/>
      <c r="R40" s="11">
        <v>62.32</v>
      </c>
      <c r="S40" s="12"/>
      <c r="T40" s="12"/>
      <c r="U40" s="12">
        <v>0.42</v>
      </c>
      <c r="V40" s="12"/>
      <c r="W40" s="12"/>
      <c r="X40" s="20"/>
      <c r="Y40" s="11"/>
      <c r="Z40" s="12"/>
      <c r="AA40" s="20"/>
      <c r="AB40" s="12"/>
      <c r="AC40" s="12"/>
      <c r="AD40" s="20"/>
      <c r="AE40" s="38" t="s">
        <v>98</v>
      </c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9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U40" s="113"/>
    </row>
    <row r="41" spans="1:73" x14ac:dyDescent="0.25">
      <c r="A41" s="51" t="s">
        <v>174</v>
      </c>
      <c r="B41" s="52" t="s">
        <v>175</v>
      </c>
      <c r="C41" s="53" t="s">
        <v>165</v>
      </c>
      <c r="D41" s="53" t="s">
        <v>109</v>
      </c>
      <c r="E41" s="45">
        <v>0.746</v>
      </c>
      <c r="F41" s="54"/>
      <c r="G41" s="8"/>
      <c r="H41" s="9"/>
      <c r="I41" s="71"/>
      <c r="J41" s="92"/>
      <c r="K41" s="11"/>
      <c r="L41" s="12"/>
      <c r="M41" s="12"/>
      <c r="N41" s="90"/>
      <c r="O41" s="12"/>
      <c r="P41" s="12"/>
      <c r="Q41" s="20"/>
      <c r="R41" s="11"/>
      <c r="S41" s="12">
        <v>79</v>
      </c>
      <c r="T41" s="12">
        <v>49</v>
      </c>
      <c r="U41" s="19"/>
      <c r="V41" s="19">
        <v>11</v>
      </c>
      <c r="W41" s="19">
        <v>6</v>
      </c>
      <c r="X41" s="30"/>
      <c r="Y41" s="12"/>
      <c r="Z41" s="12"/>
      <c r="AA41" s="20"/>
      <c r="AB41" s="12"/>
      <c r="AC41" s="12"/>
      <c r="AD41" s="20"/>
      <c r="AE41" s="38" t="s">
        <v>176</v>
      </c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9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U41" s="113"/>
    </row>
    <row r="42" spans="1:73" x14ac:dyDescent="0.25">
      <c r="A42" s="51" t="s">
        <v>101</v>
      </c>
      <c r="B42" s="52" t="s">
        <v>112</v>
      </c>
      <c r="C42" s="53" t="s">
        <v>113</v>
      </c>
      <c r="D42" s="53" t="s">
        <v>93</v>
      </c>
      <c r="E42" s="45">
        <v>0.75514910366136601</v>
      </c>
      <c r="F42" s="54">
        <v>0.73939245749679217</v>
      </c>
      <c r="G42" s="8">
        <v>1.36</v>
      </c>
      <c r="H42" s="9">
        <v>0.18</v>
      </c>
      <c r="I42" s="71"/>
      <c r="J42" s="92">
        <f t="shared" si="18"/>
        <v>0.13235294117647056</v>
      </c>
      <c r="K42" s="11">
        <v>1.58</v>
      </c>
      <c r="L42" s="12">
        <v>0.28999999999999998</v>
      </c>
      <c r="M42" s="12"/>
      <c r="N42" s="90">
        <f t="shared" si="42"/>
        <v>0.18354430379746833</v>
      </c>
      <c r="O42" s="12"/>
      <c r="P42" s="12"/>
      <c r="Q42" s="20"/>
      <c r="R42" s="11"/>
      <c r="S42" s="12"/>
      <c r="T42" s="12"/>
      <c r="U42" s="19"/>
      <c r="V42" s="19"/>
      <c r="W42" s="19"/>
      <c r="X42" s="30"/>
      <c r="Y42" s="11"/>
      <c r="Z42" s="12"/>
      <c r="AA42" s="20"/>
      <c r="AB42" s="12"/>
      <c r="AC42" s="12"/>
      <c r="AD42" s="20"/>
      <c r="AE42" s="38" t="s">
        <v>201</v>
      </c>
      <c r="AH42" s="100">
        <v>59.986666666666672</v>
      </c>
      <c r="AI42" s="100">
        <v>0.4433333333333333</v>
      </c>
      <c r="AJ42" s="100">
        <v>18.856666666666669</v>
      </c>
      <c r="AK42" s="100">
        <v>3.3800000000000003</v>
      </c>
      <c r="AL42" s="100">
        <v>0.18333333333333335</v>
      </c>
      <c r="AM42" s="100">
        <v>1.06</v>
      </c>
      <c r="AN42" s="100">
        <v>2.4266666666666667</v>
      </c>
      <c r="AO42" s="100">
        <v>4.2133333333333338</v>
      </c>
      <c r="AP42" s="100">
        <v>8.4666666666666668</v>
      </c>
      <c r="AQ42" s="100">
        <v>0.19000000000000003</v>
      </c>
      <c r="AR42" s="9">
        <v>99.206666666666678</v>
      </c>
      <c r="AS42" s="100"/>
      <c r="AT42" s="100">
        <v>0.75514910366136601</v>
      </c>
      <c r="AU42" s="100">
        <v>0.73939245749679217</v>
      </c>
      <c r="AV42" s="100"/>
      <c r="AW42" s="100">
        <v>0.99828035724191488</v>
      </c>
      <c r="AX42" s="100">
        <v>5.5486024196912806E-3</v>
      </c>
      <c r="AY42" s="100">
        <v>0.18494180724467113</v>
      </c>
      <c r="AZ42" s="100">
        <v>4.7042449547668758E-2</v>
      </c>
      <c r="BA42" s="100">
        <v>2.5843435767315104E-3</v>
      </c>
      <c r="BB42" s="100">
        <v>2.6296204415777721E-2</v>
      </c>
      <c r="BC42" s="100">
        <v>4.3271516880646697E-2</v>
      </c>
      <c r="BD42" s="100">
        <v>6.8176914778856526E-2</v>
      </c>
      <c r="BE42" s="100">
        <v>8.9879688605803254E-2</v>
      </c>
      <c r="BF42" s="100">
        <v>1.3384994716449455E-3</v>
      </c>
      <c r="BG42" s="100"/>
      <c r="BH42" s="100">
        <v>1.4673603841834066</v>
      </c>
      <c r="BI42" s="100"/>
      <c r="BJ42" s="100">
        <v>0.99828035724191488</v>
      </c>
      <c r="BK42" s="100">
        <v>5.5486024196912806E-3</v>
      </c>
      <c r="BL42" s="100">
        <v>0.36988361448934226</v>
      </c>
      <c r="BM42" s="100">
        <v>4.7042449547668758E-2</v>
      </c>
      <c r="BN42" s="100">
        <v>2.5843435767315104E-3</v>
      </c>
      <c r="BO42" s="100">
        <v>2.6296204415777721E-2</v>
      </c>
      <c r="BP42" s="100">
        <v>4.3271516880646697E-2</v>
      </c>
      <c r="BQ42" s="100">
        <v>0.13635382955771305</v>
      </c>
      <c r="BR42" s="100">
        <v>0.17975937721160651</v>
      </c>
      <c r="BS42" s="100">
        <v>2.676998943289891E-3</v>
      </c>
      <c r="BU42" s="113">
        <f t="shared" si="17"/>
        <v>0.35855859079284846</v>
      </c>
    </row>
    <row r="43" spans="1:73" x14ac:dyDescent="0.25">
      <c r="A43" s="51" t="s">
        <v>174</v>
      </c>
      <c r="B43" s="52" t="s">
        <v>164</v>
      </c>
      <c r="C43" s="53" t="s">
        <v>11</v>
      </c>
      <c r="D43" s="53" t="s">
        <v>77</v>
      </c>
      <c r="E43" s="45">
        <v>0.75553060013446416</v>
      </c>
      <c r="F43" s="54">
        <v>0.39402123935500799</v>
      </c>
      <c r="G43" s="8">
        <v>1.04</v>
      </c>
      <c r="H43" s="9">
        <v>0.04</v>
      </c>
      <c r="I43" s="71"/>
      <c r="J43" s="92">
        <f t="shared" si="18"/>
        <v>3.8461538461538464E-2</v>
      </c>
      <c r="K43" s="11">
        <v>0.92</v>
      </c>
      <c r="L43" s="12">
        <v>0.03</v>
      </c>
      <c r="M43" s="12"/>
      <c r="N43" s="90">
        <f t="shared" si="42"/>
        <v>3.2608695652173912E-2</v>
      </c>
      <c r="O43" s="12"/>
      <c r="P43" s="12"/>
      <c r="Q43" s="20"/>
      <c r="R43" s="11"/>
      <c r="S43" s="12"/>
      <c r="T43" s="12"/>
      <c r="U43" s="19"/>
      <c r="V43" s="19"/>
      <c r="W43" s="19"/>
      <c r="X43" s="30"/>
      <c r="Y43" s="11"/>
      <c r="Z43" s="12"/>
      <c r="AA43" s="20"/>
      <c r="AB43" s="12"/>
      <c r="AC43" s="12"/>
      <c r="AD43" s="20"/>
      <c r="AE43" s="38"/>
      <c r="AH43" s="100">
        <v>59.19</v>
      </c>
      <c r="AI43" s="100">
        <v>0.02</v>
      </c>
      <c r="AJ43" s="100">
        <v>21.57</v>
      </c>
      <c r="AK43" s="100">
        <v>0.06</v>
      </c>
      <c r="AL43" s="100">
        <v>0.06</v>
      </c>
      <c r="AM43" s="100">
        <v>5.5</v>
      </c>
      <c r="AN43" s="100">
        <v>9.49</v>
      </c>
      <c r="AO43" s="100">
        <v>3.4</v>
      </c>
      <c r="AP43" s="100">
        <v>1.79</v>
      </c>
      <c r="AQ43" s="100"/>
      <c r="AR43" s="9">
        <f t="shared" ref="AR43:AR48" si="52">SUM(AH43:AQ43)</f>
        <v>101.08000000000001</v>
      </c>
      <c r="AS43" s="100"/>
      <c r="AT43" s="100">
        <f t="shared" ref="AT43:AT48" si="53">(BJ43+BL43)/(SUM(BJ43:BS43))</f>
        <v>0.75553060013446416</v>
      </c>
      <c r="AU43" s="100">
        <f t="shared" ref="AU43:AU48" si="54">BQ43/(BQ43+BP43)</f>
        <v>0.39402123935500799</v>
      </c>
      <c r="AV43" s="100"/>
      <c r="AW43" s="100">
        <f t="shared" ref="AW43:AW48" si="55">AH43/60.09</f>
        <v>0.98502246630054913</v>
      </c>
      <c r="AX43" s="100">
        <f t="shared" ref="AX43:AX48" si="56">AI43/79.9</f>
        <v>2.5031289111389235E-4</v>
      </c>
      <c r="AY43" s="100">
        <f t="shared" ref="AY43:AY48" si="57">AJ43/101.96</f>
        <v>0.21155355041192625</v>
      </c>
      <c r="AZ43" s="100">
        <f t="shared" ref="AZ43:AZ48" si="58">AK43/71.85</f>
        <v>8.3507306889352823E-4</v>
      </c>
      <c r="BA43" s="100">
        <f t="shared" ref="BA43:BA48" si="59">AL43/70.94</f>
        <v>8.4578517056667607E-4</v>
      </c>
      <c r="BB43" s="100">
        <f t="shared" ref="BB43:BB48" si="60">AM43/40.31</f>
        <v>0.13644257008186553</v>
      </c>
      <c r="BC43" s="100">
        <f t="shared" ref="BC43:BC48" si="61">AN43/56.08</f>
        <v>0.1692225392296719</v>
      </c>
      <c r="BD43" s="100">
        <f t="shared" ref="BD43:BD48" si="62">AO43/61.8</f>
        <v>5.5016181229773461E-2</v>
      </c>
      <c r="BE43" s="100">
        <f t="shared" ref="BE43:BE48" si="63">AP43/94.2</f>
        <v>1.900212314225053E-2</v>
      </c>
      <c r="BF43" s="100">
        <f t="shared" ref="BF43:BF48" si="64">AQ43/141.95</f>
        <v>0</v>
      </c>
      <c r="BG43" s="100">
        <f t="shared" ref="BG43:BG48" si="65">SUM(AW43:BE43)</f>
        <v>1.5781906015266107</v>
      </c>
      <c r="BH43" s="100"/>
      <c r="BI43" s="100"/>
      <c r="BJ43" s="100">
        <f t="shared" ref="BJ43:BK48" si="66">AW43</f>
        <v>0.98502246630054913</v>
      </c>
      <c r="BK43" s="100">
        <f t="shared" si="66"/>
        <v>2.5031289111389235E-4</v>
      </c>
      <c r="BL43" s="100">
        <f t="shared" ref="BL43:BL48" si="67">2*AY43</f>
        <v>0.4231071008238525</v>
      </c>
      <c r="BM43" s="100">
        <f t="shared" ref="BM43:BP48" si="68">AZ43</f>
        <v>8.3507306889352823E-4</v>
      </c>
      <c r="BN43" s="100">
        <f t="shared" si="68"/>
        <v>8.4578517056667607E-4</v>
      </c>
      <c r="BO43" s="100">
        <f t="shared" si="68"/>
        <v>0.13644257008186553</v>
      </c>
      <c r="BP43" s="100">
        <f t="shared" si="68"/>
        <v>0.1692225392296719</v>
      </c>
      <c r="BQ43" s="100">
        <f t="shared" ref="BQ43:BS48" si="69">2*BD43</f>
        <v>0.11003236245954692</v>
      </c>
      <c r="BR43" s="100">
        <f t="shared" si="69"/>
        <v>3.800424628450106E-2</v>
      </c>
      <c r="BS43" s="100">
        <f t="shared" si="69"/>
        <v>0</v>
      </c>
      <c r="BU43" s="113"/>
    </row>
    <row r="44" spans="1:73" x14ac:dyDescent="0.25">
      <c r="A44" s="40" t="s">
        <v>63</v>
      </c>
      <c r="B44" s="41" t="s">
        <v>33</v>
      </c>
      <c r="C44" s="21" t="s">
        <v>18</v>
      </c>
      <c r="D44" s="21" t="s">
        <v>93</v>
      </c>
      <c r="E44" s="45">
        <v>0.75562491924014596</v>
      </c>
      <c r="F44" s="54">
        <v>0.97693054276684177</v>
      </c>
      <c r="G44" s="8">
        <v>1.1299999999999999</v>
      </c>
      <c r="H44" s="9"/>
      <c r="I44" s="71">
        <v>5207</v>
      </c>
      <c r="J44" s="92">
        <f t="shared" si="18"/>
        <v>0</v>
      </c>
      <c r="K44" s="11">
        <v>1.1200000000000001</v>
      </c>
      <c r="L44" s="12"/>
      <c r="M44" s="12">
        <v>4476</v>
      </c>
      <c r="N44" s="90">
        <f t="shared" si="42"/>
        <v>0</v>
      </c>
      <c r="O44" s="12"/>
      <c r="P44" s="12"/>
      <c r="Q44" s="20"/>
      <c r="R44" s="11"/>
      <c r="S44" s="12"/>
      <c r="T44" s="12"/>
      <c r="U44" s="19"/>
      <c r="V44" s="19"/>
      <c r="W44" s="19"/>
      <c r="X44" s="30"/>
      <c r="Y44" s="11"/>
      <c r="Z44" s="12"/>
      <c r="AA44" s="20"/>
      <c r="AB44" s="12"/>
      <c r="AC44" s="12"/>
      <c r="AD44" s="20"/>
      <c r="AE44" s="38" t="s">
        <v>47</v>
      </c>
      <c r="AH44" s="100">
        <v>57.8</v>
      </c>
      <c r="AI44" s="100"/>
      <c r="AJ44" s="100">
        <v>25.3</v>
      </c>
      <c r="AK44" s="100">
        <v>0.5</v>
      </c>
      <c r="AL44" s="100"/>
      <c r="AM44" s="100"/>
      <c r="AN44" s="100">
        <v>0.6</v>
      </c>
      <c r="AO44" s="100">
        <v>14</v>
      </c>
      <c r="AP44" s="100">
        <v>0.04</v>
      </c>
      <c r="AQ44" s="100"/>
      <c r="AR44" s="9">
        <f t="shared" si="52"/>
        <v>98.24</v>
      </c>
      <c r="AS44" s="100"/>
      <c r="AT44" s="100">
        <f t="shared" si="53"/>
        <v>0.75562491924014596</v>
      </c>
      <c r="AU44" s="100">
        <f t="shared" si="54"/>
        <v>0.97693054276684177</v>
      </c>
      <c r="AV44" s="100"/>
      <c r="AW44" s="100">
        <f t="shared" si="55"/>
        <v>0.96189049758695278</v>
      </c>
      <c r="AX44" s="100">
        <f t="shared" si="56"/>
        <v>0</v>
      </c>
      <c r="AY44" s="100">
        <f t="shared" si="57"/>
        <v>0.24813652412710868</v>
      </c>
      <c r="AZ44" s="100">
        <f t="shared" si="58"/>
        <v>6.9589422407794017E-3</v>
      </c>
      <c r="BA44" s="100">
        <f t="shared" si="59"/>
        <v>0</v>
      </c>
      <c r="BB44" s="100">
        <f t="shared" si="60"/>
        <v>0</v>
      </c>
      <c r="BC44" s="100">
        <f t="shared" si="61"/>
        <v>1.0699001426533523E-2</v>
      </c>
      <c r="BD44" s="100">
        <f t="shared" si="62"/>
        <v>0.22653721682847897</v>
      </c>
      <c r="BE44" s="100">
        <f t="shared" si="63"/>
        <v>4.2462845010615713E-4</v>
      </c>
      <c r="BF44" s="100">
        <f t="shared" si="64"/>
        <v>0</v>
      </c>
      <c r="BG44" s="100">
        <f t="shared" si="65"/>
        <v>1.4546468106599595</v>
      </c>
      <c r="BH44" s="100"/>
      <c r="BI44" s="100"/>
      <c r="BJ44" s="100">
        <f t="shared" si="66"/>
        <v>0.96189049758695278</v>
      </c>
      <c r="BK44" s="100">
        <f t="shared" si="66"/>
        <v>0</v>
      </c>
      <c r="BL44" s="100">
        <f t="shared" si="67"/>
        <v>0.49627304825421736</v>
      </c>
      <c r="BM44" s="100">
        <f t="shared" si="68"/>
        <v>6.9589422407794017E-3</v>
      </c>
      <c r="BN44" s="100">
        <f t="shared" si="68"/>
        <v>0</v>
      </c>
      <c r="BO44" s="100">
        <f t="shared" si="68"/>
        <v>0</v>
      </c>
      <c r="BP44" s="100">
        <f t="shared" si="68"/>
        <v>1.0699001426533523E-2</v>
      </c>
      <c r="BQ44" s="100">
        <f t="shared" si="69"/>
        <v>0.45307443365695793</v>
      </c>
      <c r="BR44" s="100">
        <f t="shared" si="69"/>
        <v>8.4925690021231425E-4</v>
      </c>
      <c r="BS44" s="100">
        <f t="shared" si="69"/>
        <v>0</v>
      </c>
      <c r="BU44" s="113"/>
    </row>
    <row r="45" spans="1:73" x14ac:dyDescent="0.25">
      <c r="A45" s="40" t="s">
        <v>63</v>
      </c>
      <c r="B45" s="41" t="s">
        <v>33</v>
      </c>
      <c r="C45" s="21" t="s">
        <v>40</v>
      </c>
      <c r="D45" s="21" t="s">
        <v>93</v>
      </c>
      <c r="E45" s="45">
        <v>0.77361516441618383</v>
      </c>
      <c r="F45" s="54"/>
      <c r="G45" s="8">
        <v>1.07</v>
      </c>
      <c r="H45" s="9">
        <v>0.04</v>
      </c>
      <c r="I45" s="71">
        <v>5204</v>
      </c>
      <c r="J45" s="92"/>
      <c r="K45" s="11">
        <v>0.85</v>
      </c>
      <c r="L45" s="12">
        <v>0.03</v>
      </c>
      <c r="M45" s="12">
        <v>4485</v>
      </c>
      <c r="N45" s="90">
        <f t="shared" si="42"/>
        <v>3.5294117647058823E-2</v>
      </c>
      <c r="O45" s="12"/>
      <c r="P45" s="12"/>
      <c r="Q45" s="20"/>
      <c r="R45" s="11"/>
      <c r="S45" s="12"/>
      <c r="T45" s="12"/>
      <c r="U45" s="19"/>
      <c r="V45" s="19"/>
      <c r="W45" s="19"/>
      <c r="X45" s="30"/>
      <c r="Y45" s="11"/>
      <c r="Z45" s="12"/>
      <c r="AA45" s="20"/>
      <c r="AB45" s="12"/>
      <c r="AC45" s="12"/>
      <c r="AD45" s="20"/>
      <c r="AE45" s="38" t="s">
        <v>60</v>
      </c>
      <c r="AH45" s="100">
        <v>63.7</v>
      </c>
      <c r="AI45" s="100"/>
      <c r="AJ45" s="100">
        <v>14.3</v>
      </c>
      <c r="AK45" s="100"/>
      <c r="AL45" s="100"/>
      <c r="AM45" s="100"/>
      <c r="AN45" s="100">
        <v>22</v>
      </c>
      <c r="AO45" s="100"/>
      <c r="AP45" s="100"/>
      <c r="AQ45" s="100"/>
      <c r="AR45" s="9">
        <f t="shared" si="52"/>
        <v>100</v>
      </c>
      <c r="AS45" s="100"/>
      <c r="AT45" s="100">
        <f t="shared" si="53"/>
        <v>0.77361516441618383</v>
      </c>
      <c r="AU45" s="100">
        <f t="shared" si="54"/>
        <v>0</v>
      </c>
      <c r="AV45" s="100"/>
      <c r="AW45" s="100">
        <f t="shared" si="55"/>
        <v>1.0600765518389084</v>
      </c>
      <c r="AX45" s="100">
        <f t="shared" si="56"/>
        <v>0</v>
      </c>
      <c r="AY45" s="100">
        <f t="shared" si="57"/>
        <v>0.14025107885445273</v>
      </c>
      <c r="AZ45" s="100">
        <f t="shared" si="58"/>
        <v>0</v>
      </c>
      <c r="BA45" s="100">
        <f t="shared" si="59"/>
        <v>0</v>
      </c>
      <c r="BB45" s="100">
        <f t="shared" si="60"/>
        <v>0</v>
      </c>
      <c r="BC45" s="100">
        <f t="shared" si="61"/>
        <v>0.39229671897289586</v>
      </c>
      <c r="BD45" s="100">
        <f t="shared" si="62"/>
        <v>0</v>
      </c>
      <c r="BE45" s="100">
        <f t="shared" si="63"/>
        <v>0</v>
      </c>
      <c r="BF45" s="100">
        <f t="shared" si="64"/>
        <v>0</v>
      </c>
      <c r="BG45" s="100">
        <f t="shared" si="65"/>
        <v>1.5926243496662569</v>
      </c>
      <c r="BH45" s="100"/>
      <c r="BI45" s="100"/>
      <c r="BJ45" s="100">
        <f t="shared" si="66"/>
        <v>1.0600765518389084</v>
      </c>
      <c r="BK45" s="100">
        <f t="shared" si="66"/>
        <v>0</v>
      </c>
      <c r="BL45" s="100">
        <f t="shared" si="67"/>
        <v>0.28050215770890546</v>
      </c>
      <c r="BM45" s="100">
        <f t="shared" si="68"/>
        <v>0</v>
      </c>
      <c r="BN45" s="100">
        <f t="shared" si="68"/>
        <v>0</v>
      </c>
      <c r="BO45" s="100">
        <f t="shared" si="68"/>
        <v>0</v>
      </c>
      <c r="BP45" s="100">
        <f t="shared" si="68"/>
        <v>0.39229671897289586</v>
      </c>
      <c r="BQ45" s="100">
        <f t="shared" si="69"/>
        <v>0</v>
      </c>
      <c r="BR45" s="100">
        <f t="shared" si="69"/>
        <v>0</v>
      </c>
      <c r="BS45" s="100">
        <f t="shared" si="69"/>
        <v>0</v>
      </c>
      <c r="BU45" s="113"/>
    </row>
    <row r="46" spans="1:73" x14ac:dyDescent="0.25">
      <c r="A46" s="40" t="s">
        <v>43</v>
      </c>
      <c r="B46" s="41" t="s">
        <v>26</v>
      </c>
      <c r="C46" s="47" t="s">
        <v>14</v>
      </c>
      <c r="D46" s="47" t="s">
        <v>77</v>
      </c>
      <c r="E46" s="45">
        <v>0.78226932444947705</v>
      </c>
      <c r="F46" s="54">
        <v>0.55763994689390817</v>
      </c>
      <c r="G46" s="8">
        <v>1.6</v>
      </c>
      <c r="H46" s="9">
        <v>0.3</v>
      </c>
      <c r="I46" s="71"/>
      <c r="J46" s="92">
        <f t="shared" si="18"/>
        <v>0.18749999999999997</v>
      </c>
      <c r="K46" s="11">
        <v>0.94</v>
      </c>
      <c r="L46" s="12">
        <v>0.06</v>
      </c>
      <c r="M46" s="12"/>
      <c r="N46" s="90">
        <f t="shared" si="42"/>
        <v>6.3829787234042548E-2</v>
      </c>
      <c r="O46" s="12"/>
      <c r="P46" s="12"/>
      <c r="Q46" s="20"/>
      <c r="R46" s="11">
        <v>68</v>
      </c>
      <c r="S46" s="12"/>
      <c r="T46" s="12"/>
      <c r="U46" s="12">
        <v>1</v>
      </c>
      <c r="V46" s="12"/>
      <c r="W46" s="12"/>
      <c r="X46" s="20"/>
      <c r="Y46" s="11"/>
      <c r="Z46" s="12"/>
      <c r="AA46" s="20"/>
      <c r="AB46" s="12"/>
      <c r="AC46" s="12"/>
      <c r="AD46" s="20"/>
      <c r="AE46" s="38" t="s">
        <v>47</v>
      </c>
      <c r="AH46" s="100">
        <v>65.430000000000007</v>
      </c>
      <c r="AI46" s="100">
        <v>0.86</v>
      </c>
      <c r="AJ46" s="100">
        <v>15.26</v>
      </c>
      <c r="AK46" s="100">
        <v>6.08</v>
      </c>
      <c r="AL46" s="100">
        <v>0.15</v>
      </c>
      <c r="AM46" s="100">
        <v>1.57</v>
      </c>
      <c r="AN46" s="100">
        <v>5.73</v>
      </c>
      <c r="AO46" s="100">
        <v>3.98</v>
      </c>
      <c r="AP46" s="100">
        <v>0.78</v>
      </c>
      <c r="AQ46" s="100">
        <v>0.17</v>
      </c>
      <c r="AR46" s="9">
        <f t="shared" si="52"/>
        <v>100.01000000000002</v>
      </c>
      <c r="AS46" s="100"/>
      <c r="AT46" s="100">
        <f t="shared" si="53"/>
        <v>0.78226932444947705</v>
      </c>
      <c r="AU46" s="100">
        <f t="shared" si="54"/>
        <v>0.55763994689390817</v>
      </c>
      <c r="AV46" s="100"/>
      <c r="AW46" s="100">
        <f t="shared" si="55"/>
        <v>1.0888666999500749</v>
      </c>
      <c r="AX46" s="100">
        <f t="shared" si="56"/>
        <v>1.076345431789737E-2</v>
      </c>
      <c r="AY46" s="100">
        <f t="shared" si="57"/>
        <v>0.14966653589642998</v>
      </c>
      <c r="AZ46" s="100">
        <f t="shared" si="58"/>
        <v>8.4620737647877531E-2</v>
      </c>
      <c r="BA46" s="100">
        <f t="shared" si="59"/>
        <v>2.11446292641669E-3</v>
      </c>
      <c r="BB46" s="100">
        <f t="shared" si="60"/>
        <v>3.8948151823368887E-2</v>
      </c>
      <c r="BC46" s="100">
        <f t="shared" si="61"/>
        <v>0.10217546362339516</v>
      </c>
      <c r="BD46" s="100">
        <f t="shared" si="62"/>
        <v>6.4401294498381875E-2</v>
      </c>
      <c r="BE46" s="100">
        <f t="shared" si="63"/>
        <v>8.2802547770700636E-3</v>
      </c>
      <c r="BF46" s="100">
        <f t="shared" si="64"/>
        <v>1.1976047904191619E-3</v>
      </c>
      <c r="BG46" s="100">
        <f t="shared" si="65"/>
        <v>1.5498370554609127</v>
      </c>
      <c r="BH46" s="100"/>
      <c r="BI46" s="100"/>
      <c r="BJ46" s="100">
        <f t="shared" si="66"/>
        <v>1.0888666999500749</v>
      </c>
      <c r="BK46" s="100">
        <f t="shared" si="66"/>
        <v>1.076345431789737E-2</v>
      </c>
      <c r="BL46" s="100">
        <f t="shared" si="67"/>
        <v>0.29933307179285995</v>
      </c>
      <c r="BM46" s="100">
        <f t="shared" si="68"/>
        <v>8.4620737647877531E-2</v>
      </c>
      <c r="BN46" s="100">
        <f t="shared" si="68"/>
        <v>2.11446292641669E-3</v>
      </c>
      <c r="BO46" s="100">
        <f t="shared" si="68"/>
        <v>3.8948151823368887E-2</v>
      </c>
      <c r="BP46" s="100">
        <f t="shared" si="68"/>
        <v>0.10217546362339516</v>
      </c>
      <c r="BQ46" s="100">
        <f t="shared" si="69"/>
        <v>0.12880258899676375</v>
      </c>
      <c r="BR46" s="100">
        <f t="shared" si="69"/>
        <v>1.6560509554140127E-2</v>
      </c>
      <c r="BS46" s="100">
        <f t="shared" si="69"/>
        <v>2.3952095808383238E-3</v>
      </c>
      <c r="BU46" s="113">
        <f t="shared" si="17"/>
        <v>0.31519383228277564</v>
      </c>
    </row>
    <row r="47" spans="1:73" x14ac:dyDescent="0.25">
      <c r="A47" s="40" t="s">
        <v>43</v>
      </c>
      <c r="B47" s="41" t="s">
        <v>27</v>
      </c>
      <c r="C47" s="47" t="s">
        <v>14</v>
      </c>
      <c r="D47" s="47" t="s">
        <v>77</v>
      </c>
      <c r="E47" s="45">
        <v>0.78266693776043683</v>
      </c>
      <c r="F47" s="54">
        <v>0.57782118741672506</v>
      </c>
      <c r="G47" s="8">
        <v>1.1299999999999999</v>
      </c>
      <c r="H47" s="9">
        <v>0.09</v>
      </c>
      <c r="I47" s="71"/>
      <c r="J47" s="92">
        <f t="shared" si="18"/>
        <v>7.9646017699115043E-2</v>
      </c>
      <c r="K47" s="11">
        <v>0.96</v>
      </c>
      <c r="L47" s="12">
        <v>0.06</v>
      </c>
      <c r="M47" s="49"/>
      <c r="N47" s="90">
        <f t="shared" si="42"/>
        <v>6.25E-2</v>
      </c>
      <c r="O47" s="49"/>
      <c r="P47" s="49"/>
      <c r="Q47" s="50"/>
      <c r="R47" s="48"/>
      <c r="S47" s="49"/>
      <c r="T47" s="49"/>
      <c r="U47" s="65"/>
      <c r="V47" s="65"/>
      <c r="W47" s="65"/>
      <c r="X47" s="66"/>
      <c r="Y47" s="11"/>
      <c r="Z47" s="12"/>
      <c r="AA47" s="20"/>
      <c r="AB47" s="12"/>
      <c r="AC47" s="12"/>
      <c r="AD47" s="20"/>
      <c r="AE47" s="38" t="s">
        <v>47</v>
      </c>
      <c r="AH47" s="100">
        <v>65.19</v>
      </c>
      <c r="AI47" s="100">
        <v>0.65</v>
      </c>
      <c r="AJ47" s="100">
        <v>15.29</v>
      </c>
      <c r="AK47" s="100">
        <v>4.68</v>
      </c>
      <c r="AL47" s="100">
        <v>7.0000000000000007E-2</v>
      </c>
      <c r="AM47" s="100">
        <v>2.11</v>
      </c>
      <c r="AN47" s="100">
        <v>4.84</v>
      </c>
      <c r="AO47" s="100">
        <v>3.65</v>
      </c>
      <c r="AP47" s="100">
        <v>2.52</v>
      </c>
      <c r="AQ47" s="100"/>
      <c r="AR47" s="9">
        <f t="shared" si="52"/>
        <v>99</v>
      </c>
      <c r="AS47" s="100"/>
      <c r="AT47" s="100">
        <f t="shared" si="53"/>
        <v>0.78266693776043683</v>
      </c>
      <c r="AU47" s="100">
        <f t="shared" si="54"/>
        <v>0.57782118741672506</v>
      </c>
      <c r="AV47" s="100"/>
      <c r="AW47" s="100">
        <f t="shared" si="55"/>
        <v>1.0848726909635547</v>
      </c>
      <c r="AX47" s="100">
        <f t="shared" si="56"/>
        <v>8.135168961201502E-3</v>
      </c>
      <c r="AY47" s="100">
        <f t="shared" si="57"/>
        <v>0.14996076892899177</v>
      </c>
      <c r="AZ47" s="100">
        <f t="shared" si="58"/>
        <v>6.5135699373695205E-2</v>
      </c>
      <c r="BA47" s="100">
        <f t="shared" si="59"/>
        <v>9.8674936566112213E-4</v>
      </c>
      <c r="BB47" s="100">
        <f t="shared" si="60"/>
        <v>5.2344331431406592E-2</v>
      </c>
      <c r="BC47" s="100">
        <f t="shared" si="61"/>
        <v>8.6305278174037089E-2</v>
      </c>
      <c r="BD47" s="100">
        <f t="shared" si="62"/>
        <v>5.9061488673139158E-2</v>
      </c>
      <c r="BE47" s="100">
        <f t="shared" si="63"/>
        <v>2.6751592356687899E-2</v>
      </c>
      <c r="BF47" s="100">
        <f t="shared" si="64"/>
        <v>0</v>
      </c>
      <c r="BG47" s="100">
        <f t="shared" si="65"/>
        <v>1.5335537682283746</v>
      </c>
      <c r="BH47" s="100"/>
      <c r="BI47" s="100"/>
      <c r="BJ47" s="100">
        <f t="shared" si="66"/>
        <v>1.0848726909635547</v>
      </c>
      <c r="BK47" s="100">
        <f t="shared" si="66"/>
        <v>8.135168961201502E-3</v>
      </c>
      <c r="BL47" s="100">
        <f t="shared" si="67"/>
        <v>0.29992153785798353</v>
      </c>
      <c r="BM47" s="100">
        <f t="shared" si="68"/>
        <v>6.5135699373695205E-2</v>
      </c>
      <c r="BN47" s="100">
        <f t="shared" si="68"/>
        <v>9.8674936566112213E-4</v>
      </c>
      <c r="BO47" s="100">
        <f t="shared" si="68"/>
        <v>5.2344331431406592E-2</v>
      </c>
      <c r="BP47" s="100">
        <f t="shared" si="68"/>
        <v>8.6305278174037089E-2</v>
      </c>
      <c r="BQ47" s="100">
        <f t="shared" si="69"/>
        <v>0.11812297734627832</v>
      </c>
      <c r="BR47" s="100">
        <f t="shared" si="69"/>
        <v>5.3503184713375798E-2</v>
      </c>
      <c r="BS47" s="100">
        <f t="shared" si="69"/>
        <v>0</v>
      </c>
      <c r="BU47" s="113">
        <f t="shared" si="17"/>
        <v>0.44555939484085866</v>
      </c>
    </row>
    <row r="48" spans="1:73" x14ac:dyDescent="0.25">
      <c r="A48" s="40" t="s">
        <v>43</v>
      </c>
      <c r="B48" s="41" t="s">
        <v>27</v>
      </c>
      <c r="C48" s="47" t="s">
        <v>14</v>
      </c>
      <c r="D48" s="47" t="s">
        <v>78</v>
      </c>
      <c r="E48" s="45">
        <v>0.78266693776043683</v>
      </c>
      <c r="F48" s="54">
        <v>0.57782118741672506</v>
      </c>
      <c r="G48" s="8">
        <v>1.21</v>
      </c>
      <c r="H48" s="9">
        <v>0.1</v>
      </c>
      <c r="I48" s="71"/>
      <c r="J48" s="92">
        <f t="shared" si="18"/>
        <v>8.2644628099173556E-2</v>
      </c>
      <c r="K48" s="11">
        <v>1.07</v>
      </c>
      <c r="L48" s="12">
        <v>7.0000000000000007E-2</v>
      </c>
      <c r="M48" s="49"/>
      <c r="N48" s="90">
        <f t="shared" si="42"/>
        <v>6.5420560747663559E-2</v>
      </c>
      <c r="O48" s="49"/>
      <c r="P48" s="49"/>
      <c r="Q48" s="50"/>
      <c r="R48" s="48"/>
      <c r="S48" s="49"/>
      <c r="T48" s="49"/>
      <c r="U48" s="65"/>
      <c r="V48" s="65"/>
      <c r="W48" s="65"/>
      <c r="X48" s="66"/>
      <c r="Y48" s="11"/>
      <c r="Z48" s="12"/>
      <c r="AA48" s="20"/>
      <c r="AB48" s="12"/>
      <c r="AC48" s="12"/>
      <c r="AD48" s="20"/>
      <c r="AE48" s="38" t="s">
        <v>47</v>
      </c>
      <c r="AH48" s="100">
        <v>65.19</v>
      </c>
      <c r="AI48" s="100">
        <v>0.65</v>
      </c>
      <c r="AJ48" s="100">
        <v>15.29</v>
      </c>
      <c r="AK48" s="100">
        <v>4.68</v>
      </c>
      <c r="AL48" s="100">
        <v>7.0000000000000007E-2</v>
      </c>
      <c r="AM48" s="100">
        <v>2.11</v>
      </c>
      <c r="AN48" s="100">
        <v>4.84</v>
      </c>
      <c r="AO48" s="100">
        <v>3.65</v>
      </c>
      <c r="AP48" s="100">
        <v>2.52</v>
      </c>
      <c r="AQ48" s="100"/>
      <c r="AR48" s="9">
        <f t="shared" si="52"/>
        <v>99</v>
      </c>
      <c r="AS48" s="100"/>
      <c r="AT48" s="100">
        <f t="shared" si="53"/>
        <v>0.78266693776043683</v>
      </c>
      <c r="AU48" s="100">
        <f t="shared" si="54"/>
        <v>0.57782118741672506</v>
      </c>
      <c r="AV48" s="100"/>
      <c r="AW48" s="100">
        <f t="shared" si="55"/>
        <v>1.0848726909635547</v>
      </c>
      <c r="AX48" s="100">
        <f t="shared" si="56"/>
        <v>8.135168961201502E-3</v>
      </c>
      <c r="AY48" s="100">
        <f t="shared" si="57"/>
        <v>0.14996076892899177</v>
      </c>
      <c r="AZ48" s="100">
        <f t="shared" si="58"/>
        <v>6.5135699373695205E-2</v>
      </c>
      <c r="BA48" s="100">
        <f t="shared" si="59"/>
        <v>9.8674936566112213E-4</v>
      </c>
      <c r="BB48" s="100">
        <f t="shared" si="60"/>
        <v>5.2344331431406592E-2</v>
      </c>
      <c r="BC48" s="100">
        <f t="shared" si="61"/>
        <v>8.6305278174037089E-2</v>
      </c>
      <c r="BD48" s="100">
        <f t="shared" si="62"/>
        <v>5.9061488673139158E-2</v>
      </c>
      <c r="BE48" s="100">
        <f t="shared" si="63"/>
        <v>2.6751592356687899E-2</v>
      </c>
      <c r="BF48" s="100">
        <f t="shared" si="64"/>
        <v>0</v>
      </c>
      <c r="BG48" s="100">
        <f t="shared" si="65"/>
        <v>1.5335537682283746</v>
      </c>
      <c r="BH48" s="100"/>
      <c r="BI48" s="100"/>
      <c r="BJ48" s="100">
        <f t="shared" si="66"/>
        <v>1.0848726909635547</v>
      </c>
      <c r="BK48" s="100">
        <f t="shared" si="66"/>
        <v>8.135168961201502E-3</v>
      </c>
      <c r="BL48" s="100">
        <f t="shared" si="67"/>
        <v>0.29992153785798353</v>
      </c>
      <c r="BM48" s="100">
        <f t="shared" si="68"/>
        <v>6.5135699373695205E-2</v>
      </c>
      <c r="BN48" s="100">
        <f t="shared" si="68"/>
        <v>9.8674936566112213E-4</v>
      </c>
      <c r="BO48" s="100">
        <f t="shared" si="68"/>
        <v>5.2344331431406592E-2</v>
      </c>
      <c r="BP48" s="100">
        <f t="shared" si="68"/>
        <v>8.6305278174037089E-2</v>
      </c>
      <c r="BQ48" s="100">
        <f t="shared" si="69"/>
        <v>0.11812297734627832</v>
      </c>
      <c r="BR48" s="100">
        <f t="shared" si="69"/>
        <v>5.3503184713375798E-2</v>
      </c>
      <c r="BS48" s="100">
        <f t="shared" si="69"/>
        <v>0</v>
      </c>
      <c r="BU48" s="113">
        <f t="shared" si="17"/>
        <v>0.44555939484085866</v>
      </c>
    </row>
    <row r="49" spans="1:73" x14ac:dyDescent="0.25">
      <c r="A49" s="40" t="s">
        <v>43</v>
      </c>
      <c r="B49" s="41" t="s">
        <v>28</v>
      </c>
      <c r="C49" s="21" t="s">
        <v>11</v>
      </c>
      <c r="D49" s="21" t="s">
        <v>78</v>
      </c>
      <c r="E49" s="45">
        <v>0.79500000000000004</v>
      </c>
      <c r="F49" s="54"/>
      <c r="G49" s="8">
        <v>1.46</v>
      </c>
      <c r="H49" s="9">
        <v>7.0000000000000007E-2</v>
      </c>
      <c r="I49" s="71"/>
      <c r="J49" s="92">
        <f t="shared" si="18"/>
        <v>4.7945205479452059E-2</v>
      </c>
      <c r="K49" s="11">
        <v>0.89</v>
      </c>
      <c r="L49" s="12">
        <v>7.0000000000000007E-2</v>
      </c>
      <c r="M49" s="12"/>
      <c r="N49" s="90">
        <f t="shared" si="42"/>
        <v>7.8651685393258439E-2</v>
      </c>
      <c r="O49" s="12">
        <v>52.05</v>
      </c>
      <c r="P49" s="12">
        <v>2.85</v>
      </c>
      <c r="Q49" s="20"/>
      <c r="R49" s="11">
        <v>69.209999999999994</v>
      </c>
      <c r="S49" s="12"/>
      <c r="T49" s="12"/>
      <c r="U49" s="12">
        <v>0.52</v>
      </c>
      <c r="V49" s="12"/>
      <c r="W49" s="12"/>
      <c r="X49" s="20"/>
      <c r="Y49" s="11"/>
      <c r="Z49" s="12"/>
      <c r="AA49" s="20"/>
      <c r="AB49" s="12"/>
      <c r="AC49" s="12"/>
      <c r="AD49" s="20"/>
      <c r="AE49" s="38" t="s">
        <v>98</v>
      </c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9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U49" s="113"/>
    </row>
    <row r="50" spans="1:73" x14ac:dyDescent="0.25">
      <c r="A50" s="51" t="s">
        <v>174</v>
      </c>
      <c r="B50" s="52" t="s">
        <v>175</v>
      </c>
      <c r="C50" s="53" t="s">
        <v>11</v>
      </c>
      <c r="D50" s="53" t="s">
        <v>109</v>
      </c>
      <c r="E50" s="45">
        <v>0.79500000000000004</v>
      </c>
      <c r="F50" s="54"/>
      <c r="G50" s="8"/>
      <c r="H50" s="9"/>
      <c r="I50" s="71"/>
      <c r="J50" s="92"/>
      <c r="K50" s="11"/>
      <c r="L50" s="12"/>
      <c r="M50" s="12"/>
      <c r="N50" s="90"/>
      <c r="O50" s="12"/>
      <c r="P50" s="12"/>
      <c r="Q50" s="20"/>
      <c r="R50" s="11"/>
      <c r="S50" s="12">
        <v>76</v>
      </c>
      <c r="T50" s="12">
        <v>62</v>
      </c>
      <c r="U50" s="19"/>
      <c r="V50" s="19">
        <v>12</v>
      </c>
      <c r="W50" s="19">
        <v>7</v>
      </c>
      <c r="X50" s="30"/>
      <c r="Y50" s="11"/>
      <c r="Z50" s="12"/>
      <c r="AA50" s="20"/>
      <c r="AB50" s="12"/>
      <c r="AC50" s="12"/>
      <c r="AD50" s="20"/>
      <c r="AE50" s="38" t="s">
        <v>176</v>
      </c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9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U50" s="113"/>
    </row>
    <row r="51" spans="1:73" x14ac:dyDescent="0.25">
      <c r="A51" s="51" t="s">
        <v>73</v>
      </c>
      <c r="B51" s="52" t="s">
        <v>74</v>
      </c>
      <c r="C51" s="53" t="s">
        <v>85</v>
      </c>
      <c r="D51" s="53" t="s">
        <v>77</v>
      </c>
      <c r="E51" s="45">
        <v>0.79689195637568033</v>
      </c>
      <c r="F51" s="54">
        <v>1</v>
      </c>
      <c r="G51" s="8">
        <v>1.46</v>
      </c>
      <c r="H51" s="9">
        <v>0.04</v>
      </c>
      <c r="I51" s="71"/>
      <c r="J51" s="92">
        <f t="shared" si="18"/>
        <v>2.7397260273972605E-2</v>
      </c>
      <c r="K51" s="11">
        <v>1.2</v>
      </c>
      <c r="L51" s="12">
        <v>0.06</v>
      </c>
      <c r="M51" s="12"/>
      <c r="N51" s="90">
        <f t="shared" si="42"/>
        <v>0.05</v>
      </c>
      <c r="O51" s="12"/>
      <c r="P51" s="12"/>
      <c r="Q51" s="20"/>
      <c r="R51" s="11"/>
      <c r="S51" s="12"/>
      <c r="T51" s="12"/>
      <c r="U51" s="12"/>
      <c r="V51" s="12"/>
      <c r="W51" s="12"/>
      <c r="X51" s="30"/>
      <c r="Y51" s="11"/>
      <c r="Z51" s="12"/>
      <c r="AA51" s="20"/>
      <c r="AB51" s="12"/>
      <c r="AC51" s="12"/>
      <c r="AD51" s="20"/>
      <c r="AE51" s="38" t="s">
        <v>88</v>
      </c>
      <c r="AH51" s="100">
        <v>69.34</v>
      </c>
      <c r="AI51" s="100"/>
      <c r="AJ51" s="100">
        <v>18.87</v>
      </c>
      <c r="AK51" s="100"/>
      <c r="AL51" s="100"/>
      <c r="AM51" s="100"/>
      <c r="AN51" s="100"/>
      <c r="AO51" s="100">
        <v>11.99</v>
      </c>
      <c r="AP51" s="100">
        <v>0.02</v>
      </c>
      <c r="AQ51" s="100"/>
      <c r="AR51" s="9">
        <f>SUM(AH51:AQ51)</f>
        <v>100.22</v>
      </c>
      <c r="AS51" s="100"/>
      <c r="AT51" s="100">
        <f>(BJ51+BL51)/(SUM(BJ51:BS51))</f>
        <v>0.79689195637568033</v>
      </c>
      <c r="AU51" s="100">
        <f>BQ51/(BQ51+BP51)</f>
        <v>1</v>
      </c>
      <c r="AV51" s="100"/>
      <c r="AW51" s="100">
        <f>AH51/60.09</f>
        <v>1.1539357630221334</v>
      </c>
      <c r="AX51" s="100">
        <f>AI51/79.9</f>
        <v>0</v>
      </c>
      <c r="AY51" s="100">
        <f>AJ51/101.96</f>
        <v>0.18507257748136527</v>
      </c>
      <c r="AZ51" s="100">
        <f>AK51/71.85</f>
        <v>0</v>
      </c>
      <c r="BA51" s="100">
        <f>AL51/70.94</f>
        <v>0</v>
      </c>
      <c r="BB51" s="100">
        <f>AM51/40.31</f>
        <v>0</v>
      </c>
      <c r="BC51" s="100">
        <f>AN51/56.08</f>
        <v>0</v>
      </c>
      <c r="BD51" s="100">
        <f>AO51/61.8</f>
        <v>0.19401294498381877</v>
      </c>
      <c r="BE51" s="100">
        <f>AP51/94.2</f>
        <v>2.1231422505307856E-4</v>
      </c>
      <c r="BF51" s="100">
        <f>AQ51/141.95</f>
        <v>0</v>
      </c>
      <c r="BG51" s="100">
        <f>SUM(AW51:BE51)</f>
        <v>1.5332335997123705</v>
      </c>
      <c r="BH51" s="100"/>
      <c r="BI51" s="100"/>
      <c r="BJ51" s="100">
        <f t="shared" ref="BJ51:BK55" si="70">AW51</f>
        <v>1.1539357630221334</v>
      </c>
      <c r="BK51" s="100">
        <f t="shared" si="70"/>
        <v>0</v>
      </c>
      <c r="BL51" s="100">
        <f>2*AY51</f>
        <v>0.37014515496273054</v>
      </c>
      <c r="BM51" s="100">
        <f t="shared" ref="BM51:BP55" si="71">AZ51</f>
        <v>0</v>
      </c>
      <c r="BN51" s="100">
        <f t="shared" si="71"/>
        <v>0</v>
      </c>
      <c r="BO51" s="100">
        <f t="shared" si="71"/>
        <v>0</v>
      </c>
      <c r="BP51" s="100">
        <f t="shared" si="71"/>
        <v>0</v>
      </c>
      <c r="BQ51" s="100">
        <f t="shared" ref="BQ51:BS55" si="72">2*BD51</f>
        <v>0.38802588996763754</v>
      </c>
      <c r="BR51" s="100">
        <f t="shared" si="72"/>
        <v>4.2462845010615713E-4</v>
      </c>
      <c r="BS51" s="100">
        <f t="shared" si="72"/>
        <v>0</v>
      </c>
      <c r="BU51" s="113"/>
    </row>
    <row r="52" spans="1:73" x14ac:dyDescent="0.25">
      <c r="A52" s="51" t="s">
        <v>73</v>
      </c>
      <c r="B52" s="52" t="s">
        <v>74</v>
      </c>
      <c r="C52" s="53" t="s">
        <v>85</v>
      </c>
      <c r="D52" s="53" t="s">
        <v>78</v>
      </c>
      <c r="E52" s="45">
        <v>0.79689195637568033</v>
      </c>
      <c r="F52" s="54">
        <v>1</v>
      </c>
      <c r="G52" s="8">
        <v>1.48</v>
      </c>
      <c r="H52" s="9">
        <v>0.04</v>
      </c>
      <c r="I52" s="71"/>
      <c r="J52" s="92">
        <f t="shared" si="18"/>
        <v>2.7027027027027029E-2</v>
      </c>
      <c r="K52" s="11">
        <v>1.34</v>
      </c>
      <c r="L52" s="12">
        <v>7.0000000000000007E-2</v>
      </c>
      <c r="M52" s="12"/>
      <c r="N52" s="90">
        <f t="shared" si="42"/>
        <v>5.2238805970149259E-2</v>
      </c>
      <c r="O52" s="12"/>
      <c r="P52" s="12"/>
      <c r="Q52" s="20"/>
      <c r="R52" s="11"/>
      <c r="S52" s="12"/>
      <c r="T52" s="12"/>
      <c r="U52" s="12"/>
      <c r="V52" s="12"/>
      <c r="W52" s="12"/>
      <c r="X52" s="30"/>
      <c r="Y52" s="11"/>
      <c r="Z52" s="12"/>
      <c r="AA52" s="20"/>
      <c r="AB52" s="12"/>
      <c r="AC52" s="12"/>
      <c r="AD52" s="20"/>
      <c r="AE52" s="38" t="s">
        <v>88</v>
      </c>
      <c r="AH52" s="100">
        <v>69.34</v>
      </c>
      <c r="AI52" s="100"/>
      <c r="AJ52" s="100">
        <v>18.87</v>
      </c>
      <c r="AK52" s="100"/>
      <c r="AL52" s="100"/>
      <c r="AM52" s="100"/>
      <c r="AN52" s="100"/>
      <c r="AO52" s="100">
        <v>11.99</v>
      </c>
      <c r="AP52" s="100">
        <v>0.02</v>
      </c>
      <c r="AQ52" s="100"/>
      <c r="AR52" s="9">
        <f>SUM(AH52:AQ52)</f>
        <v>100.22</v>
      </c>
      <c r="AS52" s="100"/>
      <c r="AT52" s="100">
        <f>(BJ52+BL52)/(SUM(BJ52:BS52))</f>
        <v>0.79689195637568033</v>
      </c>
      <c r="AU52" s="100">
        <f>BQ52/(BQ52+BP52)</f>
        <v>1</v>
      </c>
      <c r="AV52" s="100"/>
      <c r="AW52" s="100">
        <f>AH52/60.09</f>
        <v>1.1539357630221334</v>
      </c>
      <c r="AX52" s="100">
        <f>AI52/79.9</f>
        <v>0</v>
      </c>
      <c r="AY52" s="100">
        <f>AJ52/101.96</f>
        <v>0.18507257748136527</v>
      </c>
      <c r="AZ52" s="100">
        <f>AK52/71.85</f>
        <v>0</v>
      </c>
      <c r="BA52" s="100">
        <f>AL52/70.94</f>
        <v>0</v>
      </c>
      <c r="BB52" s="100">
        <f>AM52/40.31</f>
        <v>0</v>
      </c>
      <c r="BC52" s="100">
        <f>AN52/56.08</f>
        <v>0</v>
      </c>
      <c r="BD52" s="100">
        <f>AO52/61.8</f>
        <v>0.19401294498381877</v>
      </c>
      <c r="BE52" s="100">
        <f>AP52/94.2</f>
        <v>2.1231422505307856E-4</v>
      </c>
      <c r="BF52" s="100">
        <f>AQ52/141.95</f>
        <v>0</v>
      </c>
      <c r="BG52" s="100">
        <f>SUM(AW52:BE52)</f>
        <v>1.5332335997123705</v>
      </c>
      <c r="BH52" s="100"/>
      <c r="BI52" s="100"/>
      <c r="BJ52" s="100">
        <f t="shared" si="70"/>
        <v>1.1539357630221334</v>
      </c>
      <c r="BK52" s="100">
        <f t="shared" si="70"/>
        <v>0</v>
      </c>
      <c r="BL52" s="100">
        <f>2*AY52</f>
        <v>0.37014515496273054</v>
      </c>
      <c r="BM52" s="100">
        <f t="shared" si="71"/>
        <v>0</v>
      </c>
      <c r="BN52" s="100">
        <f t="shared" si="71"/>
        <v>0</v>
      </c>
      <c r="BO52" s="100">
        <f t="shared" si="71"/>
        <v>0</v>
      </c>
      <c r="BP52" s="100">
        <f t="shared" si="71"/>
        <v>0</v>
      </c>
      <c r="BQ52" s="100">
        <f t="shared" si="72"/>
        <v>0.38802588996763754</v>
      </c>
      <c r="BR52" s="100">
        <f t="shared" si="72"/>
        <v>4.2462845010615713E-4</v>
      </c>
      <c r="BS52" s="100">
        <f t="shared" si="72"/>
        <v>0</v>
      </c>
      <c r="BU52" s="113"/>
    </row>
    <row r="53" spans="1:73" x14ac:dyDescent="0.25">
      <c r="A53" s="40" t="s">
        <v>52</v>
      </c>
      <c r="B53" s="41" t="s">
        <v>33</v>
      </c>
      <c r="C53" s="21" t="s">
        <v>42</v>
      </c>
      <c r="D53" s="21" t="s">
        <v>93</v>
      </c>
      <c r="E53" s="45">
        <v>0.79893700274342261</v>
      </c>
      <c r="F53" s="54"/>
      <c r="G53" s="89">
        <v>1.87</v>
      </c>
      <c r="H53" s="9">
        <v>7.0000000000000007E-2</v>
      </c>
      <c r="I53" s="71">
        <v>5222</v>
      </c>
      <c r="J53" s="92">
        <f t="shared" si="18"/>
        <v>3.7433155080213908E-2</v>
      </c>
      <c r="K53" s="11">
        <v>1.43</v>
      </c>
      <c r="L53" s="12">
        <v>0.05</v>
      </c>
      <c r="M53" s="12">
        <v>4472</v>
      </c>
      <c r="N53" s="90">
        <f t="shared" si="42"/>
        <v>3.4965034965034968E-2</v>
      </c>
      <c r="O53" s="12"/>
      <c r="P53" s="12"/>
      <c r="Q53" s="20"/>
      <c r="R53" s="11"/>
      <c r="S53" s="12"/>
      <c r="T53" s="12"/>
      <c r="U53" s="19"/>
      <c r="V53" s="19"/>
      <c r="W53" s="19"/>
      <c r="X53" s="30"/>
      <c r="Y53" s="11"/>
      <c r="Z53" s="12"/>
      <c r="AA53" s="20"/>
      <c r="AB53" s="12"/>
      <c r="AC53" s="12"/>
      <c r="AD53" s="20"/>
      <c r="AE53" s="38" t="s">
        <v>59</v>
      </c>
      <c r="AH53" s="100">
        <v>65.2</v>
      </c>
      <c r="AI53" s="100"/>
      <c r="AJ53" s="100">
        <v>17.8</v>
      </c>
      <c r="AK53" s="100"/>
      <c r="AL53" s="100"/>
      <c r="AM53" s="100"/>
      <c r="AN53" s="100"/>
      <c r="AO53" s="100"/>
      <c r="AP53" s="100">
        <v>17</v>
      </c>
      <c r="AQ53" s="100"/>
      <c r="AR53" s="9">
        <f>SUM(AH53:AQ53)</f>
        <v>100</v>
      </c>
      <c r="AS53" s="100"/>
      <c r="AT53" s="100">
        <f>(BJ53+BL53)/(SUM(BJ53:BS53))</f>
        <v>0.79893700274342261</v>
      </c>
      <c r="AU53" s="100"/>
      <c r="AV53" s="100"/>
      <c r="AW53" s="100">
        <f>AH53/60.09</f>
        <v>1.0850391080046597</v>
      </c>
      <c r="AX53" s="100">
        <f>AI53/79.9</f>
        <v>0</v>
      </c>
      <c r="AY53" s="100">
        <f>AJ53/101.96</f>
        <v>0.17457826598666146</v>
      </c>
      <c r="AZ53" s="100">
        <f>AK53/71.85</f>
        <v>0</v>
      </c>
      <c r="BA53" s="100">
        <f>AL53/70.94</f>
        <v>0</v>
      </c>
      <c r="BB53" s="100">
        <f>AM53/40.31</f>
        <v>0</v>
      </c>
      <c r="BC53" s="100">
        <f>AN53/56.08</f>
        <v>0</v>
      </c>
      <c r="BD53" s="100">
        <f>AO53/61.8</f>
        <v>0</v>
      </c>
      <c r="BE53" s="100">
        <f>AP53/94.2</f>
        <v>0.18046709129511676</v>
      </c>
      <c r="BF53" s="100">
        <f>AQ53/141.95</f>
        <v>0</v>
      </c>
      <c r="BG53" s="100">
        <f>SUM(AW53:BE53)</f>
        <v>1.440084465286438</v>
      </c>
      <c r="BH53" s="100"/>
      <c r="BI53" s="100"/>
      <c r="BJ53" s="100">
        <f t="shared" si="70"/>
        <v>1.0850391080046597</v>
      </c>
      <c r="BK53" s="100">
        <f t="shared" si="70"/>
        <v>0</v>
      </c>
      <c r="BL53" s="100">
        <f>2*AY53</f>
        <v>0.34915653197332291</v>
      </c>
      <c r="BM53" s="100">
        <f t="shared" si="71"/>
        <v>0</v>
      </c>
      <c r="BN53" s="100">
        <f t="shared" si="71"/>
        <v>0</v>
      </c>
      <c r="BO53" s="100">
        <f t="shared" si="71"/>
        <v>0</v>
      </c>
      <c r="BP53" s="100">
        <f t="shared" si="71"/>
        <v>0</v>
      </c>
      <c r="BQ53" s="100">
        <f t="shared" si="72"/>
        <v>0</v>
      </c>
      <c r="BR53" s="100">
        <f t="shared" si="72"/>
        <v>0.36093418259023352</v>
      </c>
      <c r="BS53" s="100">
        <f t="shared" si="72"/>
        <v>0</v>
      </c>
      <c r="BU53" s="113"/>
    </row>
    <row r="54" spans="1:73" x14ac:dyDescent="0.25">
      <c r="A54" s="40" t="s">
        <v>43</v>
      </c>
      <c r="B54" s="41" t="s">
        <v>31</v>
      </c>
      <c r="C54" s="21" t="s">
        <v>16</v>
      </c>
      <c r="D54" s="21" t="s">
        <v>77</v>
      </c>
      <c r="E54" s="45">
        <v>0.79926434606532504</v>
      </c>
      <c r="F54" s="54"/>
      <c r="G54" s="8">
        <v>1.49</v>
      </c>
      <c r="H54" s="9">
        <v>0.03</v>
      </c>
      <c r="I54" s="71"/>
      <c r="J54" s="92">
        <f t="shared" si="18"/>
        <v>2.0134228187919462E-2</v>
      </c>
      <c r="K54" s="11">
        <v>1.28</v>
      </c>
      <c r="L54" s="12">
        <v>0.03</v>
      </c>
      <c r="M54" s="12"/>
      <c r="N54" s="90">
        <f t="shared" si="42"/>
        <v>2.34375E-2</v>
      </c>
      <c r="O54" s="12"/>
      <c r="P54" s="12"/>
      <c r="Q54" s="20"/>
      <c r="R54" s="11"/>
      <c r="S54" s="12"/>
      <c r="T54" s="12"/>
      <c r="U54" s="19"/>
      <c r="V54" s="19"/>
      <c r="W54" s="19"/>
      <c r="X54" s="30"/>
      <c r="Y54" s="11"/>
      <c r="Z54" s="12"/>
      <c r="AA54" s="20"/>
      <c r="AB54" s="12"/>
      <c r="AC54" s="12"/>
      <c r="AD54" s="20"/>
      <c r="AE54" s="38" t="s">
        <v>95</v>
      </c>
      <c r="AH54" s="100">
        <v>68.52</v>
      </c>
      <c r="AI54" s="100"/>
      <c r="AJ54" s="100">
        <v>19.600000000000001</v>
      </c>
      <c r="AK54" s="100">
        <v>0.01</v>
      </c>
      <c r="AL54" s="100"/>
      <c r="AM54" s="100"/>
      <c r="AN54" s="100">
        <v>0.01</v>
      </c>
      <c r="AO54" s="100">
        <v>11.81</v>
      </c>
      <c r="AP54" s="100">
        <v>0.02</v>
      </c>
      <c r="AQ54" s="100"/>
      <c r="AR54" s="9">
        <f>SUM(AH54:AQ54)</f>
        <v>99.970000000000013</v>
      </c>
      <c r="AS54" s="100"/>
      <c r="AT54" s="100">
        <f>(BJ54+BL54)/(SUM(BJ54:BS54))</f>
        <v>0.79926434606532504</v>
      </c>
      <c r="AU54" s="100">
        <f>BQ54/(BQ54+BP54)</f>
        <v>0.99953366500969343</v>
      </c>
      <c r="AV54" s="100"/>
      <c r="AW54" s="100">
        <f>AH54/60.09</f>
        <v>1.1402895656515226</v>
      </c>
      <c r="AX54" s="100">
        <f>AI54/79.9</f>
        <v>0</v>
      </c>
      <c r="AY54" s="100">
        <f>AJ54/101.96</f>
        <v>0.19223224794036881</v>
      </c>
      <c r="AZ54" s="100">
        <f>AK54/71.85</f>
        <v>1.3917884481558804E-4</v>
      </c>
      <c r="BA54" s="100">
        <f>AL54/70.94</f>
        <v>0</v>
      </c>
      <c r="BB54" s="100">
        <f>AM54/40.31</f>
        <v>0</v>
      </c>
      <c r="BC54" s="100">
        <f>AN54/56.08</f>
        <v>1.783166904422254E-4</v>
      </c>
      <c r="BD54" s="100">
        <f>AO54/61.8</f>
        <v>0.19110032362459548</v>
      </c>
      <c r="BE54" s="100">
        <f>AP54/94.2</f>
        <v>2.1231422505307856E-4</v>
      </c>
      <c r="BF54" s="100">
        <f>AQ54/141.95</f>
        <v>0</v>
      </c>
      <c r="BG54" s="100"/>
      <c r="BH54" s="100">
        <f>SUM(AW54:BE54)</f>
        <v>1.5241519469767977</v>
      </c>
      <c r="BI54" s="100"/>
      <c r="BJ54" s="100">
        <f t="shared" si="70"/>
        <v>1.1402895656515226</v>
      </c>
      <c r="BK54" s="100">
        <f t="shared" si="70"/>
        <v>0</v>
      </c>
      <c r="BL54" s="100">
        <f>2*AY54</f>
        <v>0.38446449588073761</v>
      </c>
      <c r="BM54" s="100">
        <f t="shared" si="71"/>
        <v>1.3917884481558804E-4</v>
      </c>
      <c r="BN54" s="100">
        <f t="shared" si="71"/>
        <v>0</v>
      </c>
      <c r="BO54" s="100">
        <f t="shared" si="71"/>
        <v>0</v>
      </c>
      <c r="BP54" s="100">
        <f t="shared" si="71"/>
        <v>1.783166904422254E-4</v>
      </c>
      <c r="BQ54" s="100">
        <f t="shared" si="72"/>
        <v>0.38220064724919095</v>
      </c>
      <c r="BR54" s="100">
        <f t="shared" si="72"/>
        <v>4.2462845010615713E-4</v>
      </c>
      <c r="BS54" s="100">
        <f t="shared" si="72"/>
        <v>0</v>
      </c>
      <c r="BU54" s="113"/>
    </row>
    <row r="55" spans="1:73" x14ac:dyDescent="0.25">
      <c r="A55" s="40" t="s">
        <v>63</v>
      </c>
      <c r="B55" s="41" t="s">
        <v>92</v>
      </c>
      <c r="C55" s="21" t="s">
        <v>15</v>
      </c>
      <c r="D55" s="21" t="s">
        <v>93</v>
      </c>
      <c r="E55" s="45">
        <v>0.79949467092578042</v>
      </c>
      <c r="F55" s="54"/>
      <c r="G55" s="8">
        <v>1.67</v>
      </c>
      <c r="H55" s="9">
        <v>0.06</v>
      </c>
      <c r="I55" s="71">
        <v>5218</v>
      </c>
      <c r="J55" s="92">
        <f t="shared" si="18"/>
        <v>3.5928143712574849E-2</v>
      </c>
      <c r="K55" s="11">
        <v>1.1299999999999999</v>
      </c>
      <c r="L55" s="12">
        <v>0.04</v>
      </c>
      <c r="M55" s="12">
        <v>4485</v>
      </c>
      <c r="N55" s="90">
        <f t="shared" si="42"/>
        <v>3.5398230088495582E-2</v>
      </c>
      <c r="O55" s="12">
        <v>49</v>
      </c>
      <c r="P55" s="12">
        <v>2</v>
      </c>
      <c r="Q55" s="20">
        <v>1636</v>
      </c>
      <c r="R55" s="11">
        <v>70</v>
      </c>
      <c r="S55" s="12"/>
      <c r="T55" s="12"/>
      <c r="U55" s="12">
        <v>2</v>
      </c>
      <c r="V55" s="12"/>
      <c r="W55" s="12"/>
      <c r="X55" s="20">
        <v>3530</v>
      </c>
      <c r="Y55" s="11"/>
      <c r="Z55" s="12"/>
      <c r="AA55" s="20"/>
      <c r="AB55" s="12"/>
      <c r="AC55" s="12"/>
      <c r="AD55" s="20"/>
      <c r="AE55" s="38" t="s">
        <v>61</v>
      </c>
      <c r="AH55" s="100">
        <v>68.739999999999995</v>
      </c>
      <c r="AI55" s="100"/>
      <c r="AJ55" s="100">
        <v>19.440000000000001</v>
      </c>
      <c r="AK55" s="100"/>
      <c r="AL55" s="100"/>
      <c r="AM55" s="100"/>
      <c r="AN55" s="100"/>
      <c r="AO55" s="100">
        <v>11.82</v>
      </c>
      <c r="AP55" s="100"/>
      <c r="AQ55" s="100"/>
      <c r="AR55" s="9">
        <f>SUM(AH55:AQ55)</f>
        <v>100</v>
      </c>
      <c r="AS55" s="100"/>
      <c r="AT55" s="100">
        <f>(BJ55+BL55)/(SUM(BJ55:BS55))</f>
        <v>0.79949467092578042</v>
      </c>
      <c r="AU55" s="100">
        <f>BQ55/(BQ55+BP55)</f>
        <v>1</v>
      </c>
      <c r="AV55" s="100"/>
      <c r="AW55" s="100">
        <f>AH55/60.09</f>
        <v>1.1439507405558327</v>
      </c>
      <c r="AX55" s="100">
        <f>AI55/79.9</f>
        <v>0</v>
      </c>
      <c r="AY55" s="100">
        <f>AJ55/101.96</f>
        <v>0.19066300510003925</v>
      </c>
      <c r="AZ55" s="100">
        <f>AK55/71.85</f>
        <v>0</v>
      </c>
      <c r="BA55" s="100">
        <f>AL55/70.94</f>
        <v>0</v>
      </c>
      <c r="BB55" s="100">
        <f>AM55/40.31</f>
        <v>0</v>
      </c>
      <c r="BC55" s="100">
        <f>AN55/56.08</f>
        <v>0</v>
      </c>
      <c r="BD55" s="100">
        <f>AO55/61.8</f>
        <v>0.1912621359223301</v>
      </c>
      <c r="BE55" s="100">
        <f>AP55/94.2</f>
        <v>0</v>
      </c>
      <c r="BF55" s="100">
        <f>AQ55/141.95</f>
        <v>0</v>
      </c>
      <c r="BG55" s="100">
        <f>SUM(AW55:BE55)</f>
        <v>1.5258758815782021</v>
      </c>
      <c r="BH55" s="100"/>
      <c r="BI55" s="100"/>
      <c r="BJ55" s="100">
        <f t="shared" si="70"/>
        <v>1.1439507405558327</v>
      </c>
      <c r="BK55" s="100">
        <f t="shared" si="70"/>
        <v>0</v>
      </c>
      <c r="BL55" s="100">
        <f>2*AY55</f>
        <v>0.3813260102000785</v>
      </c>
      <c r="BM55" s="100">
        <f t="shared" si="71"/>
        <v>0</v>
      </c>
      <c r="BN55" s="100">
        <f t="shared" si="71"/>
        <v>0</v>
      </c>
      <c r="BO55" s="100">
        <f t="shared" si="71"/>
        <v>0</v>
      </c>
      <c r="BP55" s="100">
        <f t="shared" si="71"/>
        <v>0</v>
      </c>
      <c r="BQ55" s="100">
        <f t="shared" si="72"/>
        <v>0.3825242718446602</v>
      </c>
      <c r="BR55" s="100">
        <f t="shared" si="72"/>
        <v>0</v>
      </c>
      <c r="BS55" s="100">
        <f t="shared" si="72"/>
        <v>0</v>
      </c>
      <c r="BU55" s="113"/>
    </row>
    <row r="56" spans="1:73" x14ac:dyDescent="0.25">
      <c r="A56" s="51" t="s">
        <v>174</v>
      </c>
      <c r="B56" s="52" t="s">
        <v>175</v>
      </c>
      <c r="C56" s="53" t="s">
        <v>15</v>
      </c>
      <c r="D56" s="53" t="s">
        <v>109</v>
      </c>
      <c r="E56" s="45">
        <v>0.8</v>
      </c>
      <c r="F56" s="54"/>
      <c r="G56" s="8"/>
      <c r="H56" s="9"/>
      <c r="I56" s="71"/>
      <c r="J56" s="92"/>
      <c r="K56" s="11"/>
      <c r="L56" s="12"/>
      <c r="M56" s="12"/>
      <c r="N56" s="90"/>
      <c r="O56" s="12"/>
      <c r="P56" s="12"/>
      <c r="Q56" s="20"/>
      <c r="R56" s="11"/>
      <c r="S56" s="12">
        <v>69</v>
      </c>
      <c r="T56" s="12">
        <v>71</v>
      </c>
      <c r="U56" s="19"/>
      <c r="V56" s="19">
        <v>17</v>
      </c>
      <c r="W56" s="19">
        <v>17</v>
      </c>
      <c r="X56" s="30"/>
      <c r="Y56" s="11"/>
      <c r="Z56" s="12"/>
      <c r="AA56" s="20"/>
      <c r="AB56" s="12"/>
      <c r="AC56" s="12"/>
      <c r="AD56" s="20"/>
      <c r="AE56" s="38" t="s">
        <v>176</v>
      </c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9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U56" s="113"/>
    </row>
    <row r="57" spans="1:73" x14ac:dyDescent="0.25">
      <c r="A57" s="40" t="s">
        <v>43</v>
      </c>
      <c r="B57" s="41" t="s">
        <v>32</v>
      </c>
      <c r="C57" s="21" t="s">
        <v>17</v>
      </c>
      <c r="D57" s="21" t="s">
        <v>77</v>
      </c>
      <c r="E57" s="45">
        <v>0.80559810481683924</v>
      </c>
      <c r="F57" s="54"/>
      <c r="G57" s="8">
        <v>1.65</v>
      </c>
      <c r="H57" s="9">
        <v>0.05</v>
      </c>
      <c r="I57" s="71"/>
      <c r="J57" s="92">
        <f t="shared" si="18"/>
        <v>3.0303030303030307E-2</v>
      </c>
      <c r="K57" s="11">
        <v>1.58</v>
      </c>
      <c r="L57" s="12">
        <v>0.1</v>
      </c>
      <c r="M57" s="12"/>
      <c r="N57" s="90">
        <f t="shared" si="42"/>
        <v>6.3291139240506333E-2</v>
      </c>
      <c r="O57" s="12"/>
      <c r="P57" s="12"/>
      <c r="Q57" s="20"/>
      <c r="R57" s="11"/>
      <c r="S57" s="12"/>
      <c r="T57" s="12"/>
      <c r="U57" s="19"/>
      <c r="V57" s="19"/>
      <c r="W57" s="19"/>
      <c r="X57" s="30"/>
      <c r="Y57" s="11"/>
      <c r="Z57" s="12"/>
      <c r="AA57" s="20"/>
      <c r="AB57" s="12"/>
      <c r="AC57" s="12"/>
      <c r="AD57" s="20"/>
      <c r="AE57" s="38" t="s">
        <v>97</v>
      </c>
      <c r="AH57" s="100">
        <v>65.14</v>
      </c>
      <c r="AI57" s="100"/>
      <c r="AJ57" s="100">
        <v>18.43</v>
      </c>
      <c r="AK57" s="100"/>
      <c r="AL57" s="100"/>
      <c r="AM57" s="100"/>
      <c r="AN57" s="100"/>
      <c r="AO57" s="100"/>
      <c r="AP57" s="100">
        <v>16.43</v>
      </c>
      <c r="AQ57" s="100"/>
      <c r="AR57" s="9">
        <f>SUM(AH57:AQ57)</f>
        <v>100</v>
      </c>
      <c r="AS57" s="100"/>
      <c r="AT57" s="100">
        <f>(BJ57+BL57)/(SUM(BJ57:BS57))</f>
        <v>0.80559810481683924</v>
      </c>
      <c r="AU57" s="100" t="e">
        <f>BQ57/(BQ57+BP57)</f>
        <v>#DIV/0!</v>
      </c>
      <c r="AV57" s="100"/>
      <c r="AW57" s="100">
        <f>AH57/60.09</f>
        <v>1.0840406057580296</v>
      </c>
      <c r="AX57" s="100">
        <f>AI57/79.9</f>
        <v>0</v>
      </c>
      <c r="AY57" s="100">
        <f>AJ57/101.96</f>
        <v>0.18075715967045902</v>
      </c>
      <c r="AZ57" s="100">
        <f>AK57/71.85</f>
        <v>0</v>
      </c>
      <c r="BA57" s="100">
        <f>AL57/70.94</f>
        <v>0</v>
      </c>
      <c r="BB57" s="100">
        <f>AM57/40.31</f>
        <v>0</v>
      </c>
      <c r="BC57" s="100">
        <f>AN57/56.08</f>
        <v>0</v>
      </c>
      <c r="BD57" s="100">
        <f>AO57/61.8</f>
        <v>0</v>
      </c>
      <c r="BE57" s="100">
        <f>AP57/94.2</f>
        <v>0.17441613588110402</v>
      </c>
      <c r="BF57" s="100">
        <f>AQ57/141.95</f>
        <v>0</v>
      </c>
      <c r="BG57" s="100"/>
      <c r="BH57" s="100">
        <f>SUM(AW57:BE57)</f>
        <v>1.4392139013095928</v>
      </c>
      <c r="BI57" s="100"/>
      <c r="BJ57" s="100">
        <f t="shared" ref="BJ57:BK59" si="73">AW57</f>
        <v>1.0840406057580296</v>
      </c>
      <c r="BK57" s="100">
        <f t="shared" si="73"/>
        <v>0</v>
      </c>
      <c r="BL57" s="100">
        <f>2*AY57</f>
        <v>0.36151431934091804</v>
      </c>
      <c r="BM57" s="100">
        <f t="shared" ref="BM57:BP59" si="74">AZ57</f>
        <v>0</v>
      </c>
      <c r="BN57" s="100">
        <f t="shared" si="74"/>
        <v>0</v>
      </c>
      <c r="BO57" s="100">
        <f t="shared" si="74"/>
        <v>0</v>
      </c>
      <c r="BP57" s="100">
        <f t="shared" si="74"/>
        <v>0</v>
      </c>
      <c r="BQ57" s="100">
        <f t="shared" ref="BQ57:BS59" si="75">2*BD57</f>
        <v>0</v>
      </c>
      <c r="BR57" s="100">
        <f t="shared" si="75"/>
        <v>0.34883227176220805</v>
      </c>
      <c r="BS57" s="100">
        <f t="shared" si="75"/>
        <v>0</v>
      </c>
      <c r="BU57" s="113"/>
    </row>
    <row r="58" spans="1:73" x14ac:dyDescent="0.25">
      <c r="A58" s="51" t="s">
        <v>101</v>
      </c>
      <c r="B58" s="52" t="s">
        <v>117</v>
      </c>
      <c r="C58" s="53" t="s">
        <v>15</v>
      </c>
      <c r="D58" s="53" t="s">
        <v>78</v>
      </c>
      <c r="E58" s="45">
        <v>0.82281912432726401</v>
      </c>
      <c r="F58" s="54">
        <v>1</v>
      </c>
      <c r="G58" s="8"/>
      <c r="H58" s="9"/>
      <c r="I58" s="71"/>
      <c r="J58" s="92"/>
      <c r="K58" s="11"/>
      <c r="L58" s="12"/>
      <c r="M58" s="12"/>
      <c r="N58" s="90"/>
      <c r="O58" s="12"/>
      <c r="P58" s="12"/>
      <c r="Q58" s="20"/>
      <c r="R58" s="11"/>
      <c r="S58" s="12"/>
      <c r="T58" s="12"/>
      <c r="U58" s="19"/>
      <c r="V58" s="19"/>
      <c r="W58" s="19"/>
      <c r="X58" s="30"/>
      <c r="Y58" s="11">
        <v>199</v>
      </c>
      <c r="Z58" s="12">
        <v>17</v>
      </c>
      <c r="AA58" s="20"/>
      <c r="AB58" s="12">
        <v>235</v>
      </c>
      <c r="AC58" s="12">
        <v>20</v>
      </c>
      <c r="AD58" s="20"/>
      <c r="AE58" s="38"/>
      <c r="AH58" s="100">
        <v>69.66</v>
      </c>
      <c r="AI58" s="100"/>
      <c r="AJ58" s="100">
        <v>20.43</v>
      </c>
      <c r="AK58" s="100"/>
      <c r="AL58" s="100"/>
      <c r="AM58" s="100"/>
      <c r="AN58" s="100"/>
      <c r="AO58" s="100">
        <v>10.38</v>
      </c>
      <c r="AP58" s="100"/>
      <c r="AQ58" s="100"/>
      <c r="AR58" s="9">
        <f>SUM(AH58:AQ58)</f>
        <v>100.47</v>
      </c>
      <c r="AS58" s="100"/>
      <c r="AT58" s="100">
        <f>(BJ58+BL58)/(SUM(BJ58:BS58))</f>
        <v>0.82281912432726401</v>
      </c>
      <c r="AU58" s="100">
        <f>BQ58/(BQ58+BP58)</f>
        <v>1</v>
      </c>
      <c r="AV58" s="100"/>
      <c r="AW58" s="100">
        <f>AH58/60.09</f>
        <v>1.1592611083374937</v>
      </c>
      <c r="AX58" s="100">
        <f>AI58/79.9</f>
        <v>0</v>
      </c>
      <c r="AY58" s="100">
        <f>AJ58/101.96</f>
        <v>0.20037269517457829</v>
      </c>
      <c r="AZ58" s="100">
        <f>AK58/71.85</f>
        <v>0</v>
      </c>
      <c r="BA58" s="100">
        <f>AL58/70.94</f>
        <v>0</v>
      </c>
      <c r="BB58" s="100">
        <f>AM58/40.31</f>
        <v>0</v>
      </c>
      <c r="BC58" s="100">
        <f>AN58/56.08</f>
        <v>0</v>
      </c>
      <c r="BD58" s="100">
        <f>AO58/61.8</f>
        <v>0.16796116504854372</v>
      </c>
      <c r="BE58" s="100">
        <f>AP58/94.2</f>
        <v>0</v>
      </c>
      <c r="BF58" s="100">
        <f>AQ58/141.95</f>
        <v>0</v>
      </c>
      <c r="BG58" s="100"/>
      <c r="BH58" s="100">
        <f>SUM(AW58:BE58)</f>
        <v>1.5275949685606158</v>
      </c>
      <c r="BI58" s="100"/>
      <c r="BJ58" s="100">
        <f t="shared" si="73"/>
        <v>1.1592611083374937</v>
      </c>
      <c r="BK58" s="100">
        <f t="shared" si="73"/>
        <v>0</v>
      </c>
      <c r="BL58" s="100">
        <f>2*AY58</f>
        <v>0.40074539034915657</v>
      </c>
      <c r="BM58" s="100">
        <f t="shared" si="74"/>
        <v>0</v>
      </c>
      <c r="BN58" s="100">
        <f t="shared" si="74"/>
        <v>0</v>
      </c>
      <c r="BO58" s="100">
        <f t="shared" si="74"/>
        <v>0</v>
      </c>
      <c r="BP58" s="100">
        <f t="shared" si="74"/>
        <v>0</v>
      </c>
      <c r="BQ58" s="100">
        <f t="shared" si="75"/>
        <v>0.33592233009708744</v>
      </c>
      <c r="BR58" s="100">
        <f t="shared" si="75"/>
        <v>0</v>
      </c>
      <c r="BS58" s="100">
        <f t="shared" si="75"/>
        <v>0</v>
      </c>
      <c r="BU58" s="113"/>
    </row>
    <row r="59" spans="1:73" x14ac:dyDescent="0.25">
      <c r="A59" s="40" t="s">
        <v>43</v>
      </c>
      <c r="B59" s="41" t="s">
        <v>35</v>
      </c>
      <c r="C59" s="21" t="s">
        <v>20</v>
      </c>
      <c r="D59" s="21" t="s">
        <v>77</v>
      </c>
      <c r="E59" s="45">
        <v>0.84969876688174817</v>
      </c>
      <c r="F59" s="54"/>
      <c r="G59" s="8">
        <v>1.79</v>
      </c>
      <c r="H59" s="9">
        <v>0.02</v>
      </c>
      <c r="I59" s="71"/>
      <c r="J59" s="92">
        <f t="shared" si="18"/>
        <v>1.11731843575419E-2</v>
      </c>
      <c r="K59" s="11">
        <v>1.56</v>
      </c>
      <c r="L59" s="12">
        <v>0.02</v>
      </c>
      <c r="M59" s="12"/>
      <c r="N59" s="90">
        <f t="shared" si="42"/>
        <v>1.282051282051282E-2</v>
      </c>
      <c r="O59" s="12"/>
      <c r="P59" s="12"/>
      <c r="Q59" s="20"/>
      <c r="R59" s="11"/>
      <c r="S59" s="12"/>
      <c r="T59" s="12"/>
      <c r="U59" s="19"/>
      <c r="V59" s="19"/>
      <c r="W59" s="19"/>
      <c r="X59" s="30"/>
      <c r="Y59" s="11"/>
      <c r="Z59" s="12"/>
      <c r="AA59" s="20"/>
      <c r="AB59" s="12"/>
      <c r="AC59" s="12"/>
      <c r="AD59" s="20"/>
      <c r="AE59" s="38" t="s">
        <v>47</v>
      </c>
      <c r="AH59" s="100">
        <v>76.14</v>
      </c>
      <c r="AI59" s="100"/>
      <c r="AJ59" s="100">
        <v>13.53</v>
      </c>
      <c r="AK59" s="100"/>
      <c r="AL59" s="100"/>
      <c r="AM59" s="100"/>
      <c r="AN59" s="100"/>
      <c r="AO59" s="100">
        <v>4.6500000000000004</v>
      </c>
      <c r="AP59" s="100">
        <v>5.68</v>
      </c>
      <c r="AQ59" s="100"/>
      <c r="AR59" s="9">
        <f>SUM(AH59:AQ59)</f>
        <v>100</v>
      </c>
      <c r="AS59" s="100"/>
      <c r="AT59" s="100">
        <f>(BJ59+BL59)/(SUM(BJ59:BS59))</f>
        <v>0.84969876688174817</v>
      </c>
      <c r="AU59" s="100">
        <f>BQ59/(BQ59+BP59)</f>
        <v>1</v>
      </c>
      <c r="AV59" s="100"/>
      <c r="AW59" s="100">
        <f>AH59/60.09</f>
        <v>1.2670993509735395</v>
      </c>
      <c r="AX59" s="100">
        <f>AI59/79.9</f>
        <v>0</v>
      </c>
      <c r="AY59" s="100">
        <f>AJ59/101.96</f>
        <v>0.13269909768536681</v>
      </c>
      <c r="AZ59" s="100">
        <f>AK59/71.85</f>
        <v>0</v>
      </c>
      <c r="BA59" s="100">
        <f>AL59/70.94</f>
        <v>0</v>
      </c>
      <c r="BB59" s="100">
        <f>AM59/40.31</f>
        <v>0</v>
      </c>
      <c r="BC59" s="100">
        <f>AN59/56.08</f>
        <v>0</v>
      </c>
      <c r="BD59" s="100">
        <f>AO59/61.8</f>
        <v>7.524271844660195E-2</v>
      </c>
      <c r="BE59" s="100">
        <f>AP59/94.2</f>
        <v>6.0297239915074304E-2</v>
      </c>
      <c r="BF59" s="100">
        <f>AQ59/141.95</f>
        <v>0</v>
      </c>
      <c r="BG59" s="100"/>
      <c r="BH59" s="100">
        <f>SUM(AW59:BE59)</f>
        <v>1.5353384070205827</v>
      </c>
      <c r="BI59" s="100"/>
      <c r="BJ59" s="100">
        <f t="shared" si="73"/>
        <v>1.2670993509735395</v>
      </c>
      <c r="BK59" s="100">
        <f t="shared" si="73"/>
        <v>0</v>
      </c>
      <c r="BL59" s="100">
        <f>2*AY59</f>
        <v>0.26539819537073361</v>
      </c>
      <c r="BM59" s="100">
        <f t="shared" si="74"/>
        <v>0</v>
      </c>
      <c r="BN59" s="100">
        <f t="shared" si="74"/>
        <v>0</v>
      </c>
      <c r="BO59" s="100">
        <f t="shared" si="74"/>
        <v>0</v>
      </c>
      <c r="BP59" s="100">
        <f t="shared" si="74"/>
        <v>0</v>
      </c>
      <c r="BQ59" s="100">
        <f t="shared" si="75"/>
        <v>0.1504854368932039</v>
      </c>
      <c r="BR59" s="100">
        <f t="shared" si="75"/>
        <v>0.12059447983014861</v>
      </c>
      <c r="BS59" s="100">
        <f t="shared" si="75"/>
        <v>0</v>
      </c>
      <c r="BU59" s="113"/>
    </row>
    <row r="60" spans="1:73" x14ac:dyDescent="0.25">
      <c r="A60" s="51" t="s">
        <v>70</v>
      </c>
      <c r="B60" s="52" t="s">
        <v>69</v>
      </c>
      <c r="C60" s="53" t="s">
        <v>71</v>
      </c>
      <c r="D60" s="53" t="s">
        <v>77</v>
      </c>
      <c r="E60" s="45">
        <v>0.85299999999999998</v>
      </c>
      <c r="F60" s="54"/>
      <c r="G60" s="8">
        <v>1.92</v>
      </c>
      <c r="H60" s="9">
        <v>0.02</v>
      </c>
      <c r="I60" s="71"/>
      <c r="J60" s="92">
        <f t="shared" si="18"/>
        <v>1.0416666666666668E-2</v>
      </c>
      <c r="K60" s="11">
        <v>0.98</v>
      </c>
      <c r="L60" s="12">
        <v>0.04</v>
      </c>
      <c r="M60" s="12"/>
      <c r="N60" s="90">
        <f t="shared" si="42"/>
        <v>4.0816326530612249E-2</v>
      </c>
      <c r="O60" s="12"/>
      <c r="P60" s="12"/>
      <c r="Q60" s="20"/>
      <c r="R60" s="11"/>
      <c r="S60" s="12"/>
      <c r="T60" s="12"/>
      <c r="U60" s="12"/>
      <c r="V60" s="12"/>
      <c r="W60" s="12"/>
      <c r="X60" s="30"/>
      <c r="Y60" s="11"/>
      <c r="Z60" s="12"/>
      <c r="AA60" s="20"/>
      <c r="AB60" s="12"/>
      <c r="AC60" s="12"/>
      <c r="AD60" s="20"/>
      <c r="AE60" s="38" t="s">
        <v>88</v>
      </c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9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U60" s="113"/>
    </row>
    <row r="61" spans="1:73" x14ac:dyDescent="0.25">
      <c r="A61" s="51" t="s">
        <v>70</v>
      </c>
      <c r="B61" s="52" t="s">
        <v>69</v>
      </c>
      <c r="C61" s="53" t="s">
        <v>71</v>
      </c>
      <c r="D61" s="53" t="s">
        <v>78</v>
      </c>
      <c r="E61" s="45">
        <v>0.85299999999999998</v>
      </c>
      <c r="F61" s="54"/>
      <c r="G61" s="8">
        <v>2.0099999999999998</v>
      </c>
      <c r="H61" s="9">
        <v>0.02</v>
      </c>
      <c r="I61" s="71"/>
      <c r="J61" s="92">
        <f t="shared" si="18"/>
        <v>9.950248756218907E-3</v>
      </c>
      <c r="K61" s="11">
        <v>1</v>
      </c>
      <c r="L61" s="12">
        <v>0.04</v>
      </c>
      <c r="M61" s="12"/>
      <c r="N61" s="90">
        <f t="shared" si="42"/>
        <v>0.04</v>
      </c>
      <c r="O61" s="12"/>
      <c r="P61" s="12"/>
      <c r="Q61" s="20"/>
      <c r="R61" s="11"/>
      <c r="S61" s="12"/>
      <c r="T61" s="12"/>
      <c r="U61" s="12"/>
      <c r="V61" s="12"/>
      <c r="W61" s="12"/>
      <c r="X61" s="30"/>
      <c r="Y61" s="11"/>
      <c r="Z61" s="12"/>
      <c r="AA61" s="20"/>
      <c r="AB61" s="12"/>
      <c r="AC61" s="12"/>
      <c r="AD61" s="20"/>
      <c r="AE61" s="38" t="s">
        <v>88</v>
      </c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9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U61" s="113"/>
    </row>
    <row r="62" spans="1:73" x14ac:dyDescent="0.25">
      <c r="A62" s="51" t="s">
        <v>101</v>
      </c>
      <c r="B62" s="52" t="s">
        <v>111</v>
      </c>
      <c r="C62" s="53" t="s">
        <v>19</v>
      </c>
      <c r="D62" s="53" t="s">
        <v>77</v>
      </c>
      <c r="E62" s="45">
        <v>0.8556356062915611</v>
      </c>
      <c r="F62" s="54">
        <v>0.90181353435688105</v>
      </c>
      <c r="G62" s="8"/>
      <c r="H62" s="9"/>
      <c r="I62" s="71"/>
      <c r="J62" s="92"/>
      <c r="K62" s="11"/>
      <c r="L62" s="12"/>
      <c r="M62" s="12"/>
      <c r="N62" s="90"/>
      <c r="O62" s="12"/>
      <c r="P62" s="12"/>
      <c r="Q62" s="20"/>
      <c r="R62" s="11">
        <v>80</v>
      </c>
      <c r="S62" s="12"/>
      <c r="T62" s="12"/>
      <c r="U62" s="19">
        <v>4.9000000000000004</v>
      </c>
      <c r="V62" s="19"/>
      <c r="W62" s="19"/>
      <c r="X62" s="30"/>
      <c r="Y62" s="11"/>
      <c r="Z62" s="12"/>
      <c r="AA62" s="20"/>
      <c r="AB62" s="12"/>
      <c r="AC62" s="12"/>
      <c r="AD62" s="20"/>
      <c r="AE62" s="38" t="s">
        <v>124</v>
      </c>
      <c r="AH62" s="100">
        <v>76.55</v>
      </c>
      <c r="AI62" s="100">
        <v>5.5E-2</v>
      </c>
      <c r="AJ62" s="100">
        <v>13.02</v>
      </c>
      <c r="AK62" s="100">
        <v>0.26500000000000001</v>
      </c>
      <c r="AL62" s="100">
        <v>4.4999999999999998E-2</v>
      </c>
      <c r="AM62" s="100">
        <v>0.04</v>
      </c>
      <c r="AN62" s="100">
        <v>0.83500000000000008</v>
      </c>
      <c r="AO62" s="100">
        <v>4.16</v>
      </c>
      <c r="AP62" s="100">
        <v>4.83</v>
      </c>
      <c r="AQ62" s="100"/>
      <c r="AR62" s="9">
        <v>99.8</v>
      </c>
      <c r="AS62" s="100"/>
      <c r="AT62" s="100">
        <v>0.8556356062915611</v>
      </c>
      <c r="AU62" s="100">
        <v>0.90181353435688105</v>
      </c>
      <c r="AV62" s="100"/>
      <c r="AW62" s="100">
        <v>1.273922449658845</v>
      </c>
      <c r="AX62" s="100">
        <v>6.8836045056320399E-4</v>
      </c>
      <c r="AY62" s="100">
        <v>0.12769713613181641</v>
      </c>
      <c r="AZ62" s="100">
        <v>3.6882393876130834E-3</v>
      </c>
      <c r="BA62" s="100">
        <v>6.3433887792500702E-4</v>
      </c>
      <c r="BB62" s="100">
        <v>9.9230960059538574E-4</v>
      </c>
      <c r="BC62" s="100">
        <v>1.4889443651925821E-2</v>
      </c>
      <c r="BD62" s="100">
        <v>6.7313915857605183E-2</v>
      </c>
      <c r="BE62" s="100">
        <v>5.1273885350318474E-2</v>
      </c>
      <c r="BF62" s="100">
        <v>0</v>
      </c>
      <c r="BG62" s="100"/>
      <c r="BH62" s="100">
        <v>1.5411000789672078</v>
      </c>
      <c r="BI62" s="100"/>
      <c r="BJ62" s="100">
        <v>1.273922449658845</v>
      </c>
      <c r="BK62" s="100">
        <v>6.8836045056320399E-4</v>
      </c>
      <c r="BL62" s="100">
        <v>0.25539427226363282</v>
      </c>
      <c r="BM62" s="100">
        <v>3.6882393876130834E-3</v>
      </c>
      <c r="BN62" s="100">
        <v>6.3433887792500702E-4</v>
      </c>
      <c r="BO62" s="100">
        <v>9.9230960059538574E-4</v>
      </c>
      <c r="BP62" s="100">
        <v>1.4889443651925821E-2</v>
      </c>
      <c r="BQ62" s="100">
        <v>0.13462783171521037</v>
      </c>
      <c r="BR62" s="100">
        <v>0.10254777070063695</v>
      </c>
      <c r="BS62" s="100">
        <v>0</v>
      </c>
      <c r="BU62" s="113">
        <f t="shared" si="17"/>
        <v>0.21200709641011639</v>
      </c>
    </row>
    <row r="63" spans="1:73" x14ac:dyDescent="0.25">
      <c r="A63" s="51" t="s">
        <v>73</v>
      </c>
      <c r="B63" s="52" t="s">
        <v>74</v>
      </c>
      <c r="C63" s="53" t="s">
        <v>19</v>
      </c>
      <c r="D63" s="53" t="s">
        <v>77</v>
      </c>
      <c r="E63" s="45">
        <v>0.85610220414993032</v>
      </c>
      <c r="F63" s="54">
        <v>0.92719594292668905</v>
      </c>
      <c r="G63" s="8">
        <v>1.66</v>
      </c>
      <c r="H63" s="9">
        <v>0.05</v>
      </c>
      <c r="I63" s="71"/>
      <c r="J63" s="92">
        <f t="shared" si="18"/>
        <v>3.0120481927710847E-2</v>
      </c>
      <c r="K63" s="11">
        <v>1.41</v>
      </c>
      <c r="L63" s="12">
        <v>7.0000000000000007E-2</v>
      </c>
      <c r="M63" s="12"/>
      <c r="N63" s="90">
        <f t="shared" si="42"/>
        <v>4.9645390070921995E-2</v>
      </c>
      <c r="O63" s="12"/>
      <c r="P63" s="12"/>
      <c r="Q63" s="20"/>
      <c r="R63" s="11"/>
      <c r="S63" s="12"/>
      <c r="T63" s="12"/>
      <c r="U63" s="12"/>
      <c r="V63" s="12"/>
      <c r="W63" s="12"/>
      <c r="X63" s="30"/>
      <c r="Y63" s="11"/>
      <c r="Z63" s="12"/>
      <c r="AA63" s="20"/>
      <c r="AB63" s="12"/>
      <c r="AC63" s="12"/>
      <c r="AD63" s="20"/>
      <c r="AE63" s="38" t="s">
        <v>88</v>
      </c>
      <c r="AH63" s="100">
        <v>77.040000000000006</v>
      </c>
      <c r="AI63" s="100">
        <v>0.11</v>
      </c>
      <c r="AJ63" s="100">
        <v>12.76</v>
      </c>
      <c r="AK63" s="100">
        <v>0.68</v>
      </c>
      <c r="AL63" s="100">
        <v>7.0000000000000007E-2</v>
      </c>
      <c r="AM63" s="100">
        <v>0.08</v>
      </c>
      <c r="AN63" s="100">
        <v>0.57999999999999996</v>
      </c>
      <c r="AO63" s="100">
        <v>4.07</v>
      </c>
      <c r="AP63" s="100">
        <v>4.79</v>
      </c>
      <c r="AQ63" s="100"/>
      <c r="AR63" s="9">
        <f>SUM(AH63:AQ63)</f>
        <v>100.18000000000002</v>
      </c>
      <c r="AS63" s="100"/>
      <c r="AT63" s="100">
        <f>(BJ63+BL63)/(SUM(BJ63:BS63))</f>
        <v>0.85610220414993032</v>
      </c>
      <c r="AU63" s="100">
        <f>BQ63/(BQ63+BP63)</f>
        <v>0.92719594292668905</v>
      </c>
      <c r="AV63" s="100"/>
      <c r="AW63" s="100">
        <f>AH63/60.09</f>
        <v>1.2820768846729906</v>
      </c>
      <c r="AX63" s="100">
        <f>AI63/79.9</f>
        <v>1.376720901126408E-3</v>
      </c>
      <c r="AY63" s="100">
        <f>AJ63/101.96</f>
        <v>0.12514711651628091</v>
      </c>
      <c r="AZ63" s="100">
        <f>AK63/71.85</f>
        <v>9.4641614474599879E-3</v>
      </c>
      <c r="BA63" s="100">
        <f>AL63/70.94</f>
        <v>9.8674936566112213E-4</v>
      </c>
      <c r="BB63" s="100">
        <f>AM63/40.31</f>
        <v>1.9846192011907715E-3</v>
      </c>
      <c r="BC63" s="100">
        <f>AN63/56.08</f>
        <v>1.0342368045649072E-2</v>
      </c>
      <c r="BD63" s="100">
        <f>AO63/61.8</f>
        <v>6.5857605177993536E-2</v>
      </c>
      <c r="BE63" s="100">
        <f>AP63/94.2</f>
        <v>5.084925690021231E-2</v>
      </c>
      <c r="BF63" s="100">
        <f>AQ63/141.95</f>
        <v>0</v>
      </c>
      <c r="BG63" s="100">
        <f>SUM(AW63:BE63)</f>
        <v>1.548085482228565</v>
      </c>
      <c r="BH63" s="100"/>
      <c r="BI63" s="100"/>
      <c r="BJ63" s="100">
        <f>AW63</f>
        <v>1.2820768846729906</v>
      </c>
      <c r="BK63" s="100">
        <f>AX63</f>
        <v>1.376720901126408E-3</v>
      </c>
      <c r="BL63" s="100">
        <f>2*AY63</f>
        <v>0.25029423303256182</v>
      </c>
      <c r="BM63" s="100">
        <f t="shared" ref="BM63:BP64" si="76">AZ63</f>
        <v>9.4641614474599879E-3</v>
      </c>
      <c r="BN63" s="100">
        <f t="shared" si="76"/>
        <v>9.8674936566112213E-4</v>
      </c>
      <c r="BO63" s="100">
        <f t="shared" si="76"/>
        <v>1.9846192011907715E-3</v>
      </c>
      <c r="BP63" s="100">
        <f t="shared" si="76"/>
        <v>1.0342368045649072E-2</v>
      </c>
      <c r="BQ63" s="100">
        <f t="shared" ref="BQ63:BS64" si="77">2*BD63</f>
        <v>0.13171521035598707</v>
      </c>
      <c r="BR63" s="100">
        <f t="shared" si="77"/>
        <v>0.10169851380042462</v>
      </c>
      <c r="BS63" s="100">
        <f t="shared" si="77"/>
        <v>0</v>
      </c>
      <c r="BU63" s="113"/>
    </row>
    <row r="64" spans="1:73" x14ac:dyDescent="0.25">
      <c r="A64" s="51" t="s">
        <v>73</v>
      </c>
      <c r="B64" s="52" t="s">
        <v>74</v>
      </c>
      <c r="C64" s="53" t="s">
        <v>19</v>
      </c>
      <c r="D64" s="53" t="s">
        <v>78</v>
      </c>
      <c r="E64" s="45">
        <v>0.85610220414993032</v>
      </c>
      <c r="F64" s="54">
        <v>0.92719594292668905</v>
      </c>
      <c r="G64" s="8">
        <v>1.72</v>
      </c>
      <c r="H64" s="9">
        <v>0.06</v>
      </c>
      <c r="I64" s="71"/>
      <c r="J64" s="92">
        <f t="shared" si="18"/>
        <v>3.4883720930232558E-2</v>
      </c>
      <c r="K64" s="11">
        <v>1.52</v>
      </c>
      <c r="L64" s="12">
        <v>0.08</v>
      </c>
      <c r="M64" s="12"/>
      <c r="N64" s="90">
        <f t="shared" si="42"/>
        <v>5.2631578947368418E-2</v>
      </c>
      <c r="O64" s="12"/>
      <c r="P64" s="12"/>
      <c r="Q64" s="20"/>
      <c r="R64" s="11"/>
      <c r="S64" s="12"/>
      <c r="T64" s="12"/>
      <c r="U64" s="12"/>
      <c r="V64" s="12"/>
      <c r="W64" s="12"/>
      <c r="X64" s="30"/>
      <c r="Y64" s="11"/>
      <c r="Z64" s="12"/>
      <c r="AA64" s="20"/>
      <c r="AB64" s="12"/>
      <c r="AC64" s="12"/>
      <c r="AD64" s="20"/>
      <c r="AE64" s="38" t="s">
        <v>88</v>
      </c>
      <c r="AH64" s="100">
        <v>77.040000000000006</v>
      </c>
      <c r="AI64" s="100">
        <v>0.11</v>
      </c>
      <c r="AJ64" s="100">
        <v>12.76</v>
      </c>
      <c r="AK64" s="100">
        <v>0.68</v>
      </c>
      <c r="AL64" s="100">
        <v>7.0000000000000007E-2</v>
      </c>
      <c r="AM64" s="100">
        <v>0.08</v>
      </c>
      <c r="AN64" s="100">
        <v>0.57999999999999996</v>
      </c>
      <c r="AO64" s="100">
        <v>4.07</v>
      </c>
      <c r="AP64" s="100">
        <v>4.79</v>
      </c>
      <c r="AQ64" s="100"/>
      <c r="AR64" s="9">
        <f>SUM(AH64:AQ64)</f>
        <v>100.18000000000002</v>
      </c>
      <c r="AS64" s="100"/>
      <c r="AT64" s="100">
        <f>(BJ64+BL64)/(SUM(BJ64:BS64))</f>
        <v>0.85610220414993032</v>
      </c>
      <c r="AU64" s="100">
        <f>BQ64/(BQ64+BP64)</f>
        <v>0.92719594292668905</v>
      </c>
      <c r="AV64" s="100"/>
      <c r="AW64" s="100">
        <f>AH64/60.09</f>
        <v>1.2820768846729906</v>
      </c>
      <c r="AX64" s="100">
        <f>AI64/79.9</f>
        <v>1.376720901126408E-3</v>
      </c>
      <c r="AY64" s="100">
        <f>AJ64/101.96</f>
        <v>0.12514711651628091</v>
      </c>
      <c r="AZ64" s="100">
        <f>AK64/71.85</f>
        <v>9.4641614474599879E-3</v>
      </c>
      <c r="BA64" s="100">
        <f>AL64/70.94</f>
        <v>9.8674936566112213E-4</v>
      </c>
      <c r="BB64" s="100">
        <f>AM64/40.31</f>
        <v>1.9846192011907715E-3</v>
      </c>
      <c r="BC64" s="100">
        <f>AN64/56.08</f>
        <v>1.0342368045649072E-2</v>
      </c>
      <c r="BD64" s="100">
        <f>AO64/61.8</f>
        <v>6.5857605177993536E-2</v>
      </c>
      <c r="BE64" s="100">
        <f>AP64/94.2</f>
        <v>5.084925690021231E-2</v>
      </c>
      <c r="BF64" s="100">
        <f>AQ64/141.95</f>
        <v>0</v>
      </c>
      <c r="BG64" s="100">
        <f>SUM(AW64:BE64)</f>
        <v>1.548085482228565</v>
      </c>
      <c r="BH64" s="100"/>
      <c r="BI64" s="100"/>
      <c r="BJ64" s="100">
        <f>AW64</f>
        <v>1.2820768846729906</v>
      </c>
      <c r="BK64" s="100">
        <f>AX64</f>
        <v>1.376720901126408E-3</v>
      </c>
      <c r="BL64" s="100">
        <f>2*AY64</f>
        <v>0.25029423303256182</v>
      </c>
      <c r="BM64" s="100">
        <f t="shared" si="76"/>
        <v>9.4641614474599879E-3</v>
      </c>
      <c r="BN64" s="100">
        <f t="shared" si="76"/>
        <v>9.8674936566112213E-4</v>
      </c>
      <c r="BO64" s="100">
        <f t="shared" si="76"/>
        <v>1.9846192011907715E-3</v>
      </c>
      <c r="BP64" s="100">
        <f t="shared" si="76"/>
        <v>1.0342368045649072E-2</v>
      </c>
      <c r="BQ64" s="100">
        <f t="shared" si="77"/>
        <v>0.13171521035598707</v>
      </c>
      <c r="BR64" s="100">
        <f t="shared" si="77"/>
        <v>0.10169851380042462</v>
      </c>
      <c r="BS64" s="100">
        <f t="shared" si="77"/>
        <v>0</v>
      </c>
      <c r="BU64" s="113"/>
    </row>
    <row r="65" spans="1:73" x14ac:dyDescent="0.25">
      <c r="A65" s="51" t="s">
        <v>101</v>
      </c>
      <c r="B65" s="52" t="s">
        <v>105</v>
      </c>
      <c r="C65" s="53" t="s">
        <v>19</v>
      </c>
      <c r="D65" s="53" t="s">
        <v>77</v>
      </c>
      <c r="E65" s="45">
        <v>0.85899999999999999</v>
      </c>
      <c r="F65" s="54"/>
      <c r="G65" s="8"/>
      <c r="H65" s="9"/>
      <c r="I65" s="71"/>
      <c r="J65" s="92"/>
      <c r="K65" s="11"/>
      <c r="L65" s="12"/>
      <c r="M65" s="12"/>
      <c r="N65" s="90"/>
      <c r="O65" s="12">
        <v>56</v>
      </c>
      <c r="P65" s="12"/>
      <c r="Q65" s="20"/>
      <c r="R65" s="11">
        <v>90</v>
      </c>
      <c r="S65" s="12"/>
      <c r="T65" s="12"/>
      <c r="U65" s="12"/>
      <c r="V65" s="12"/>
      <c r="W65" s="12"/>
      <c r="X65" s="30"/>
      <c r="Y65" s="11"/>
      <c r="Z65" s="12"/>
      <c r="AA65" s="20"/>
      <c r="AB65" s="12"/>
      <c r="AC65" s="12"/>
      <c r="AD65" s="20"/>
      <c r="AE65" s="38" t="s">
        <v>106</v>
      </c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9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U65" s="113"/>
    </row>
    <row r="66" spans="1:73" x14ac:dyDescent="0.25">
      <c r="A66" s="40" t="s">
        <v>43</v>
      </c>
      <c r="B66" s="41" t="s">
        <v>34</v>
      </c>
      <c r="C66" s="21" t="s">
        <v>19</v>
      </c>
      <c r="D66" s="21" t="s">
        <v>109</v>
      </c>
      <c r="E66" s="45">
        <v>0.85899999999999999</v>
      </c>
      <c r="F66" s="54"/>
      <c r="G66" s="8">
        <v>1.61</v>
      </c>
      <c r="H66" s="9">
        <v>0.05</v>
      </c>
      <c r="I66" s="71"/>
      <c r="J66" s="92">
        <f t="shared" si="18"/>
        <v>3.1055900621118012E-2</v>
      </c>
      <c r="K66" s="11">
        <v>1.73</v>
      </c>
      <c r="L66" s="12">
        <v>0.02</v>
      </c>
      <c r="M66" s="12"/>
      <c r="N66" s="90">
        <f t="shared" si="42"/>
        <v>1.1560693641618498E-2</v>
      </c>
      <c r="O66" s="12">
        <v>55</v>
      </c>
      <c r="P66" s="12">
        <v>2</v>
      </c>
      <c r="Q66" s="20"/>
      <c r="R66" s="11"/>
      <c r="S66" s="12">
        <v>100</v>
      </c>
      <c r="T66" s="12">
        <v>56</v>
      </c>
      <c r="U66" s="19"/>
      <c r="V66" s="19">
        <v>2</v>
      </c>
      <c r="W66" s="19">
        <v>4</v>
      </c>
      <c r="X66" s="30"/>
      <c r="Y66" s="11"/>
      <c r="Z66" s="12"/>
      <c r="AA66" s="20"/>
      <c r="AB66" s="12"/>
      <c r="AC66" s="12"/>
      <c r="AD66" s="20"/>
      <c r="AE66" s="38" t="s">
        <v>94</v>
      </c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9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U66" s="113"/>
    </row>
    <row r="67" spans="1:73" x14ac:dyDescent="0.25">
      <c r="A67" s="51" t="s">
        <v>101</v>
      </c>
      <c r="B67" s="52" t="s">
        <v>102</v>
      </c>
      <c r="C67" s="53" t="s">
        <v>19</v>
      </c>
      <c r="D67" s="53" t="s">
        <v>77</v>
      </c>
      <c r="E67" s="45">
        <v>0.85962365913442407</v>
      </c>
      <c r="F67" s="54">
        <v>0.93070070779471259</v>
      </c>
      <c r="G67" s="8">
        <v>1.75</v>
      </c>
      <c r="H67" s="9">
        <v>0.08</v>
      </c>
      <c r="I67" s="71" t="s">
        <v>77</v>
      </c>
      <c r="J67" s="92">
        <f t="shared" ref="J67:J79" si="78">H67/G67</f>
        <v>4.5714285714285714E-2</v>
      </c>
      <c r="K67" s="11">
        <v>1.42</v>
      </c>
      <c r="L67" s="12">
        <v>0.12</v>
      </c>
      <c r="M67" s="12"/>
      <c r="N67" s="90">
        <f t="shared" si="42"/>
        <v>8.4507042253521125E-2</v>
      </c>
      <c r="O67" s="12"/>
      <c r="P67" s="12"/>
      <c r="Q67" s="20"/>
      <c r="R67" s="11"/>
      <c r="S67" s="12"/>
      <c r="T67" s="12"/>
      <c r="U67" s="12"/>
      <c r="V67" s="12"/>
      <c r="W67" s="12"/>
      <c r="X67" s="30"/>
      <c r="Y67" s="11"/>
      <c r="Z67" s="12"/>
      <c r="AA67" s="20"/>
      <c r="AB67" s="12"/>
      <c r="AC67" s="12"/>
      <c r="AD67" s="20"/>
      <c r="AE67" s="38" t="s">
        <v>107</v>
      </c>
      <c r="AH67" s="100">
        <v>77.3</v>
      </c>
      <c r="AI67" s="100">
        <v>0.1</v>
      </c>
      <c r="AJ67" s="100">
        <v>12.6</v>
      </c>
      <c r="AK67" s="100">
        <v>0.6</v>
      </c>
      <c r="AL67" s="100">
        <v>0.1</v>
      </c>
      <c r="AM67" s="100">
        <v>0.1</v>
      </c>
      <c r="AN67" s="100">
        <v>0.5</v>
      </c>
      <c r="AO67" s="100">
        <v>3.7</v>
      </c>
      <c r="AP67" s="100">
        <v>5.0999999999999996</v>
      </c>
      <c r="AQ67" s="100"/>
      <c r="AR67" s="9">
        <f>SUM(AH67:AQ67)</f>
        <v>100.09999999999997</v>
      </c>
      <c r="AS67" s="100"/>
      <c r="AT67" s="100">
        <f>(BJ67+BL67)/(SUM(BJ67:BS67))</f>
        <v>0.85962365913442407</v>
      </c>
      <c r="AU67" s="100">
        <f>BQ67/(BQ67+BP67)</f>
        <v>0.93070070779471259</v>
      </c>
      <c r="AV67" s="100"/>
      <c r="AW67" s="100">
        <f>AH67/60.09</f>
        <v>1.2864037277417206</v>
      </c>
      <c r="AX67" s="100">
        <f>AI67/79.9</f>
        <v>1.2515644555694619E-3</v>
      </c>
      <c r="AY67" s="100">
        <f>AJ67/101.96</f>
        <v>0.12357787367595136</v>
      </c>
      <c r="AZ67" s="100">
        <f>AK67/71.85</f>
        <v>8.3507306889352827E-3</v>
      </c>
      <c r="BA67" s="100">
        <f>AL67/70.94</f>
        <v>1.4096419509444602E-3</v>
      </c>
      <c r="BB67" s="100">
        <f>AM67/40.31</f>
        <v>2.4807740014884646E-3</v>
      </c>
      <c r="BC67" s="100">
        <f>AN67/56.08</f>
        <v>8.9158345221112701E-3</v>
      </c>
      <c r="BD67" s="100">
        <f>AO67/61.8</f>
        <v>5.9870550161812301E-2</v>
      </c>
      <c r="BE67" s="100">
        <f>AP67/94.2</f>
        <v>5.4140127388535027E-2</v>
      </c>
      <c r="BF67" s="100">
        <f>AQ67/141.95</f>
        <v>0</v>
      </c>
      <c r="BG67" s="100"/>
      <c r="BH67" s="100">
        <f>SUM(AW67:BE67)</f>
        <v>1.5464008245870682</v>
      </c>
      <c r="BI67" s="100"/>
      <c r="BJ67" s="100">
        <f>AW67</f>
        <v>1.2864037277417206</v>
      </c>
      <c r="BK67" s="100">
        <f>AX67</f>
        <v>1.2515644555694619E-3</v>
      </c>
      <c r="BL67" s="100">
        <f>2*AY67</f>
        <v>0.24715574735190271</v>
      </c>
      <c r="BM67" s="100">
        <f>AZ67</f>
        <v>8.3507306889352827E-3</v>
      </c>
      <c r="BN67" s="100">
        <f>BA67</f>
        <v>1.4096419509444602E-3</v>
      </c>
      <c r="BO67" s="100">
        <f>BB67</f>
        <v>2.4807740014884646E-3</v>
      </c>
      <c r="BP67" s="100">
        <f>BC67</f>
        <v>8.9158345221112701E-3</v>
      </c>
      <c r="BQ67" s="100">
        <f>2*BD67</f>
        <v>0.1197411003236246</v>
      </c>
      <c r="BR67" s="100">
        <f>2*BE67</f>
        <v>0.10828025477707005</v>
      </c>
      <c r="BS67" s="100">
        <f>2*BF67</f>
        <v>0</v>
      </c>
      <c r="BU67" s="113">
        <f t="shared" ref="BU67:BU78" si="79">BO67/(BO67+BM67)</f>
        <v>0.22903318351343596</v>
      </c>
    </row>
    <row r="68" spans="1:73" x14ac:dyDescent="0.25">
      <c r="A68" s="42" t="s">
        <v>52</v>
      </c>
      <c r="B68" s="43" t="s">
        <v>62</v>
      </c>
      <c r="C68" s="44" t="s">
        <v>19</v>
      </c>
      <c r="D68" s="44" t="s">
        <v>79</v>
      </c>
      <c r="E68" s="45">
        <v>0.86</v>
      </c>
      <c r="F68" s="54"/>
      <c r="G68" s="8">
        <v>1.86</v>
      </c>
      <c r="H68" s="9">
        <v>0.05</v>
      </c>
      <c r="I68" s="71">
        <v>5225</v>
      </c>
      <c r="J68" s="92">
        <f t="shared" si="78"/>
        <v>2.6881720430107527E-2</v>
      </c>
      <c r="K68" s="11">
        <v>1.5</v>
      </c>
      <c r="L68" s="12">
        <v>0.1</v>
      </c>
      <c r="M68" s="12">
        <v>4503</v>
      </c>
      <c r="N68" s="90">
        <f t="shared" si="42"/>
        <v>6.6666666666666666E-2</v>
      </c>
      <c r="O68" s="12">
        <v>55</v>
      </c>
      <c r="P68" s="12">
        <v>2</v>
      </c>
      <c r="Q68" s="20"/>
      <c r="R68" s="11">
        <v>80</v>
      </c>
      <c r="S68" s="12"/>
      <c r="T68" s="12"/>
      <c r="U68" s="19"/>
      <c r="V68" s="19"/>
      <c r="W68" s="19"/>
      <c r="X68" s="30"/>
      <c r="Y68" s="11"/>
      <c r="Z68" s="12"/>
      <c r="AA68" s="20"/>
      <c r="AB68" s="12"/>
      <c r="AC68" s="12"/>
      <c r="AD68" s="20"/>
      <c r="AE68" s="38" t="s">
        <v>53</v>
      </c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9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U68" s="113"/>
    </row>
    <row r="69" spans="1:73" s="84" customFormat="1" x14ac:dyDescent="0.25">
      <c r="A69" s="51" t="s">
        <v>174</v>
      </c>
      <c r="B69" s="52" t="s">
        <v>172</v>
      </c>
      <c r="C69" s="53" t="s">
        <v>19</v>
      </c>
      <c r="D69" s="53" t="s">
        <v>77</v>
      </c>
      <c r="E69" s="45">
        <v>0.86049984002168023</v>
      </c>
      <c r="F69" s="54">
        <v>0.91355182736900042</v>
      </c>
      <c r="G69" s="8"/>
      <c r="H69" s="9"/>
      <c r="I69" s="71"/>
      <c r="J69" s="92"/>
      <c r="K69" s="11"/>
      <c r="L69" s="12"/>
      <c r="M69" s="12"/>
      <c r="N69" s="90"/>
      <c r="O69" s="12"/>
      <c r="P69" s="12"/>
      <c r="Q69" s="20"/>
      <c r="R69" s="11">
        <v>95</v>
      </c>
      <c r="S69" s="12"/>
      <c r="T69" s="12"/>
      <c r="U69" s="19">
        <v>8</v>
      </c>
      <c r="V69" s="19"/>
      <c r="W69" s="19"/>
      <c r="X69" s="30"/>
      <c r="Y69" s="11"/>
      <c r="Z69" s="12"/>
      <c r="AA69" s="20"/>
      <c r="AB69" s="12"/>
      <c r="AC69" s="12"/>
      <c r="AD69" s="20"/>
      <c r="AE69" s="38" t="s">
        <v>173</v>
      </c>
      <c r="AH69" s="102">
        <v>76.615000000000009</v>
      </c>
      <c r="AI69" s="102">
        <v>0.08</v>
      </c>
      <c r="AJ69" s="102">
        <v>12.879999999999999</v>
      </c>
      <c r="AK69" s="102">
        <v>1.24</v>
      </c>
      <c r="AL69" s="102">
        <v>7.0000000000000007E-2</v>
      </c>
      <c r="AM69" s="102">
        <v>0.02</v>
      </c>
      <c r="AN69" s="102">
        <v>0.61</v>
      </c>
      <c r="AO69" s="102">
        <v>3.53</v>
      </c>
      <c r="AP69" s="102">
        <v>4.8450000000000006</v>
      </c>
      <c r="AQ69" s="102"/>
      <c r="AR69" s="9">
        <v>99.889999999999986</v>
      </c>
      <c r="AS69" s="100"/>
      <c r="AT69" s="100">
        <v>0.86049984002168023</v>
      </c>
      <c r="AU69" s="100">
        <v>0.91355182736900042</v>
      </c>
      <c r="AV69" s="100"/>
      <c r="AW69" s="100">
        <v>1.2750041604260276</v>
      </c>
      <c r="AX69" s="100">
        <v>1.0012515644555694E-3</v>
      </c>
      <c r="AY69" s="100">
        <v>0.12632404864652808</v>
      </c>
      <c r="AZ69" s="100">
        <v>1.7258176757132919E-2</v>
      </c>
      <c r="BA69" s="100">
        <v>9.8674936566112213E-4</v>
      </c>
      <c r="BB69" s="100">
        <v>4.9615480029769287E-4</v>
      </c>
      <c r="BC69" s="100">
        <v>1.0877318116975749E-2</v>
      </c>
      <c r="BD69" s="100">
        <v>5.7119741100323626E-2</v>
      </c>
      <c r="BE69" s="100">
        <v>5.1433121019108283E-2</v>
      </c>
      <c r="BF69" s="100">
        <v>0</v>
      </c>
      <c r="BG69" s="100">
        <v>1.5405007217965108</v>
      </c>
      <c r="BH69" s="100"/>
      <c r="BI69" s="100"/>
      <c r="BJ69" s="100">
        <v>1.2750041604260276</v>
      </c>
      <c r="BK69" s="100">
        <v>1.0012515644555694E-3</v>
      </c>
      <c r="BL69" s="100">
        <v>0.25264809729305615</v>
      </c>
      <c r="BM69" s="100">
        <v>1.7258176757132919E-2</v>
      </c>
      <c r="BN69" s="100">
        <v>9.8674936566112213E-4</v>
      </c>
      <c r="BO69" s="100">
        <v>4.9615480029769287E-4</v>
      </c>
      <c r="BP69" s="100">
        <v>1.0877318116975749E-2</v>
      </c>
      <c r="BQ69" s="100">
        <v>0.11423948220064725</v>
      </c>
      <c r="BR69" s="100">
        <v>0.10286624203821657</v>
      </c>
      <c r="BS69" s="100">
        <v>0</v>
      </c>
      <c r="BU69" s="113"/>
    </row>
    <row r="70" spans="1:73" s="84" customFormat="1" x14ac:dyDescent="0.25">
      <c r="A70" s="51" t="s">
        <v>101</v>
      </c>
      <c r="B70" s="52" t="s">
        <v>103</v>
      </c>
      <c r="C70" s="53" t="s">
        <v>19</v>
      </c>
      <c r="D70" s="53" t="s">
        <v>77</v>
      </c>
      <c r="E70" s="45">
        <v>0.86358454381741478</v>
      </c>
      <c r="F70" s="54">
        <v>0.92055598984793297</v>
      </c>
      <c r="G70" s="8"/>
      <c r="H70" s="9"/>
      <c r="I70" s="71"/>
      <c r="J70" s="92"/>
      <c r="K70" s="11"/>
      <c r="L70" s="12"/>
      <c r="M70" s="12"/>
      <c r="N70" s="90"/>
      <c r="O70" s="12"/>
      <c r="P70" s="12"/>
      <c r="Q70" s="20"/>
      <c r="R70" s="11">
        <v>75</v>
      </c>
      <c r="S70" s="12"/>
      <c r="T70" s="12"/>
      <c r="U70" s="12">
        <v>4</v>
      </c>
      <c r="V70" s="12"/>
      <c r="W70" s="12"/>
      <c r="X70" s="30"/>
      <c r="Y70" s="11"/>
      <c r="Z70" s="12"/>
      <c r="AA70" s="20"/>
      <c r="AB70" s="12"/>
      <c r="AC70" s="12"/>
      <c r="AD70" s="20"/>
      <c r="AE70" s="38" t="s">
        <v>104</v>
      </c>
      <c r="AH70" s="100">
        <v>77.2</v>
      </c>
      <c r="AI70" s="100">
        <v>6.0000000000000012E-2</v>
      </c>
      <c r="AJ70" s="100">
        <v>12.84</v>
      </c>
      <c r="AK70" s="100">
        <v>0.88000000000000012</v>
      </c>
      <c r="AL70" s="100">
        <v>0.04</v>
      </c>
      <c r="AM70" s="100">
        <v>0.04</v>
      </c>
      <c r="AN70" s="100">
        <v>0.55999999999999994</v>
      </c>
      <c r="AO70" s="100">
        <v>3.6199999999999997</v>
      </c>
      <c r="AP70" s="100">
        <v>4.76</v>
      </c>
      <c r="AQ70" s="100"/>
      <c r="AR70" s="9">
        <v>100.00000000000003</v>
      </c>
      <c r="AS70" s="100"/>
      <c r="AT70" s="100">
        <v>0.86358454381741478</v>
      </c>
      <c r="AU70" s="100">
        <v>3</v>
      </c>
      <c r="AV70" s="100"/>
      <c r="AW70" s="100">
        <v>1.2847395573306706</v>
      </c>
      <c r="AX70" s="100">
        <v>7.5093867334167716E-4</v>
      </c>
      <c r="AY70" s="100">
        <v>0.12593173793644566</v>
      </c>
      <c r="AZ70" s="100">
        <v>1.2247738343771748E-2</v>
      </c>
      <c r="BA70" s="100">
        <v>5.6385678037778404E-4</v>
      </c>
      <c r="BB70" s="100">
        <v>9.9230960059538574E-4</v>
      </c>
      <c r="BC70" s="100">
        <v>9.9857346647646214E-3</v>
      </c>
      <c r="BD70" s="100">
        <v>5.857605177993528E-2</v>
      </c>
      <c r="BE70" s="100">
        <v>5.0530785562632699E-2</v>
      </c>
      <c r="BF70" s="100">
        <v>0</v>
      </c>
      <c r="BG70" s="100"/>
      <c r="BH70" s="100">
        <v>1.5443187106725356</v>
      </c>
      <c r="BI70" s="100"/>
      <c r="BJ70" s="100">
        <v>1.2847395573306706</v>
      </c>
      <c r="BK70" s="100">
        <v>7.5093867334167716E-4</v>
      </c>
      <c r="BL70" s="100">
        <v>0.25186347587289132</v>
      </c>
      <c r="BM70" s="100">
        <v>1.2247738343771748E-2</v>
      </c>
      <c r="BN70" s="100">
        <v>5.6385678037778404E-4</v>
      </c>
      <c r="BO70" s="100">
        <v>9.9230960059538574E-4</v>
      </c>
      <c r="BP70" s="100">
        <v>9.9857346647646214E-3</v>
      </c>
      <c r="BQ70" s="100">
        <v>0.11715210355987056</v>
      </c>
      <c r="BR70" s="100">
        <v>0.1010615711252654</v>
      </c>
      <c r="BS70" s="100">
        <v>0</v>
      </c>
      <c r="BU70" s="113"/>
    </row>
    <row r="71" spans="1:73" s="84" customFormat="1" x14ac:dyDescent="0.25">
      <c r="A71" s="40" t="s">
        <v>44</v>
      </c>
      <c r="B71" s="41" t="s">
        <v>33</v>
      </c>
      <c r="C71" s="21" t="s">
        <v>19</v>
      </c>
      <c r="D71" s="21" t="s">
        <v>93</v>
      </c>
      <c r="E71" s="45">
        <v>0.86417480752612252</v>
      </c>
      <c r="F71" s="54">
        <v>0.9289125693620075</v>
      </c>
      <c r="G71" s="8">
        <v>1.61</v>
      </c>
      <c r="H71" s="9">
        <v>0.05</v>
      </c>
      <c r="I71" s="71">
        <v>5225</v>
      </c>
      <c r="J71" s="92">
        <f t="shared" si="78"/>
        <v>3.1055900621118012E-2</v>
      </c>
      <c r="K71" s="11">
        <v>1.73</v>
      </c>
      <c r="L71" s="12">
        <v>0.02</v>
      </c>
      <c r="M71" s="12">
        <v>4503</v>
      </c>
      <c r="N71" s="90">
        <f t="shared" si="42"/>
        <v>1.1560693641618498E-2</v>
      </c>
      <c r="O71" s="12"/>
      <c r="P71" s="12"/>
      <c r="Q71" s="20"/>
      <c r="R71" s="11"/>
      <c r="S71" s="12"/>
      <c r="T71" s="12"/>
      <c r="U71" s="19"/>
      <c r="V71" s="19"/>
      <c r="W71" s="19"/>
      <c r="X71" s="30"/>
      <c r="Y71" s="11"/>
      <c r="Z71" s="12"/>
      <c r="AA71" s="20"/>
      <c r="AB71" s="12"/>
      <c r="AC71" s="12"/>
      <c r="AD71" s="20"/>
      <c r="AE71" s="38" t="s">
        <v>54</v>
      </c>
      <c r="AH71" s="100">
        <v>77.5</v>
      </c>
      <c r="AI71" s="100"/>
      <c r="AJ71" s="100">
        <v>12.5</v>
      </c>
      <c r="AK71" s="100">
        <v>1</v>
      </c>
      <c r="AL71" s="100"/>
      <c r="AM71" s="100"/>
      <c r="AN71" s="100">
        <v>0.5</v>
      </c>
      <c r="AO71" s="100">
        <v>3.6</v>
      </c>
      <c r="AP71" s="100">
        <v>4.8</v>
      </c>
      <c r="AQ71" s="100"/>
      <c r="AR71" s="9">
        <f>SUM(AH71:AQ71)</f>
        <v>99.899999999999991</v>
      </c>
      <c r="AS71" s="100"/>
      <c r="AT71" s="100">
        <f>(BJ71+BL71)/(SUM(BJ71:BS71))</f>
        <v>0.86417480752612252</v>
      </c>
      <c r="AU71" s="100">
        <f>BQ71/(BQ71+BP71)</f>
        <v>0.9289125693620075</v>
      </c>
      <c r="AV71" s="100"/>
      <c r="AW71" s="100">
        <f>AH71/60.09</f>
        <v>1.2897320685638209</v>
      </c>
      <c r="AX71" s="100">
        <f>AI71/79.9</f>
        <v>0</v>
      </c>
      <c r="AY71" s="100">
        <f>AJ71/101.96</f>
        <v>0.1225970969007454</v>
      </c>
      <c r="AZ71" s="100">
        <f>AK71/71.85</f>
        <v>1.3917884481558803E-2</v>
      </c>
      <c r="BA71" s="100">
        <f>AL71/70.94</f>
        <v>0</v>
      </c>
      <c r="BB71" s="100">
        <f>AM71/40.31</f>
        <v>0</v>
      </c>
      <c r="BC71" s="100">
        <f>AN71/56.08</f>
        <v>8.9158345221112701E-3</v>
      </c>
      <c r="BD71" s="100">
        <f>AO71/61.8</f>
        <v>5.8252427184466021E-2</v>
      </c>
      <c r="BE71" s="100">
        <f>AP71/94.2</f>
        <v>5.0955414012738849E-2</v>
      </c>
      <c r="BF71" s="100">
        <f>AQ71/141.95</f>
        <v>0</v>
      </c>
      <c r="BG71" s="100">
        <f>SUM(AW71:BE71)</f>
        <v>1.5443707256654413</v>
      </c>
      <c r="BH71" s="100"/>
      <c r="BI71" s="100"/>
      <c r="BJ71" s="100">
        <f>AW71</f>
        <v>1.2897320685638209</v>
      </c>
      <c r="BK71" s="100">
        <f>AX71</f>
        <v>0</v>
      </c>
      <c r="BL71" s="100">
        <f>2*AY71</f>
        <v>0.2451941938014908</v>
      </c>
      <c r="BM71" s="100">
        <f t="shared" ref="BM71:BP72" si="80">AZ71</f>
        <v>1.3917884481558803E-2</v>
      </c>
      <c r="BN71" s="100">
        <f t="shared" si="80"/>
        <v>0</v>
      </c>
      <c r="BO71" s="100">
        <f t="shared" si="80"/>
        <v>0</v>
      </c>
      <c r="BP71" s="100">
        <f t="shared" si="80"/>
        <v>8.9158345221112701E-3</v>
      </c>
      <c r="BQ71" s="100">
        <f t="shared" ref="BQ71:BS72" si="81">2*BD71</f>
        <v>0.11650485436893204</v>
      </c>
      <c r="BR71" s="100">
        <f t="shared" si="81"/>
        <v>0.1019108280254777</v>
      </c>
      <c r="BS71" s="100">
        <f t="shared" si="81"/>
        <v>0</v>
      </c>
      <c r="BU71" s="113"/>
    </row>
    <row r="72" spans="1:73" s="84" customFormat="1" x14ac:dyDescent="0.25">
      <c r="A72" s="51" t="s">
        <v>101</v>
      </c>
      <c r="B72" s="52" t="s">
        <v>108</v>
      </c>
      <c r="C72" s="53" t="s">
        <v>19</v>
      </c>
      <c r="D72" s="53" t="s">
        <v>77</v>
      </c>
      <c r="E72" s="45">
        <v>0.8666294749760296</v>
      </c>
      <c r="F72" s="54">
        <v>0.93438268761454857</v>
      </c>
      <c r="G72" s="8"/>
      <c r="H72" s="9"/>
      <c r="I72" s="71"/>
      <c r="J72" s="92"/>
      <c r="K72" s="11"/>
      <c r="L72" s="12"/>
      <c r="M72" s="12"/>
      <c r="N72" s="90"/>
      <c r="O72" s="12"/>
      <c r="P72" s="12"/>
      <c r="Q72" s="20"/>
      <c r="R72" s="11">
        <v>88</v>
      </c>
      <c r="S72" s="12"/>
      <c r="T72" s="12"/>
      <c r="U72" s="12">
        <v>2</v>
      </c>
      <c r="V72" s="12"/>
      <c r="W72" s="12"/>
      <c r="X72" s="30"/>
      <c r="Y72" s="11"/>
      <c r="Z72" s="12"/>
      <c r="AA72" s="20"/>
      <c r="AB72" s="12"/>
      <c r="AC72" s="12"/>
      <c r="AD72" s="20"/>
      <c r="AE72" s="38"/>
      <c r="AH72" s="100">
        <v>77.7</v>
      </c>
      <c r="AI72" s="100">
        <v>7.0000000000000007E-2</v>
      </c>
      <c r="AJ72" s="100">
        <v>13</v>
      </c>
      <c r="AK72" s="100">
        <v>0.38</v>
      </c>
      <c r="AL72" s="100">
        <v>0.04</v>
      </c>
      <c r="AM72" s="100">
        <v>0.05</v>
      </c>
      <c r="AN72" s="100">
        <v>0.52</v>
      </c>
      <c r="AO72" s="100">
        <v>4.08</v>
      </c>
      <c r="AP72" s="100">
        <v>4.1900000000000004</v>
      </c>
      <c r="AQ72" s="100"/>
      <c r="AR72" s="9">
        <f>SUM(AH72:AQ72)</f>
        <v>100.02999999999999</v>
      </c>
      <c r="AS72" s="100"/>
      <c r="AT72" s="100">
        <f>(BJ72+BL72)/(SUM(BJ72:BS72))</f>
        <v>0.8666294749760296</v>
      </c>
      <c r="AU72" s="100">
        <f>BQ72/(BQ72+BP72)</f>
        <v>0.93438268761454857</v>
      </c>
      <c r="AV72" s="100"/>
      <c r="AW72" s="100">
        <f>AH72/60.09</f>
        <v>1.293060409385921</v>
      </c>
      <c r="AX72" s="100">
        <f>AI72/79.9</f>
        <v>8.7609511889862328E-4</v>
      </c>
      <c r="AY72" s="100">
        <f>AJ72/101.96</f>
        <v>0.12750098077677521</v>
      </c>
      <c r="AZ72" s="100">
        <f>AK72/71.85</f>
        <v>5.2887961029923457E-3</v>
      </c>
      <c r="BA72" s="100">
        <f>AL72/70.94</f>
        <v>5.6385678037778404E-4</v>
      </c>
      <c r="BB72" s="100">
        <f>AM72/40.31</f>
        <v>1.2403870007442323E-3</v>
      </c>
      <c r="BC72" s="100">
        <f>AN72/56.08</f>
        <v>9.2724679029957211E-3</v>
      </c>
      <c r="BD72" s="100">
        <f>AO72/61.8</f>
        <v>6.6019417475728162E-2</v>
      </c>
      <c r="BE72" s="100">
        <f>AP72/94.2</f>
        <v>4.4479830148619962E-2</v>
      </c>
      <c r="BF72" s="100">
        <f>AQ72/141.95</f>
        <v>0</v>
      </c>
      <c r="BG72" s="100"/>
      <c r="BH72" s="100">
        <f>SUM(AW72:BE72)</f>
        <v>1.5483022406930533</v>
      </c>
      <c r="BI72" s="100"/>
      <c r="BJ72" s="100">
        <f>AW72</f>
        <v>1.293060409385921</v>
      </c>
      <c r="BK72" s="100">
        <f>AX72</f>
        <v>8.7609511889862328E-4</v>
      </c>
      <c r="BL72" s="100">
        <f>2*AY72</f>
        <v>0.25500196155355043</v>
      </c>
      <c r="BM72" s="100">
        <f t="shared" si="80"/>
        <v>5.2887961029923457E-3</v>
      </c>
      <c r="BN72" s="100">
        <f t="shared" si="80"/>
        <v>5.6385678037778404E-4</v>
      </c>
      <c r="BO72" s="100">
        <f t="shared" si="80"/>
        <v>1.2403870007442323E-3</v>
      </c>
      <c r="BP72" s="100">
        <f t="shared" si="80"/>
        <v>9.2724679029957211E-3</v>
      </c>
      <c r="BQ72" s="100">
        <f t="shared" si="81"/>
        <v>0.13203883495145632</v>
      </c>
      <c r="BR72" s="100">
        <f t="shared" si="81"/>
        <v>8.8959660297239923E-2</v>
      </c>
      <c r="BS72" s="100">
        <f t="shared" si="81"/>
        <v>0</v>
      </c>
      <c r="BU72" s="113"/>
    </row>
    <row r="73" spans="1:73" s="84" customFormat="1" x14ac:dyDescent="0.25">
      <c r="A73" s="42" t="s">
        <v>101</v>
      </c>
      <c r="B73" s="69" t="s">
        <v>110</v>
      </c>
      <c r="C73" s="44" t="s">
        <v>19</v>
      </c>
      <c r="D73" s="72"/>
      <c r="E73" s="73"/>
      <c r="F73" s="54"/>
      <c r="G73" s="8">
        <v>1.86</v>
      </c>
      <c r="H73" s="9">
        <v>0.05</v>
      </c>
      <c r="I73" s="71"/>
      <c r="J73" s="92">
        <f>H73/G73</f>
        <v>2.6881720430107527E-2</v>
      </c>
      <c r="K73" s="11">
        <v>1.5</v>
      </c>
      <c r="L73" s="12">
        <v>0.1</v>
      </c>
      <c r="M73" s="12"/>
      <c r="N73" s="90">
        <f t="shared" si="42"/>
        <v>6.6666666666666666E-2</v>
      </c>
      <c r="O73" s="12"/>
      <c r="P73" s="12"/>
      <c r="Q73" s="20"/>
      <c r="R73" s="11">
        <v>80</v>
      </c>
      <c r="S73" s="12"/>
      <c r="T73" s="12"/>
      <c r="U73" s="19">
        <v>4</v>
      </c>
      <c r="V73" s="19"/>
      <c r="W73" s="19"/>
      <c r="X73" s="30"/>
      <c r="Y73" s="11"/>
      <c r="Z73" s="12"/>
      <c r="AA73" s="20"/>
      <c r="AB73" s="12"/>
      <c r="AC73" s="12"/>
      <c r="AD73" s="20"/>
      <c r="AE73" s="38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80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U73" s="113"/>
    </row>
    <row r="74" spans="1:73" s="84" customFormat="1" x14ac:dyDescent="0.25">
      <c r="A74" s="51" t="s">
        <v>101</v>
      </c>
      <c r="B74" s="52" t="s">
        <v>125</v>
      </c>
      <c r="C74" s="53" t="s">
        <v>6</v>
      </c>
      <c r="D74" s="53" t="s">
        <v>96</v>
      </c>
      <c r="E74" s="45"/>
      <c r="F74" s="54"/>
      <c r="G74" s="8"/>
      <c r="H74" s="9"/>
      <c r="I74" s="71"/>
      <c r="J74" s="92"/>
      <c r="K74" s="11"/>
      <c r="L74" s="12"/>
      <c r="M74" s="12"/>
      <c r="N74" s="90"/>
      <c r="O74" s="12"/>
      <c r="P74" s="12"/>
      <c r="Q74" s="20"/>
      <c r="R74" s="11"/>
      <c r="S74" s="12"/>
      <c r="T74" s="12"/>
      <c r="U74" s="19"/>
      <c r="V74" s="19"/>
      <c r="W74" s="19"/>
      <c r="X74" s="30"/>
      <c r="Y74" s="11">
        <v>375</v>
      </c>
      <c r="Z74" s="12">
        <v>20</v>
      </c>
      <c r="AA74" s="20"/>
      <c r="AB74" s="12">
        <v>375</v>
      </c>
      <c r="AC74" s="12">
        <v>20</v>
      </c>
      <c r="AD74" s="20"/>
      <c r="AE74" s="38" t="s">
        <v>143</v>
      </c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80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U74" s="113"/>
    </row>
    <row r="75" spans="1:73" s="84" customFormat="1" x14ac:dyDescent="0.25">
      <c r="A75" s="51" t="s">
        <v>101</v>
      </c>
      <c r="B75" s="52" t="s">
        <v>115</v>
      </c>
      <c r="C75" s="53" t="s">
        <v>123</v>
      </c>
      <c r="D75" s="53" t="s">
        <v>96</v>
      </c>
      <c r="E75" s="45"/>
      <c r="F75" s="54"/>
      <c r="G75" s="8"/>
      <c r="H75" s="9"/>
      <c r="I75" s="71"/>
      <c r="J75" s="92"/>
      <c r="K75" s="11"/>
      <c r="L75" s="12"/>
      <c r="M75" s="12"/>
      <c r="N75" s="90"/>
      <c r="O75" s="12"/>
      <c r="P75" s="12"/>
      <c r="Q75" s="20"/>
      <c r="R75" s="11"/>
      <c r="S75" s="12"/>
      <c r="T75" s="12"/>
      <c r="U75" s="19"/>
      <c r="V75" s="19"/>
      <c r="W75" s="19"/>
      <c r="X75" s="30"/>
      <c r="Y75" s="11">
        <v>200</v>
      </c>
      <c r="Z75" s="12">
        <v>15</v>
      </c>
      <c r="AA75" s="20"/>
      <c r="AB75" s="12">
        <v>235</v>
      </c>
      <c r="AC75" s="12">
        <v>20</v>
      </c>
      <c r="AD75" s="20"/>
      <c r="AE75" s="38" t="s">
        <v>143</v>
      </c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80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U75" s="113"/>
    </row>
    <row r="76" spans="1:73" s="84" customFormat="1" x14ac:dyDescent="0.25">
      <c r="A76" s="51" t="s">
        <v>177</v>
      </c>
      <c r="B76" s="69" t="s">
        <v>178</v>
      </c>
      <c r="C76" s="53" t="s">
        <v>179</v>
      </c>
      <c r="D76" s="72" t="s">
        <v>77</v>
      </c>
      <c r="E76" s="73"/>
      <c r="F76" s="87"/>
      <c r="G76" s="88">
        <v>1.76</v>
      </c>
      <c r="H76" s="80"/>
      <c r="I76" s="85"/>
      <c r="J76" s="92"/>
      <c r="K76" s="81">
        <v>0.98</v>
      </c>
      <c r="L76" s="70"/>
      <c r="M76" s="70"/>
      <c r="N76" s="90">
        <f t="shared" ref="N76:N79" si="82">L76/K76</f>
        <v>0</v>
      </c>
      <c r="O76" s="70"/>
      <c r="P76" s="70"/>
      <c r="Q76" s="61"/>
      <c r="R76" s="81">
        <v>67</v>
      </c>
      <c r="S76" s="70"/>
      <c r="T76" s="70"/>
      <c r="U76" s="60">
        <v>0.6</v>
      </c>
      <c r="V76" s="60"/>
      <c r="W76" s="60"/>
      <c r="X76" s="82"/>
      <c r="Y76" s="81"/>
      <c r="Z76" s="70"/>
      <c r="AA76" s="61"/>
      <c r="AB76" s="70"/>
      <c r="AC76" s="70"/>
      <c r="AD76" s="61"/>
      <c r="AE76" s="83" t="s">
        <v>182</v>
      </c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80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U76" s="113"/>
    </row>
    <row r="77" spans="1:73" s="84" customFormat="1" x14ac:dyDescent="0.25">
      <c r="A77" s="51" t="s">
        <v>192</v>
      </c>
      <c r="B77" s="52" t="s">
        <v>193</v>
      </c>
      <c r="C77" s="53" t="s">
        <v>194</v>
      </c>
      <c r="D77" s="53" t="s">
        <v>77</v>
      </c>
      <c r="E77" s="79">
        <v>0.79066531733796352</v>
      </c>
      <c r="F77" s="87"/>
      <c r="G77" s="88">
        <v>1.2</v>
      </c>
      <c r="H77" s="80">
        <v>0.02</v>
      </c>
      <c r="I77" s="85"/>
      <c r="J77" s="92">
        <f t="shared" si="78"/>
        <v>1.6666666666666666E-2</v>
      </c>
      <c r="K77" s="81">
        <v>1.5</v>
      </c>
      <c r="L77" s="70">
        <v>0.04</v>
      </c>
      <c r="M77" s="70"/>
      <c r="N77" s="90">
        <f t="shared" si="82"/>
        <v>2.6666666666666668E-2</v>
      </c>
      <c r="O77" s="70"/>
      <c r="P77" s="70"/>
      <c r="Q77" s="61"/>
      <c r="R77" s="81"/>
      <c r="S77" s="70"/>
      <c r="T77" s="70"/>
      <c r="U77" s="60"/>
      <c r="V77" s="60"/>
      <c r="W77" s="60"/>
      <c r="X77" s="82"/>
      <c r="Y77" s="81"/>
      <c r="Z77" s="70"/>
      <c r="AA77" s="61"/>
      <c r="AB77" s="70"/>
      <c r="AC77" s="70"/>
      <c r="AD77" s="61"/>
      <c r="AE77" s="83"/>
      <c r="AH77" s="100">
        <v>73.09</v>
      </c>
      <c r="AI77" s="100"/>
      <c r="AJ77" s="100">
        <v>12.99</v>
      </c>
      <c r="AK77" s="100"/>
      <c r="AL77" s="100"/>
      <c r="AM77" s="100"/>
      <c r="AN77" s="100"/>
      <c r="AO77" s="100">
        <v>8.4600000000000009</v>
      </c>
      <c r="AP77" s="100">
        <v>5.45</v>
      </c>
      <c r="AQ77" s="100"/>
      <c r="AR77" s="9">
        <f>SUM(AH77:AQ77)</f>
        <v>99.99</v>
      </c>
      <c r="AS77" s="100"/>
      <c r="AT77" s="100">
        <f>(BJ77+BL77)/(SUM(BJ77:BS77))</f>
        <v>0.79066531733796352</v>
      </c>
      <c r="AU77" s="100">
        <f>BQ77/(BQ77+BP77)</f>
        <v>1</v>
      </c>
      <c r="AV77" s="100"/>
      <c r="AW77" s="100">
        <f>AH77/60.09</f>
        <v>1.216342153436512</v>
      </c>
      <c r="AX77" s="100">
        <f>AI77/79.9</f>
        <v>0</v>
      </c>
      <c r="AY77" s="100">
        <f>AJ77/101.96</f>
        <v>0.12740290309925462</v>
      </c>
      <c r="AZ77" s="100">
        <f>AK77/71.85</f>
        <v>0</v>
      </c>
      <c r="BA77" s="100">
        <f>AL77/70.94</f>
        <v>0</v>
      </c>
      <c r="BB77" s="100">
        <f>AM77/40.31</f>
        <v>0</v>
      </c>
      <c r="BC77" s="100">
        <f>AN77/56.08</f>
        <v>0</v>
      </c>
      <c r="BD77" s="100">
        <f>AO77/61.8</f>
        <v>0.13689320388349516</v>
      </c>
      <c r="BE77" s="100">
        <f>AP77/94.2</f>
        <v>5.7855626326963908E-2</v>
      </c>
      <c r="BF77" s="100">
        <f>AQ77/141.95</f>
        <v>0</v>
      </c>
      <c r="BG77" s="100">
        <f>SUM(AW77:BE77)</f>
        <v>1.5384938867462254</v>
      </c>
      <c r="BH77" s="100"/>
      <c r="BI77" s="100"/>
      <c r="BJ77" s="100">
        <f>AW77</f>
        <v>1.216342153436512</v>
      </c>
      <c r="BK77" s="100">
        <f>AX77</f>
        <v>0</v>
      </c>
      <c r="BL77" s="100">
        <f>2*AY77</f>
        <v>0.25480580619850923</v>
      </c>
      <c r="BM77" s="100">
        <f>AZ77</f>
        <v>0</v>
      </c>
      <c r="BN77" s="100">
        <f>BA77</f>
        <v>0</v>
      </c>
      <c r="BO77" s="100">
        <f>BB77</f>
        <v>0</v>
      </c>
      <c r="BP77" s="100">
        <f>BC77</f>
        <v>0</v>
      </c>
      <c r="BQ77" s="100">
        <f>2*BD77</f>
        <v>0.27378640776699031</v>
      </c>
      <c r="BR77" s="100">
        <f>2*BE77</f>
        <v>0.11571125265392782</v>
      </c>
      <c r="BS77" s="100">
        <f>2*BF77</f>
        <v>0</v>
      </c>
      <c r="BU77" s="113"/>
    </row>
    <row r="78" spans="1:73" s="84" customFormat="1" x14ac:dyDescent="0.25">
      <c r="A78" s="51" t="s">
        <v>195</v>
      </c>
      <c r="B78" s="52" t="s">
        <v>196</v>
      </c>
      <c r="C78" s="53" t="s">
        <v>19</v>
      </c>
      <c r="D78" s="53" t="s">
        <v>77</v>
      </c>
      <c r="E78" s="79">
        <v>0.80524921389779802</v>
      </c>
      <c r="F78" s="87">
        <v>0.84064893748481084</v>
      </c>
      <c r="G78" s="88"/>
      <c r="H78" s="80"/>
      <c r="I78" s="85"/>
      <c r="J78" s="92"/>
      <c r="K78" s="81"/>
      <c r="L78" s="70"/>
      <c r="M78" s="70"/>
      <c r="N78" s="90"/>
      <c r="O78" s="70"/>
      <c r="P78" s="70"/>
      <c r="Q78" s="61"/>
      <c r="R78" s="81"/>
      <c r="S78" s="70"/>
      <c r="T78" s="70"/>
      <c r="U78" s="60"/>
      <c r="V78" s="60"/>
      <c r="W78" s="60"/>
      <c r="X78" s="82"/>
      <c r="Y78" s="81">
        <v>207</v>
      </c>
      <c r="Z78" s="70">
        <v>22</v>
      </c>
      <c r="AA78" s="61"/>
      <c r="AB78" s="70">
        <v>143</v>
      </c>
      <c r="AC78" s="70">
        <v>10</v>
      </c>
      <c r="AD78" s="61"/>
      <c r="AE78" s="38" t="s">
        <v>163</v>
      </c>
      <c r="AH78" s="100">
        <v>68.957142857142856</v>
      </c>
      <c r="AI78" s="100">
        <v>0.5</v>
      </c>
      <c r="AJ78" s="100">
        <v>15.760000000000002</v>
      </c>
      <c r="AK78" s="100">
        <v>0.93571428571428583</v>
      </c>
      <c r="AL78" s="100">
        <v>0.49285714285714288</v>
      </c>
      <c r="AM78" s="100">
        <v>0.24571428571428572</v>
      </c>
      <c r="AN78" s="100">
        <v>1.4542857142857142</v>
      </c>
      <c r="AO78" s="100">
        <v>4.2271428571428578</v>
      </c>
      <c r="AP78" s="100">
        <v>7.3514285714285705</v>
      </c>
      <c r="AQ78" s="100">
        <v>0.28999999999999998</v>
      </c>
      <c r="AR78" s="9">
        <v>100.21428571428572</v>
      </c>
      <c r="AS78" s="100"/>
      <c r="AT78" s="100">
        <v>0.80524921389779802</v>
      </c>
      <c r="AU78" s="100">
        <v>0.84064893748481084</v>
      </c>
      <c r="AV78" s="100"/>
      <c r="AW78" s="100">
        <v>1.147564367734113</v>
      </c>
      <c r="AX78" s="100">
        <v>6.25782227784731E-3</v>
      </c>
      <c r="AY78" s="100">
        <v>0.15457041977245978</v>
      </c>
      <c r="AZ78" s="100">
        <v>1.3023163336315738E-2</v>
      </c>
      <c r="BA78" s="100">
        <v>6.9475210439405525E-3</v>
      </c>
      <c r="BB78" s="100">
        <v>6.095616117943084E-3</v>
      </c>
      <c r="BC78" s="100">
        <v>2.5932341552883632E-2</v>
      </c>
      <c r="BD78" s="100">
        <v>6.8400369856680548E-2</v>
      </c>
      <c r="BE78" s="100">
        <v>7.8040643008795874E-2</v>
      </c>
      <c r="BF78" s="100">
        <v>5.8370653650681827E-4</v>
      </c>
      <c r="BG78" s="100">
        <v>1.50683226470098</v>
      </c>
      <c r="BH78" s="100"/>
      <c r="BI78" s="100"/>
      <c r="BJ78" s="100">
        <v>1.147564367734113</v>
      </c>
      <c r="BK78" s="100">
        <v>6.25782227784731E-3</v>
      </c>
      <c r="BL78" s="100">
        <v>0.30914083954491955</v>
      </c>
      <c r="BM78" s="100">
        <v>1.3023163336315738E-2</v>
      </c>
      <c r="BN78" s="100">
        <v>6.9475210439405525E-3</v>
      </c>
      <c r="BO78" s="100">
        <v>6.095616117943084E-3</v>
      </c>
      <c r="BP78" s="100">
        <v>2.5932341552883632E-2</v>
      </c>
      <c r="BQ78" s="100">
        <v>0.1368007397133611</v>
      </c>
      <c r="BR78" s="100">
        <v>0.15608128601759175</v>
      </c>
      <c r="BS78" s="100">
        <v>1.1674130730136365E-3</v>
      </c>
      <c r="BU78" s="113">
        <f t="shared" si="79"/>
        <v>0.3188287271437325</v>
      </c>
    </row>
    <row r="79" spans="1:73" ht="18" thickBot="1" x14ac:dyDescent="0.3">
      <c r="A79" s="77" t="s">
        <v>101</v>
      </c>
      <c r="B79" s="68" t="s">
        <v>116</v>
      </c>
      <c r="C79" s="78" t="s">
        <v>119</v>
      </c>
      <c r="D79" s="74"/>
      <c r="E79" s="75"/>
      <c r="F79" s="55"/>
      <c r="G79" s="13">
        <v>0.56000000000000005</v>
      </c>
      <c r="H79" s="14">
        <v>0.04</v>
      </c>
      <c r="I79" s="86"/>
      <c r="J79" s="93">
        <f t="shared" si="78"/>
        <v>7.1428571428571425E-2</v>
      </c>
      <c r="K79" s="26">
        <v>0.57999999999999996</v>
      </c>
      <c r="L79" s="27">
        <v>0.02</v>
      </c>
      <c r="M79" s="27"/>
      <c r="N79" s="91">
        <f t="shared" si="82"/>
        <v>3.4482758620689662E-2</v>
      </c>
      <c r="O79" s="27"/>
      <c r="P79" s="27"/>
      <c r="Q79" s="25"/>
      <c r="R79" s="26"/>
      <c r="S79" s="27"/>
      <c r="T79" s="27"/>
      <c r="U79" s="24"/>
      <c r="V79" s="24"/>
      <c r="W79" s="24"/>
      <c r="X79" s="67"/>
      <c r="Y79" s="26"/>
      <c r="Z79" s="27"/>
      <c r="AA79" s="25"/>
      <c r="AB79" s="27"/>
      <c r="AC79" s="27"/>
      <c r="AD79" s="25"/>
      <c r="AE79" s="39" t="s">
        <v>126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3" x14ac:dyDescent="0.25">
      <c r="D80" s="1" t="s">
        <v>80</v>
      </c>
    </row>
    <row r="81" spans="1:36" x14ac:dyDescent="0.25">
      <c r="B81" s="4">
        <v>0.65</v>
      </c>
      <c r="C81" s="1">
        <f>AVERAGE(B81:B84)</f>
        <v>0.60499999999999998</v>
      </c>
      <c r="G81" s="1">
        <v>0.02</v>
      </c>
      <c r="H81" s="1">
        <f>SQRT((G81/B81)^2+(G82/B82)^2)</f>
        <v>9.4438786193175847E-2</v>
      </c>
      <c r="I81" s="1">
        <f>H81*C81</f>
        <v>5.7135465646871386E-2</v>
      </c>
    </row>
    <row r="82" spans="1:36" x14ac:dyDescent="0.25">
      <c r="B82" s="4">
        <v>0.56000000000000005</v>
      </c>
      <c r="E82" s="2"/>
      <c r="F82" s="2"/>
      <c r="G82" s="1">
        <v>0.05</v>
      </c>
    </row>
    <row r="83" spans="1:36" x14ac:dyDescent="0.25">
      <c r="E83" s="2"/>
      <c r="F83" s="2"/>
      <c r="AI83" s="76"/>
      <c r="AJ83" s="76"/>
    </row>
    <row r="84" spans="1:36" x14ac:dyDescent="0.25">
      <c r="A84" s="62" t="s">
        <v>84</v>
      </c>
      <c r="E84" s="2"/>
      <c r="F84" s="2"/>
      <c r="AI84" s="76"/>
      <c r="AJ84" s="76"/>
    </row>
    <row r="85" spans="1:36" x14ac:dyDescent="0.25">
      <c r="A85" s="63" t="s">
        <v>82</v>
      </c>
      <c r="AI85" s="76"/>
      <c r="AJ85" s="76"/>
    </row>
    <row r="86" spans="1:36" x14ac:dyDescent="0.25">
      <c r="A86" s="64" t="s">
        <v>83</v>
      </c>
      <c r="AI86" s="76"/>
      <c r="AJ86" s="76"/>
    </row>
    <row r="87" spans="1:36" x14ac:dyDescent="0.25">
      <c r="AI87" s="76"/>
      <c r="AJ87" s="76"/>
    </row>
    <row r="88" spans="1:36" x14ac:dyDescent="0.25">
      <c r="AI88" s="76"/>
      <c r="AJ88" s="76"/>
    </row>
    <row r="89" spans="1:36" x14ac:dyDescent="0.25">
      <c r="AI89" s="76"/>
      <c r="AJ89" s="76"/>
    </row>
    <row r="90" spans="1:36" x14ac:dyDescent="0.25">
      <c r="AI90" s="76"/>
      <c r="AJ90" s="76"/>
    </row>
    <row r="91" spans="1:36" x14ac:dyDescent="0.25">
      <c r="AI91" s="76"/>
      <c r="AJ91" s="76"/>
    </row>
    <row r="92" spans="1:36" x14ac:dyDescent="0.25">
      <c r="AI92" s="76"/>
      <c r="AJ92" s="97"/>
    </row>
    <row r="93" spans="1:36" x14ac:dyDescent="0.25">
      <c r="AI93" s="76"/>
      <c r="AJ93" s="98"/>
    </row>
    <row r="94" spans="1:36" x14ac:dyDescent="0.25">
      <c r="AI94" s="97"/>
      <c r="AJ94" s="76"/>
    </row>
    <row r="95" spans="1:36" x14ac:dyDescent="0.25">
      <c r="AI95" s="76"/>
      <c r="AJ95" s="76"/>
    </row>
    <row r="96" spans="1:36" x14ac:dyDescent="0.25">
      <c r="AI96" s="76"/>
      <c r="AJ96" s="76"/>
    </row>
    <row r="97" spans="35:36" x14ac:dyDescent="0.25">
      <c r="AI97" s="97"/>
      <c r="AJ97" s="99"/>
    </row>
    <row r="98" spans="35:36" x14ac:dyDescent="0.25">
      <c r="AI98" s="76"/>
      <c r="AJ98" s="76"/>
    </row>
    <row r="99" spans="35:36" x14ac:dyDescent="0.25">
      <c r="AI99" s="76"/>
      <c r="AJ99" s="76"/>
    </row>
    <row r="100" spans="35:36" x14ac:dyDescent="0.25">
      <c r="AI100" s="76"/>
      <c r="AJ100" s="76"/>
    </row>
    <row r="101" spans="35:36" x14ac:dyDescent="0.25">
      <c r="AI101" s="76"/>
      <c r="AJ101" s="76"/>
    </row>
    <row r="102" spans="35:36" x14ac:dyDescent="0.25">
      <c r="AI102" s="76"/>
      <c r="AJ102" s="76"/>
    </row>
    <row r="103" spans="35:36" x14ac:dyDescent="0.25">
      <c r="AI103" s="76"/>
      <c r="AJ103" s="76"/>
    </row>
    <row r="104" spans="35:36" x14ac:dyDescent="0.25">
      <c r="AI104" s="76"/>
      <c r="AJ104" s="76"/>
    </row>
    <row r="105" spans="35:36" x14ac:dyDescent="0.25">
      <c r="AI105" s="76"/>
      <c r="AJ105" s="76"/>
    </row>
    <row r="106" spans="35:36" x14ac:dyDescent="0.25">
      <c r="AI106" s="76"/>
      <c r="AJ106" s="76"/>
    </row>
    <row r="107" spans="35:36" x14ac:dyDescent="0.25">
      <c r="AI107" s="76"/>
      <c r="AJ107" s="76"/>
    </row>
    <row r="108" spans="35:36" x14ac:dyDescent="0.25">
      <c r="AI108" s="76"/>
      <c r="AJ108" s="97"/>
    </row>
    <row r="109" spans="35:36" x14ac:dyDescent="0.25">
      <c r="AI109" s="97"/>
      <c r="AJ109" s="76"/>
    </row>
    <row r="110" spans="35:36" x14ac:dyDescent="0.25">
      <c r="AI110" s="97"/>
      <c r="AJ110" s="97"/>
    </row>
    <row r="111" spans="35:36" x14ac:dyDescent="0.25">
      <c r="AI111" s="76"/>
      <c r="AJ111" s="76"/>
    </row>
    <row r="112" spans="35:36" x14ac:dyDescent="0.25">
      <c r="AI112" s="76"/>
      <c r="AJ112" s="76"/>
    </row>
    <row r="113" spans="1:36" x14ac:dyDescent="0.25">
      <c r="AI113" s="76"/>
      <c r="AJ113" s="76"/>
    </row>
    <row r="114" spans="1:36" x14ac:dyDescent="0.25">
      <c r="AI114" s="76"/>
      <c r="AJ114" s="76"/>
    </row>
    <row r="115" spans="1:36" x14ac:dyDescent="0.25">
      <c r="A115" s="22" t="s">
        <v>56</v>
      </c>
      <c r="B115" s="19"/>
      <c r="C115" s="20"/>
      <c r="D115" s="20"/>
      <c r="E115" s="16"/>
      <c r="F115" s="56"/>
      <c r="G115" s="11"/>
      <c r="H115" s="12"/>
      <c r="I115" s="10"/>
      <c r="J115" s="71"/>
      <c r="K115" s="11"/>
      <c r="L115" s="12"/>
      <c r="M115" s="20"/>
      <c r="N115" s="12"/>
      <c r="O115" s="11"/>
      <c r="P115" s="12"/>
      <c r="Q115" s="20"/>
      <c r="R115" s="11"/>
      <c r="S115" s="12"/>
      <c r="T115" s="12"/>
      <c r="U115" s="28"/>
      <c r="V115" s="28"/>
      <c r="W115" s="28"/>
      <c r="X115" s="29"/>
      <c r="Y115" s="11"/>
      <c r="Z115" s="28"/>
      <c r="AA115" s="29"/>
      <c r="AB115" s="11"/>
      <c r="AC115" s="28"/>
      <c r="AD115" s="29"/>
      <c r="AI115" s="76"/>
      <c r="AJ115" s="76"/>
    </row>
    <row r="116" spans="1:36" ht="18" thickBot="1" x14ac:dyDescent="0.3">
      <c r="A116" s="23" t="s">
        <v>44</v>
      </c>
      <c r="B116" s="24" t="s">
        <v>33</v>
      </c>
      <c r="C116" s="25" t="s">
        <v>41</v>
      </c>
      <c r="D116" s="25"/>
      <c r="E116" s="17" t="s">
        <v>58</v>
      </c>
      <c r="F116" s="57"/>
      <c r="G116" s="13">
        <v>1.5</v>
      </c>
      <c r="H116" s="14">
        <v>0.15</v>
      </c>
      <c r="I116" s="15"/>
      <c r="J116" s="86"/>
      <c r="K116" s="26">
        <v>1.2</v>
      </c>
      <c r="L116" s="27">
        <v>0.59</v>
      </c>
      <c r="M116" s="25"/>
      <c r="N116" s="27"/>
      <c r="O116" s="26"/>
      <c r="P116" s="27"/>
      <c r="Q116" s="25"/>
      <c r="R116" s="26"/>
      <c r="S116" s="27"/>
      <c r="T116" s="27"/>
      <c r="U116" s="31"/>
      <c r="V116" s="31"/>
      <c r="W116" s="31"/>
      <c r="X116" s="32"/>
      <c r="Y116" s="26"/>
      <c r="Z116" s="31"/>
      <c r="AA116" s="32"/>
      <c r="AB116" s="26"/>
      <c r="AC116" s="31"/>
      <c r="AD116" s="32"/>
      <c r="AE116" s="5" t="s">
        <v>55</v>
      </c>
      <c r="AI116" s="76"/>
      <c r="AJ116" s="76"/>
    </row>
    <row r="117" spans="1:36" x14ac:dyDescent="0.25">
      <c r="A117" s="18" t="s">
        <v>43</v>
      </c>
      <c r="B117" s="19" t="s">
        <v>30</v>
      </c>
      <c r="C117" s="20" t="s">
        <v>15</v>
      </c>
      <c r="D117" s="20"/>
      <c r="E117" s="46">
        <v>0.8</v>
      </c>
      <c r="F117" s="58"/>
      <c r="G117" s="8">
        <v>1.67</v>
      </c>
      <c r="H117" s="9">
        <v>0.06</v>
      </c>
      <c r="I117" s="10"/>
      <c r="J117" s="71"/>
      <c r="K117" s="11">
        <v>1.1299999999999999</v>
      </c>
      <c r="L117" s="12">
        <v>0.04</v>
      </c>
      <c r="M117" s="20"/>
      <c r="N117" s="12"/>
      <c r="O117" s="11">
        <v>49</v>
      </c>
      <c r="P117" s="12">
        <v>2</v>
      </c>
      <c r="Q117" s="20"/>
      <c r="R117" s="11">
        <v>70</v>
      </c>
      <c r="S117" s="12"/>
      <c r="T117" s="12"/>
      <c r="U117" s="12">
        <v>2</v>
      </c>
      <c r="V117" s="12"/>
      <c r="W117" s="12"/>
      <c r="X117" s="20"/>
      <c r="Y117" s="11">
        <v>70</v>
      </c>
      <c r="Z117" s="12">
        <v>2</v>
      </c>
      <c r="AA117" s="20"/>
      <c r="AB117" s="11">
        <v>70</v>
      </c>
      <c r="AC117" s="12">
        <v>2</v>
      </c>
      <c r="AD117" s="20"/>
      <c r="AE117" s="38"/>
      <c r="AI117" s="76"/>
      <c r="AJ117" s="76"/>
    </row>
    <row r="118" spans="1:36" s="6" customFormat="1" x14ac:dyDescent="0.25">
      <c r="A118" s="18" t="s">
        <v>43</v>
      </c>
      <c r="B118" s="19" t="s">
        <v>27</v>
      </c>
      <c r="C118" s="20" t="s">
        <v>19</v>
      </c>
      <c r="D118" s="20"/>
      <c r="E118" s="45">
        <v>0.85599999999999998</v>
      </c>
      <c r="F118" s="54"/>
      <c r="G118" s="8">
        <v>1.66</v>
      </c>
      <c r="H118" s="9">
        <v>0.05</v>
      </c>
      <c r="I118" s="10"/>
      <c r="J118" s="71"/>
      <c r="K118" s="11">
        <v>1.41</v>
      </c>
      <c r="L118" s="12">
        <v>7.0000000000000007E-2</v>
      </c>
      <c r="M118" s="20"/>
      <c r="N118" s="12"/>
      <c r="O118" s="11"/>
      <c r="P118" s="12"/>
      <c r="Q118" s="20"/>
      <c r="R118" s="11"/>
      <c r="S118" s="12"/>
      <c r="T118" s="12"/>
      <c r="U118" s="28"/>
      <c r="V118" s="28"/>
      <c r="W118" s="28"/>
      <c r="X118" s="29"/>
      <c r="Y118" s="11"/>
      <c r="Z118" s="12"/>
      <c r="AA118" s="20"/>
      <c r="AB118" s="12"/>
      <c r="AC118" s="12"/>
      <c r="AD118" s="20"/>
      <c r="AE118" s="38" t="s">
        <v>81</v>
      </c>
      <c r="AI118" s="76"/>
      <c r="AJ118" s="76"/>
    </row>
    <row r="119" spans="1:36" s="6" customFormat="1" x14ac:dyDescent="0.25">
      <c r="A119" s="51" t="s">
        <v>68</v>
      </c>
      <c r="B119" s="52" t="s">
        <v>64</v>
      </c>
      <c r="C119" s="53" t="s">
        <v>191</v>
      </c>
      <c r="D119" s="53" t="s">
        <v>77</v>
      </c>
      <c r="E119" s="45">
        <v>0.622</v>
      </c>
      <c r="F119" s="45"/>
      <c r="G119" s="59">
        <v>1.02</v>
      </c>
      <c r="H119" s="9">
        <v>0.03</v>
      </c>
      <c r="I119" s="10"/>
      <c r="J119" s="71"/>
      <c r="K119" s="11">
        <v>0.62</v>
      </c>
      <c r="L119" s="12">
        <v>0.06</v>
      </c>
      <c r="M119" s="20"/>
      <c r="N119" s="12"/>
      <c r="O119" s="11"/>
      <c r="P119" s="12"/>
      <c r="Q119" s="20"/>
      <c r="R119" s="11">
        <v>63.9</v>
      </c>
      <c r="S119" s="12"/>
      <c r="T119" s="12"/>
      <c r="U119" s="12">
        <v>5.4</v>
      </c>
      <c r="V119" s="12"/>
      <c r="W119" s="12"/>
      <c r="X119" s="30"/>
      <c r="Y119" s="11">
        <v>308</v>
      </c>
      <c r="Z119" s="12">
        <v>110</v>
      </c>
      <c r="AA119" s="20"/>
      <c r="AB119" s="12"/>
      <c r="AC119" s="12"/>
      <c r="AD119" s="20"/>
      <c r="AE119" s="38" t="s">
        <v>66</v>
      </c>
      <c r="AI119" s="76"/>
      <c r="AJ119" s="76"/>
    </row>
    <row r="120" spans="1:36" s="6" customFormat="1" x14ac:dyDescent="0.25">
      <c r="A120" s="42" t="s">
        <v>43</v>
      </c>
      <c r="B120" s="43" t="s">
        <v>29</v>
      </c>
      <c r="C120" s="44" t="s">
        <v>12</v>
      </c>
      <c r="D120" s="44" t="s">
        <v>79</v>
      </c>
      <c r="E120" s="45">
        <v>0.75900000000000001</v>
      </c>
      <c r="F120" s="45"/>
      <c r="G120" s="9">
        <v>1.08</v>
      </c>
      <c r="H120" s="9">
        <v>0.11</v>
      </c>
      <c r="I120" s="10"/>
      <c r="J120" s="71"/>
      <c r="K120" s="11">
        <v>1.1499999999999999</v>
      </c>
      <c r="L120" s="12">
        <v>0.17</v>
      </c>
      <c r="M120" s="20"/>
      <c r="N120" s="12"/>
      <c r="O120" s="11">
        <v>40.83</v>
      </c>
      <c r="P120" s="12">
        <v>4.12</v>
      </c>
      <c r="Q120" s="20"/>
      <c r="R120" s="11">
        <v>70.319999999999993</v>
      </c>
      <c r="S120" s="12"/>
      <c r="T120" s="12"/>
      <c r="U120" s="12">
        <v>6.86</v>
      </c>
      <c r="V120" s="12"/>
      <c r="W120" s="12"/>
      <c r="X120" s="20"/>
      <c r="Y120" s="11"/>
      <c r="Z120" s="12"/>
      <c r="AA120" s="20"/>
      <c r="AB120" s="12"/>
      <c r="AC120" s="12"/>
      <c r="AD120" s="20"/>
      <c r="AE120" s="38" t="s">
        <v>99</v>
      </c>
      <c r="AI120" s="76"/>
      <c r="AJ120" s="76"/>
    </row>
    <row r="121" spans="1:36" x14ac:dyDescent="0.25">
      <c r="A121" s="51" t="s">
        <v>151</v>
      </c>
      <c r="B121" s="52" t="s">
        <v>147</v>
      </c>
      <c r="C121" s="53" t="s">
        <v>148</v>
      </c>
      <c r="D121" s="53" t="s">
        <v>77</v>
      </c>
      <c r="E121" s="45">
        <v>0.63792425803275299</v>
      </c>
      <c r="F121" s="45">
        <v>0.72674148218742618</v>
      </c>
      <c r="G121" s="9">
        <v>1.07</v>
      </c>
      <c r="H121" s="9">
        <v>0.02</v>
      </c>
      <c r="I121" s="10"/>
      <c r="J121" s="71"/>
      <c r="K121" s="11">
        <v>0.53</v>
      </c>
      <c r="L121" s="12">
        <v>0.01</v>
      </c>
      <c r="M121" s="20"/>
      <c r="N121" s="12"/>
      <c r="O121" s="11">
        <v>24.2</v>
      </c>
      <c r="P121" s="12">
        <v>1</v>
      </c>
      <c r="Q121" s="20"/>
      <c r="R121" s="11"/>
      <c r="S121" s="12"/>
      <c r="T121" s="12"/>
      <c r="U121" s="19"/>
      <c r="V121" s="19"/>
      <c r="W121" s="19"/>
      <c r="X121" s="30"/>
      <c r="Y121" s="11"/>
      <c r="Z121" s="12"/>
      <c r="AA121" s="20"/>
      <c r="AB121" s="12"/>
      <c r="AC121" s="12"/>
      <c r="AD121" s="20"/>
      <c r="AE121" s="38" t="s">
        <v>153</v>
      </c>
    </row>
    <row r="122" spans="1:36" s="6" customFormat="1" x14ac:dyDescent="0.25">
      <c r="A122" s="51" t="s">
        <v>151</v>
      </c>
      <c r="B122" s="52" t="s">
        <v>150</v>
      </c>
      <c r="C122" s="53" t="s">
        <v>149</v>
      </c>
      <c r="D122" s="53" t="s">
        <v>77</v>
      </c>
      <c r="E122" s="45">
        <v>0.64332788361276216</v>
      </c>
      <c r="F122" s="45">
        <v>0.75505692442102568</v>
      </c>
      <c r="G122" s="9">
        <v>0.87</v>
      </c>
      <c r="H122" s="9">
        <v>0.04</v>
      </c>
      <c r="I122" s="10"/>
      <c r="J122" s="71"/>
      <c r="K122" s="11">
        <v>0.52</v>
      </c>
      <c r="L122" s="12">
        <v>0.03</v>
      </c>
      <c r="M122" s="20"/>
      <c r="N122" s="12"/>
      <c r="O122" s="11">
        <v>20.9</v>
      </c>
      <c r="P122" s="12">
        <v>1.3</v>
      </c>
      <c r="Q122" s="20"/>
      <c r="R122" s="11"/>
      <c r="S122" s="12"/>
      <c r="T122" s="12"/>
      <c r="U122" s="19"/>
      <c r="V122" s="19"/>
      <c r="W122" s="19"/>
      <c r="X122" s="30"/>
      <c r="Y122" s="11"/>
      <c r="Z122" s="12"/>
      <c r="AA122" s="20"/>
      <c r="AB122" s="11"/>
      <c r="AC122" s="12"/>
      <c r="AD122" s="20"/>
      <c r="AE122" s="38" t="s">
        <v>152</v>
      </c>
    </row>
  </sheetData>
  <sortState xmlns:xlrd2="http://schemas.microsoft.com/office/spreadsheetml/2017/richdata2" ref="A2:AE79">
    <sortCondition ref="E2:E79"/>
  </sortState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8F3E-CCD4-5345-A5B2-9BF790D0F3AC}">
  <dimension ref="A1:G7"/>
  <sheetViews>
    <sheetView showGridLines="0" workbookViewId="0">
      <selection activeCell="J26" sqref="J26"/>
    </sheetView>
  </sheetViews>
  <sheetFormatPr baseColWidth="10" defaultRowHeight="16" x14ac:dyDescent="0.2"/>
  <cols>
    <col min="1" max="1" width="2.33203125" customWidth="1"/>
    <col min="2" max="2" width="4.1640625" bestFit="1" customWidth="1"/>
    <col min="3" max="3" width="6.1640625" bestFit="1" customWidth="1"/>
    <col min="4" max="4" width="9.33203125" bestFit="1" customWidth="1"/>
    <col min="5" max="5" width="8" bestFit="1" customWidth="1"/>
    <col min="6" max="6" width="6.33203125" bestFit="1" customWidth="1"/>
    <col min="7" max="7" width="5.5" bestFit="1" customWidth="1"/>
  </cols>
  <sheetData>
    <row r="1" spans="1:7" x14ac:dyDescent="0.2">
      <c r="A1" s="6" t="s">
        <v>251</v>
      </c>
    </row>
    <row r="2" spans="1:7" x14ac:dyDescent="0.2">
      <c r="A2" s="6" t="s">
        <v>252</v>
      </c>
    </row>
    <row r="3" spans="1:7" x14ac:dyDescent="0.2">
      <c r="A3" s="6" t="s">
        <v>253</v>
      </c>
    </row>
    <row r="6" spans="1:7" ht="17" thickBot="1" x14ac:dyDescent="0.25">
      <c r="A6" t="s">
        <v>254</v>
      </c>
    </row>
    <row r="7" spans="1:7" ht="17" thickBot="1" x14ac:dyDescent="0.25">
      <c r="B7" s="138" t="s">
        <v>255</v>
      </c>
      <c r="C7" s="138" t="s">
        <v>256</v>
      </c>
      <c r="D7" s="138" t="s">
        <v>257</v>
      </c>
      <c r="E7" s="138" t="s">
        <v>258</v>
      </c>
      <c r="F7" s="138" t="s">
        <v>259</v>
      </c>
      <c r="G7" s="13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F169-9CAF-CE4C-B24C-7D8BA359269A}">
  <dimension ref="A1:CS122"/>
  <sheetViews>
    <sheetView tabSelected="1" zoomScale="134" workbookViewId="0">
      <pane xSplit="3" ySplit="1" topLeftCell="CF2" activePane="bottomRight" state="frozen"/>
      <selection pane="topRight" activeCell="D1" sqref="D1"/>
      <selection pane="bottomLeft" activeCell="A2" sqref="A2"/>
      <selection pane="bottomRight" activeCell="CF20" sqref="CF20"/>
    </sheetView>
  </sheetViews>
  <sheetFormatPr baseColWidth="10" defaultRowHeight="17" x14ac:dyDescent="0.25"/>
  <cols>
    <col min="1" max="1" width="20.83203125" style="7" customWidth="1"/>
    <col min="2" max="2" width="25.83203125" style="4" customWidth="1"/>
    <col min="3" max="4" width="25.83203125" style="1" customWidth="1"/>
    <col min="5" max="20" width="13.83203125" style="1" customWidth="1"/>
    <col min="21" max="24" width="13.83203125" style="3" customWidth="1"/>
    <col min="25" max="25" width="13.83203125" style="1" customWidth="1"/>
    <col min="26" max="27" width="13.83203125" style="3" customWidth="1"/>
    <col min="28" max="28" width="13.83203125" style="1" customWidth="1"/>
    <col min="29" max="31" width="13.83203125" style="3" customWidth="1"/>
    <col min="32" max="32" width="30.83203125" style="7" customWidth="1"/>
    <col min="33" max="34" width="10.83203125" style="7"/>
    <col min="35" max="44" width="11" style="7" bestFit="1" customWidth="1"/>
    <col min="45" max="45" width="12.1640625" style="7" bestFit="1" customWidth="1"/>
    <col min="46" max="46" width="10.83203125" style="7"/>
    <col min="47" max="48" width="11" style="7" bestFit="1" customWidth="1"/>
    <col min="49" max="49" width="0" style="7" hidden="1" customWidth="1"/>
    <col min="50" max="61" width="11" style="7" hidden="1" customWidth="1"/>
    <col min="62" max="62" width="0" style="7" hidden="1" customWidth="1"/>
    <col min="63" max="72" width="11" style="7" hidden="1" customWidth="1"/>
    <col min="73" max="73" width="13.5" style="7" hidden="1" customWidth="1"/>
    <col min="74" max="74" width="14.33203125" style="7" customWidth="1"/>
    <col min="75" max="76" width="12.83203125" style="7" customWidth="1"/>
    <col min="77" max="77" width="17.83203125" style="7" bestFit="1" customWidth="1"/>
    <col min="78" max="80" width="10.83203125" style="7"/>
    <col min="81" max="81" width="17" style="7" customWidth="1"/>
    <col min="82" max="83" width="10.83203125" style="7"/>
    <col min="84" max="84" width="11.6640625" style="7" bestFit="1" customWidth="1"/>
    <col min="85" max="87" width="10.83203125" style="7"/>
    <col min="88" max="88" width="10.83203125" style="134"/>
    <col min="89" max="16384" width="10.83203125" style="7"/>
  </cols>
  <sheetData>
    <row r="1" spans="1:97" ht="56" thickBot="1" x14ac:dyDescent="0.35">
      <c r="A1" s="33" t="s">
        <v>45</v>
      </c>
      <c r="B1" s="34" t="s">
        <v>22</v>
      </c>
      <c r="C1" s="35" t="s">
        <v>0</v>
      </c>
      <c r="D1" s="35" t="s">
        <v>75</v>
      </c>
      <c r="E1" s="36" t="s">
        <v>1</v>
      </c>
      <c r="F1" s="37" t="s">
        <v>121</v>
      </c>
      <c r="G1" s="94" t="s">
        <v>2</v>
      </c>
      <c r="H1" s="95" t="s">
        <v>197</v>
      </c>
      <c r="I1" s="95" t="s">
        <v>199</v>
      </c>
      <c r="J1" s="95" t="s">
        <v>197</v>
      </c>
      <c r="K1" s="94" t="s">
        <v>3</v>
      </c>
      <c r="L1" s="95" t="s">
        <v>198</v>
      </c>
      <c r="M1" s="95" t="s">
        <v>200</v>
      </c>
      <c r="N1" s="96" t="s">
        <v>198</v>
      </c>
      <c r="O1" s="95" t="s">
        <v>4</v>
      </c>
      <c r="P1" s="95" t="s">
        <v>21</v>
      </c>
      <c r="Q1" s="96" t="s">
        <v>57</v>
      </c>
      <c r="R1" s="94" t="s">
        <v>168</v>
      </c>
      <c r="S1" s="95" t="s">
        <v>166</v>
      </c>
      <c r="T1" s="95" t="s">
        <v>167</v>
      </c>
      <c r="U1" s="95" t="s">
        <v>21</v>
      </c>
      <c r="V1" s="95" t="s">
        <v>169</v>
      </c>
      <c r="W1" s="95" t="s">
        <v>170</v>
      </c>
      <c r="X1" s="96" t="s">
        <v>57</v>
      </c>
      <c r="Y1" s="94" t="s">
        <v>65</v>
      </c>
      <c r="Z1" s="95" t="s">
        <v>21</v>
      </c>
      <c r="AA1" s="96" t="s">
        <v>57</v>
      </c>
      <c r="AB1" s="95" t="s">
        <v>67</v>
      </c>
      <c r="AC1" s="95" t="s">
        <v>21</v>
      </c>
      <c r="AD1" s="96" t="s">
        <v>57</v>
      </c>
      <c r="AE1" s="96" t="s">
        <v>250</v>
      </c>
      <c r="AF1" s="35" t="s">
        <v>46</v>
      </c>
      <c r="AH1" s="104" t="s">
        <v>206</v>
      </c>
      <c r="AI1" s="105" t="s">
        <v>210</v>
      </c>
      <c r="AJ1" s="105" t="s">
        <v>211</v>
      </c>
      <c r="AK1" s="105" t="s">
        <v>212</v>
      </c>
      <c r="AL1" s="105" t="s">
        <v>202</v>
      </c>
      <c r="AM1" s="105" t="s">
        <v>203</v>
      </c>
      <c r="AN1" s="105" t="s">
        <v>204</v>
      </c>
      <c r="AO1" s="105" t="s">
        <v>205</v>
      </c>
      <c r="AP1" s="105" t="s">
        <v>213</v>
      </c>
      <c r="AQ1" s="105" t="s">
        <v>214</v>
      </c>
      <c r="AR1" s="105" t="s">
        <v>215</v>
      </c>
      <c r="AS1" s="106" t="s">
        <v>207</v>
      </c>
      <c r="AT1" s="105"/>
      <c r="AU1" s="107" t="s">
        <v>208</v>
      </c>
      <c r="AV1" s="108" t="s">
        <v>121</v>
      </c>
      <c r="AW1" s="109" t="s">
        <v>218</v>
      </c>
      <c r="AX1" s="105" t="s">
        <v>210</v>
      </c>
      <c r="AY1" s="105" t="s">
        <v>211</v>
      </c>
      <c r="AZ1" s="105" t="s">
        <v>212</v>
      </c>
      <c r="BA1" s="105" t="s">
        <v>202</v>
      </c>
      <c r="BB1" s="105" t="s">
        <v>203</v>
      </c>
      <c r="BC1" s="105" t="s">
        <v>204</v>
      </c>
      <c r="BD1" s="105" t="s">
        <v>205</v>
      </c>
      <c r="BE1" s="105" t="s">
        <v>213</v>
      </c>
      <c r="BF1" s="105" t="s">
        <v>214</v>
      </c>
      <c r="BG1" s="105" t="s">
        <v>215</v>
      </c>
      <c r="BH1" s="110" t="s">
        <v>217</v>
      </c>
      <c r="BI1" s="111"/>
      <c r="BJ1" s="111" t="s">
        <v>216</v>
      </c>
      <c r="BK1" s="112" t="s">
        <v>210</v>
      </c>
      <c r="BL1" s="112" t="s">
        <v>211</v>
      </c>
      <c r="BM1" s="112" t="s">
        <v>212</v>
      </c>
      <c r="BN1" s="112" t="s">
        <v>202</v>
      </c>
      <c r="BO1" s="112" t="s">
        <v>203</v>
      </c>
      <c r="BP1" s="112" t="s">
        <v>204</v>
      </c>
      <c r="BQ1" s="112" t="s">
        <v>205</v>
      </c>
      <c r="BR1" s="112" t="s">
        <v>213</v>
      </c>
      <c r="BS1" s="112" t="s">
        <v>214</v>
      </c>
      <c r="BT1" s="112" t="s">
        <v>215</v>
      </c>
      <c r="BU1" s="112" t="s">
        <v>220</v>
      </c>
      <c r="BV1" s="112" t="s">
        <v>219</v>
      </c>
      <c r="BW1" s="136" t="s">
        <v>235</v>
      </c>
      <c r="BX1" s="136" t="s">
        <v>237</v>
      </c>
      <c r="BY1" s="112" t="s">
        <v>236</v>
      </c>
      <c r="CH1" s="111" t="s">
        <v>221</v>
      </c>
      <c r="CI1" s="112" t="s">
        <v>222</v>
      </c>
      <c r="CJ1" s="133" t="s">
        <v>223</v>
      </c>
      <c r="CK1" s="112" t="s">
        <v>224</v>
      </c>
      <c r="CL1" s="112" t="s">
        <v>225</v>
      </c>
      <c r="CM1" s="112" t="s">
        <v>226</v>
      </c>
      <c r="CN1" s="112" t="s">
        <v>227</v>
      </c>
      <c r="CO1" s="112" t="s">
        <v>228</v>
      </c>
      <c r="CP1" s="112" t="s">
        <v>229</v>
      </c>
      <c r="CQ1" s="112" t="s">
        <v>230</v>
      </c>
      <c r="CR1" s="112" t="s">
        <v>231</v>
      </c>
      <c r="CS1" s="112" t="s">
        <v>220</v>
      </c>
    </row>
    <row r="2" spans="1:97" s="6" customFormat="1" ht="18" x14ac:dyDescent="0.25">
      <c r="A2" s="51" t="s">
        <v>49</v>
      </c>
      <c r="B2" s="52" t="s">
        <v>154</v>
      </c>
      <c r="C2" s="53" t="s">
        <v>158</v>
      </c>
      <c r="D2" s="53" t="s">
        <v>77</v>
      </c>
      <c r="E2" s="45">
        <v>0.50783791238375187</v>
      </c>
      <c r="F2" s="54">
        <v>0.33788352456316123</v>
      </c>
      <c r="G2" s="8"/>
      <c r="H2" s="9"/>
      <c r="I2" s="71"/>
      <c r="J2" s="92"/>
      <c r="K2" s="11"/>
      <c r="L2" s="12"/>
      <c r="M2" s="12"/>
      <c r="N2" s="20"/>
      <c r="O2" s="12"/>
      <c r="P2" s="12"/>
      <c r="Q2" s="20"/>
      <c r="R2" s="11">
        <v>56.7</v>
      </c>
      <c r="S2" s="12"/>
      <c r="T2" s="12"/>
      <c r="U2" s="19">
        <v>8.3000000000000007</v>
      </c>
      <c r="V2" s="19"/>
      <c r="W2" s="19"/>
      <c r="X2" s="30"/>
      <c r="Y2" s="11"/>
      <c r="Z2" s="12"/>
      <c r="AA2" s="20"/>
      <c r="AB2" s="12"/>
      <c r="AC2" s="12"/>
      <c r="AD2" s="20"/>
      <c r="AE2" s="20"/>
      <c r="AF2" s="38" t="s">
        <v>163</v>
      </c>
      <c r="AI2" s="100">
        <v>42.32</v>
      </c>
      <c r="AJ2" s="100">
        <v>2.2599999999999998</v>
      </c>
      <c r="AK2" s="100">
        <v>11.8</v>
      </c>
      <c r="AL2" s="100">
        <v>11</v>
      </c>
      <c r="AM2" s="100">
        <v>0.19</v>
      </c>
      <c r="AN2" s="100">
        <v>13.31</v>
      </c>
      <c r="AO2" s="100">
        <v>13.23</v>
      </c>
      <c r="AP2" s="100">
        <v>3.72</v>
      </c>
      <c r="AQ2" s="100">
        <v>0.96</v>
      </c>
      <c r="AR2" s="100">
        <v>1.1299999999999999</v>
      </c>
      <c r="AS2" s="9">
        <f t="shared" ref="AS2:AS7" si="0">SUM(AI2:AR2)</f>
        <v>99.919999999999987</v>
      </c>
      <c r="AT2" s="100"/>
      <c r="AU2" s="100">
        <f>(BK2+BM2)/(SUM(BK2:BT2))</f>
        <v>0.50783791238375187</v>
      </c>
      <c r="AV2" s="100">
        <f t="shared" ref="AV2:AV7" si="1">BR2/(BR2+BQ2)</f>
        <v>0.33788352456316123</v>
      </c>
      <c r="AW2" s="100"/>
      <c r="AX2" s="100">
        <f t="shared" ref="AX2:AX7" si="2">AI2/60.09</f>
        <v>0.70427691795639868</v>
      </c>
      <c r="AY2" s="100">
        <f t="shared" ref="AY2:AY7" si="3">AJ2/79.9</f>
        <v>2.8285356695869832E-2</v>
      </c>
      <c r="AZ2" s="100">
        <f t="shared" ref="AZ2:AZ7" si="4">AK2/101.96</f>
        <v>0.11573165947430367</v>
      </c>
      <c r="BA2" s="100">
        <f t="shared" ref="BA2:BA7" si="5">AL2/71.85</f>
        <v>0.15309672929714685</v>
      </c>
      <c r="BB2" s="100">
        <f t="shared" ref="BB2:BB7" si="6">AM2/70.94</f>
        <v>2.6783197067944743E-3</v>
      </c>
      <c r="BC2" s="100">
        <f t="shared" ref="BC2:BC7" si="7">AN2/40.31</f>
        <v>0.33019101959811459</v>
      </c>
      <c r="BD2" s="100">
        <f t="shared" ref="BD2:BD7" si="8">AO2/56.08</f>
        <v>0.2359129814550642</v>
      </c>
      <c r="BE2" s="100">
        <f t="shared" ref="BE2:BE7" si="9">AP2/61.8</f>
        <v>6.019417475728156E-2</v>
      </c>
      <c r="BF2" s="100">
        <f t="shared" ref="BF2:BF7" si="10">AQ2/94.2</f>
        <v>1.019108280254777E-2</v>
      </c>
      <c r="BG2" s="100">
        <f t="shared" ref="BG2:BG7" si="11">AR2/141.95</f>
        <v>7.96054948925678E-3</v>
      </c>
      <c r="BH2" s="100"/>
      <c r="BI2" s="100">
        <f>SUM(AX2:BF2)</f>
        <v>1.6405582417435218</v>
      </c>
      <c r="BJ2" s="100"/>
      <c r="BK2" s="100">
        <f t="shared" ref="BK2:BL7" si="12">AX2</f>
        <v>0.70427691795639868</v>
      </c>
      <c r="BL2" s="100">
        <f t="shared" si="12"/>
        <v>2.8285356695869832E-2</v>
      </c>
      <c r="BM2" s="100">
        <f t="shared" ref="BM2:BM7" si="13">2*AZ2</f>
        <v>0.23146331894860733</v>
      </c>
      <c r="BN2" s="100">
        <f t="shared" ref="BN2:BQ7" si="14">BA2</f>
        <v>0.15309672929714685</v>
      </c>
      <c r="BO2" s="100">
        <f t="shared" si="14"/>
        <v>2.6783197067944743E-3</v>
      </c>
      <c r="BP2" s="100">
        <f t="shared" si="14"/>
        <v>0.33019101959811459</v>
      </c>
      <c r="BQ2" s="100">
        <f t="shared" si="14"/>
        <v>0.2359129814550642</v>
      </c>
      <c r="BR2" s="100">
        <f>2*BE2</f>
        <v>0.12038834951456312</v>
      </c>
      <c r="BS2" s="100">
        <f t="shared" ref="BR2:BT7" si="15">2*BF2</f>
        <v>2.038216560509554E-2</v>
      </c>
      <c r="BT2" s="100">
        <f t="shared" si="15"/>
        <v>1.592109897851356E-2</v>
      </c>
      <c r="BU2" s="132">
        <f>SUM(BK2:BT2)</f>
        <v>1.8425962577561683</v>
      </c>
      <c r="BV2" s="113">
        <f>BP2/(BP2+BN2)</f>
        <v>0.6832182697634942</v>
      </c>
      <c r="BW2" s="113">
        <f>(AU2*$CB$3)+(AV2*$CC$3)+(BV2*$CD$3)+$CE$3</f>
        <v>371.67284573033271</v>
      </c>
      <c r="BX2" s="113" t="e">
        <f>IF(ISBLANK(AE2),NA(), AE2)</f>
        <v>#N/A</v>
      </c>
      <c r="BY2" s="137" t="e">
        <f>(BX2-BW2)^2</f>
        <v>#N/A</v>
      </c>
      <c r="CA2" s="113" t="s">
        <v>232</v>
      </c>
      <c r="CB2" s="107" t="s">
        <v>208</v>
      </c>
      <c r="CC2" s="108" t="s">
        <v>121</v>
      </c>
      <c r="CD2" s="112" t="s">
        <v>219</v>
      </c>
      <c r="CE2" s="6" t="s">
        <v>234</v>
      </c>
      <c r="CF2" s="6" t="s">
        <v>233</v>
      </c>
      <c r="CI2" s="100">
        <f t="shared" ref="CI2:CS8" si="16">BK2/$BU2</f>
        <v>0.38221987860435347</v>
      </c>
      <c r="CJ2" s="100">
        <f t="shared" si="16"/>
        <v>1.5350816315189135E-2</v>
      </c>
      <c r="CK2" s="100">
        <f t="shared" si="16"/>
        <v>0.12561803377939834</v>
      </c>
      <c r="CL2" s="100">
        <f t="shared" si="16"/>
        <v>8.3087506909181083E-2</v>
      </c>
      <c r="CM2" s="100">
        <f t="shared" si="16"/>
        <v>1.4535575525677082E-3</v>
      </c>
      <c r="CN2" s="100">
        <f t="shared" si="16"/>
        <v>0.17919878986414881</v>
      </c>
      <c r="CO2" s="100">
        <f t="shared" si="16"/>
        <v>0.1280329211904232</v>
      </c>
      <c r="CP2" s="100">
        <f t="shared" si="16"/>
        <v>6.5336260728742976E-2</v>
      </c>
      <c r="CQ2" s="100">
        <f t="shared" si="16"/>
        <v>1.1061655812715062E-2</v>
      </c>
      <c r="CR2" s="100">
        <f t="shared" si="16"/>
        <v>8.640579243280112E-3</v>
      </c>
      <c r="CS2" s="100">
        <f t="shared" si="16"/>
        <v>1</v>
      </c>
    </row>
    <row r="3" spans="1:97" s="6" customFormat="1" x14ac:dyDescent="0.25">
      <c r="A3" s="51" t="s">
        <v>49</v>
      </c>
      <c r="B3" s="52" t="s">
        <v>154</v>
      </c>
      <c r="C3" s="53" t="s">
        <v>157</v>
      </c>
      <c r="D3" s="53" t="s">
        <v>77</v>
      </c>
      <c r="E3" s="45">
        <v>0.53206676081954596</v>
      </c>
      <c r="F3" s="54">
        <v>0.36103905373641304</v>
      </c>
      <c r="G3" s="8"/>
      <c r="H3" s="9"/>
      <c r="I3" s="71"/>
      <c r="J3" s="92"/>
      <c r="K3" s="11"/>
      <c r="L3" s="12"/>
      <c r="M3" s="12"/>
      <c r="N3" s="20"/>
      <c r="O3" s="12"/>
      <c r="P3" s="12"/>
      <c r="Q3" s="20"/>
      <c r="R3" s="11">
        <v>57.3</v>
      </c>
      <c r="S3" s="12"/>
      <c r="T3" s="12"/>
      <c r="U3" s="19">
        <v>1.8</v>
      </c>
      <c r="V3" s="19"/>
      <c r="W3" s="19"/>
      <c r="X3" s="30"/>
      <c r="Y3" s="11">
        <v>349</v>
      </c>
      <c r="Z3" s="12">
        <v>25</v>
      </c>
      <c r="AA3" s="20"/>
      <c r="AB3" s="12">
        <v>306</v>
      </c>
      <c r="AC3" s="12">
        <v>32</v>
      </c>
      <c r="AD3" s="20"/>
      <c r="AE3" s="20">
        <f t="shared" ref="AE3:AE66" si="17">AVERAGE(Y3,AB3)</f>
        <v>327.5</v>
      </c>
      <c r="AF3" s="38" t="s">
        <v>163</v>
      </c>
      <c r="AI3" s="100">
        <v>43.64</v>
      </c>
      <c r="AJ3" s="100">
        <v>2.64</v>
      </c>
      <c r="AK3" s="100">
        <v>12.65</v>
      </c>
      <c r="AL3" s="100">
        <v>11.54</v>
      </c>
      <c r="AM3" s="100">
        <v>0.19</v>
      </c>
      <c r="AN3" s="100">
        <v>12.07</v>
      </c>
      <c r="AO3" s="100">
        <v>11.82</v>
      </c>
      <c r="AP3" s="100">
        <v>3.68</v>
      </c>
      <c r="AQ3" s="100">
        <v>1.01</v>
      </c>
      <c r="AR3" s="100">
        <v>0.7</v>
      </c>
      <c r="AS3" s="9">
        <f t="shared" si="0"/>
        <v>99.94</v>
      </c>
      <c r="AT3" s="100"/>
      <c r="AU3" s="100">
        <f t="shared" ref="AU3:AU7" si="18">(BK3+BM3)/(SUM(BK3:BT3))</f>
        <v>0.53206676081954596</v>
      </c>
      <c r="AV3" s="100">
        <f t="shared" si="1"/>
        <v>0.36103905373641304</v>
      </c>
      <c r="AW3" s="100"/>
      <c r="AX3" s="100">
        <f t="shared" si="2"/>
        <v>0.72624396738225994</v>
      </c>
      <c r="AY3" s="100">
        <f t="shared" si="3"/>
        <v>3.3041301627033788E-2</v>
      </c>
      <c r="AZ3" s="100">
        <f t="shared" si="4"/>
        <v>0.12406826206355434</v>
      </c>
      <c r="BA3" s="100">
        <f t="shared" si="5"/>
        <v>0.1606123869171886</v>
      </c>
      <c r="BB3" s="100">
        <f t="shared" si="6"/>
        <v>2.6783197067944743E-3</v>
      </c>
      <c r="BC3" s="100">
        <f t="shared" si="7"/>
        <v>0.29942942197965766</v>
      </c>
      <c r="BD3" s="100">
        <f t="shared" si="8"/>
        <v>0.21077032810271043</v>
      </c>
      <c r="BE3" s="100">
        <f t="shared" si="9"/>
        <v>5.9546925566343049E-2</v>
      </c>
      <c r="BF3" s="100">
        <f t="shared" si="10"/>
        <v>1.0721868365180466E-2</v>
      </c>
      <c r="BG3" s="100">
        <f t="shared" si="11"/>
        <v>4.9313138429024307E-3</v>
      </c>
      <c r="BH3" s="100"/>
      <c r="BI3" s="100">
        <f>SUM(AX3:BF3)</f>
        <v>1.6271127817107227</v>
      </c>
      <c r="BJ3" s="100"/>
      <c r="BK3" s="100">
        <f t="shared" si="12"/>
        <v>0.72624396738225994</v>
      </c>
      <c r="BL3" s="100">
        <f t="shared" si="12"/>
        <v>3.3041301627033788E-2</v>
      </c>
      <c r="BM3" s="100">
        <f t="shared" si="13"/>
        <v>0.24813652412710868</v>
      </c>
      <c r="BN3" s="100">
        <f t="shared" si="14"/>
        <v>0.1606123869171886</v>
      </c>
      <c r="BO3" s="100">
        <f t="shared" si="14"/>
        <v>2.6783197067944743E-3</v>
      </c>
      <c r="BP3" s="100">
        <f t="shared" si="14"/>
        <v>0.29942942197965766</v>
      </c>
      <c r="BQ3" s="100">
        <f t="shared" si="14"/>
        <v>0.21077032810271043</v>
      </c>
      <c r="BR3" s="100">
        <f t="shared" si="15"/>
        <v>0.1190938511326861</v>
      </c>
      <c r="BS3" s="100">
        <f t="shared" si="15"/>
        <v>2.1443736730360933E-2</v>
      </c>
      <c r="BT3" s="100">
        <f t="shared" si="15"/>
        <v>9.8626276858048614E-3</v>
      </c>
      <c r="BU3" s="132">
        <f t="shared" ref="BU3:BU66" si="19">SUM(BK3:BT3)</f>
        <v>1.8313124653916057</v>
      </c>
      <c r="BV3" s="113">
        <f t="shared" ref="BV3:BV62" si="20">BP3/(BP3+BN3)</f>
        <v>0.65087436878328986</v>
      </c>
      <c r="BW3" s="113">
        <f t="shared" ref="BW3:BW62" si="21">(AU3*$CB$3)+(AV3*$CC$3)+(BV3*$CD$3)+$CE$3</f>
        <v>358.36741479675118</v>
      </c>
      <c r="BX3" s="113">
        <f t="shared" ref="BX3:BX66" si="22">IF(ISBLANK(AE3),NA(), AE3)</f>
        <v>327.5</v>
      </c>
      <c r="BY3" s="137">
        <f t="shared" ref="BY3:BY48" si="23">(BX3-BW3)^2</f>
        <v>952.79729623469348</v>
      </c>
      <c r="BZ3" s="6" t="s">
        <v>239</v>
      </c>
      <c r="CA3" s="135" t="s">
        <v>238</v>
      </c>
      <c r="CB3" s="6">
        <v>0</v>
      </c>
      <c r="CC3" s="6">
        <v>1.6806244536579244E-14</v>
      </c>
      <c r="CD3" s="6">
        <v>411.37372210374281</v>
      </c>
      <c r="CE3" s="6">
        <v>90.614803088445072</v>
      </c>
      <c r="CF3" s="137">
        <f>SUMIF(BY2:BY78,"&lt;&gt;#N/A")</f>
        <v>42292.077743716487</v>
      </c>
      <c r="CI3" s="100">
        <f t="shared" si="16"/>
        <v>0.39657020912974605</v>
      </c>
      <c r="CJ3" s="100">
        <f t="shared" si="16"/>
        <v>1.8042416164064212E-2</v>
      </c>
      <c r="CK3" s="100">
        <f t="shared" si="16"/>
        <v>0.13549655168979993</v>
      </c>
      <c r="CL3" s="100">
        <f t="shared" si="16"/>
        <v>8.7703431256251199E-2</v>
      </c>
      <c r="CM3" s="100">
        <f t="shared" si="16"/>
        <v>1.4625137749071924E-3</v>
      </c>
      <c r="CN3" s="100">
        <f t="shared" si="16"/>
        <v>0.16350536985812961</v>
      </c>
      <c r="CO3" s="100">
        <f t="shared" si="16"/>
        <v>0.1150924990059736</v>
      </c>
      <c r="CP3" s="100">
        <f t="shared" si="16"/>
        <v>6.5031966626852622E-2</v>
      </c>
      <c r="CQ3" s="100">
        <f t="shared" si="16"/>
        <v>1.1709490944668161E-2</v>
      </c>
      <c r="CR3" s="100">
        <f t="shared" si="16"/>
        <v>5.3855515496072639E-3</v>
      </c>
      <c r="CS3" s="100">
        <f t="shared" si="16"/>
        <v>1</v>
      </c>
    </row>
    <row r="4" spans="1:97" s="6" customFormat="1" x14ac:dyDescent="0.25">
      <c r="A4" s="51" t="s">
        <v>101</v>
      </c>
      <c r="B4" s="52" t="s">
        <v>118</v>
      </c>
      <c r="C4" s="53" t="s">
        <v>180</v>
      </c>
      <c r="D4" s="53" t="s">
        <v>96</v>
      </c>
      <c r="E4" s="45">
        <v>0.54093998787268649</v>
      </c>
      <c r="F4" s="54">
        <v>0.28825402128623334</v>
      </c>
      <c r="G4" s="8"/>
      <c r="H4" s="9"/>
      <c r="I4" s="71"/>
      <c r="J4" s="92"/>
      <c r="K4" s="11"/>
      <c r="L4" s="12"/>
      <c r="M4" s="12"/>
      <c r="N4" s="20"/>
      <c r="O4" s="12"/>
      <c r="P4" s="12"/>
      <c r="Q4" s="20"/>
      <c r="S4" s="12"/>
      <c r="T4" s="12"/>
      <c r="U4" s="19"/>
      <c r="V4" s="19"/>
      <c r="W4" s="19"/>
      <c r="X4" s="30"/>
      <c r="Y4" s="11">
        <v>355</v>
      </c>
      <c r="Z4" s="12"/>
      <c r="AA4" s="20"/>
      <c r="AB4" s="11">
        <v>355</v>
      </c>
      <c r="AC4" s="12"/>
      <c r="AD4" s="20"/>
      <c r="AE4" s="20">
        <f t="shared" si="17"/>
        <v>355</v>
      </c>
      <c r="AF4" s="38"/>
      <c r="AI4" s="100">
        <v>44.11</v>
      </c>
      <c r="AJ4" s="100">
        <v>2.69</v>
      </c>
      <c r="AK4" s="100">
        <v>12.8</v>
      </c>
      <c r="AL4" s="100">
        <f>2.69+6.62</f>
        <v>9.31</v>
      </c>
      <c r="AM4" s="100">
        <v>0.19</v>
      </c>
      <c r="AN4" s="100">
        <v>9.14</v>
      </c>
      <c r="AO4" s="100">
        <v>14.34</v>
      </c>
      <c r="AP4" s="100">
        <v>3.2</v>
      </c>
      <c r="AQ4" s="100">
        <v>3.45</v>
      </c>
      <c r="AR4" s="100">
        <v>0.77</v>
      </c>
      <c r="AS4" s="9">
        <f t="shared" si="0"/>
        <v>100</v>
      </c>
      <c r="AT4" s="100"/>
      <c r="AU4" s="100">
        <f t="shared" si="18"/>
        <v>0.54093998787268649</v>
      </c>
      <c r="AV4" s="100">
        <f t="shared" si="1"/>
        <v>0.28825402128623334</v>
      </c>
      <c r="AW4" s="100"/>
      <c r="AX4" s="100">
        <f t="shared" si="2"/>
        <v>0.73406556831419534</v>
      </c>
      <c r="AY4" s="100">
        <f t="shared" si="3"/>
        <v>3.3667083854818522E-2</v>
      </c>
      <c r="AZ4" s="100">
        <f t="shared" si="4"/>
        <v>0.1255394272263633</v>
      </c>
      <c r="BA4" s="100">
        <f t="shared" si="5"/>
        <v>0.12957550452331248</v>
      </c>
      <c r="BB4" s="100">
        <f t="shared" si="6"/>
        <v>2.6783197067944743E-3</v>
      </c>
      <c r="BC4" s="100">
        <f t="shared" si="7"/>
        <v>0.22674274373604564</v>
      </c>
      <c r="BD4" s="100">
        <f t="shared" si="8"/>
        <v>0.25570613409415122</v>
      </c>
      <c r="BE4" s="100">
        <f t="shared" si="9"/>
        <v>5.1779935275080909E-2</v>
      </c>
      <c r="BF4" s="100">
        <f t="shared" si="10"/>
        <v>3.662420382165605E-2</v>
      </c>
      <c r="BG4" s="100">
        <f t="shared" si="11"/>
        <v>5.4244452271926744E-3</v>
      </c>
      <c r="BH4" s="100"/>
      <c r="BI4" s="100">
        <f>SUM(AX4:BF4)</f>
        <v>1.5963789205524179</v>
      </c>
      <c r="BJ4" s="100"/>
      <c r="BK4" s="100">
        <f>AX4</f>
        <v>0.73406556831419534</v>
      </c>
      <c r="BL4" s="100">
        <f t="shared" si="12"/>
        <v>3.3667083854818522E-2</v>
      </c>
      <c r="BM4" s="100">
        <f t="shared" si="13"/>
        <v>0.2510788544527266</v>
      </c>
      <c r="BN4" s="100">
        <f t="shared" si="14"/>
        <v>0.12957550452331248</v>
      </c>
      <c r="BO4" s="100">
        <f t="shared" si="14"/>
        <v>2.6783197067944743E-3</v>
      </c>
      <c r="BP4" s="100">
        <f t="shared" si="14"/>
        <v>0.22674274373604564</v>
      </c>
      <c r="BQ4" s="100">
        <f t="shared" si="14"/>
        <v>0.25570613409415122</v>
      </c>
      <c r="BR4" s="100">
        <f t="shared" si="15"/>
        <v>0.10355987055016182</v>
      </c>
      <c r="BS4" s="100">
        <f t="shared" si="15"/>
        <v>7.32484076433121E-2</v>
      </c>
      <c r="BT4" s="100">
        <f t="shared" si="15"/>
        <v>1.0848890454385349E-2</v>
      </c>
      <c r="BU4" s="132">
        <f t="shared" si="19"/>
        <v>1.8211713773299039</v>
      </c>
      <c r="BV4" s="113">
        <f t="shared" si="20"/>
        <v>0.63634895165684413</v>
      </c>
      <c r="BW4" s="113">
        <f>(AU4*$CB$3)+(AV4*$CC$3)+(BV4*$CD$3)+$CE$3</f>
        <v>352.39203988833572</v>
      </c>
      <c r="BX4" s="113">
        <f t="shared" si="22"/>
        <v>355</v>
      </c>
      <c r="BY4" s="137">
        <f t="shared" si="23"/>
        <v>6.8014559440319813</v>
      </c>
      <c r="CG4" s="6" t="s">
        <v>245</v>
      </c>
      <c r="CI4" s="100">
        <f t="shared" si="16"/>
        <v>0.4030733062532752</v>
      </c>
      <c r="CJ4" s="100">
        <f t="shared" si="16"/>
        <v>1.8486499554028382E-2</v>
      </c>
      <c r="CK4" s="100">
        <f t="shared" si="16"/>
        <v>0.13786668161941129</v>
      </c>
      <c r="CL4" s="100">
        <f t="shared" si="16"/>
        <v>7.1149539321932784E-2</v>
      </c>
      <c r="CM4" s="100">
        <f t="shared" si="16"/>
        <v>1.4706576987396276E-3</v>
      </c>
      <c r="CN4" s="100">
        <f t="shared" si="16"/>
        <v>0.12450379275589249</v>
      </c>
      <c r="CO4" s="100">
        <f t="shared" si="16"/>
        <v>0.14040750764985818</v>
      </c>
      <c r="CP4" s="100">
        <f t="shared" si="16"/>
        <v>5.6864429036873679E-2</v>
      </c>
      <c r="CQ4" s="100">
        <f t="shared" si="16"/>
        <v>4.0220491357987782E-2</v>
      </c>
      <c r="CR4" s="100">
        <f t="shared" si="16"/>
        <v>5.9570947520004207E-3</v>
      </c>
      <c r="CS4" s="100">
        <f t="shared" si="16"/>
        <v>1</v>
      </c>
    </row>
    <row r="5" spans="1:97" s="6" customFormat="1" x14ac:dyDescent="0.25">
      <c r="A5" s="51" t="s">
        <v>49</v>
      </c>
      <c r="B5" s="52" t="s">
        <v>154</v>
      </c>
      <c r="C5" s="53" t="s">
        <v>156</v>
      </c>
      <c r="D5" s="53" t="s">
        <v>77</v>
      </c>
      <c r="E5" s="45">
        <v>0.5851104822763431</v>
      </c>
      <c r="F5" s="54">
        <v>0.37471516699352259</v>
      </c>
      <c r="G5" s="8"/>
      <c r="H5" s="9"/>
      <c r="I5" s="71"/>
      <c r="J5" s="92"/>
      <c r="K5" s="11"/>
      <c r="L5" s="12"/>
      <c r="M5" s="12"/>
      <c r="N5" s="20"/>
      <c r="O5" s="12"/>
      <c r="P5" s="12"/>
      <c r="Q5" s="20"/>
      <c r="R5" s="11">
        <v>60.3</v>
      </c>
      <c r="S5" s="12"/>
      <c r="T5" s="12"/>
      <c r="U5" s="19">
        <v>3.7</v>
      </c>
      <c r="V5" s="19"/>
      <c r="W5" s="19"/>
      <c r="X5" s="30"/>
      <c r="Y5" s="11"/>
      <c r="Z5" s="12"/>
      <c r="AA5" s="20"/>
      <c r="AB5" s="12"/>
      <c r="AC5" s="12"/>
      <c r="AD5" s="20"/>
      <c r="AE5" s="20"/>
      <c r="AF5" s="38" t="s">
        <v>163</v>
      </c>
      <c r="AI5" s="100">
        <v>46.21</v>
      </c>
      <c r="AJ5" s="100">
        <v>2.7</v>
      </c>
      <c r="AK5" s="100">
        <v>14.65</v>
      </c>
      <c r="AL5" s="100">
        <v>11.74</v>
      </c>
      <c r="AM5" s="100">
        <v>0.16</v>
      </c>
      <c r="AN5" s="100">
        <v>8.7100000000000009</v>
      </c>
      <c r="AO5" s="100">
        <v>10.63</v>
      </c>
      <c r="AP5" s="100">
        <v>3.51</v>
      </c>
      <c r="AQ5" s="100">
        <v>1.06</v>
      </c>
      <c r="AR5" s="100">
        <v>0.56000000000000005</v>
      </c>
      <c r="AS5" s="9">
        <f t="shared" si="0"/>
        <v>99.929999999999993</v>
      </c>
      <c r="AT5" s="100"/>
      <c r="AU5" s="100">
        <f t="shared" si="18"/>
        <v>0.5851104822763431</v>
      </c>
      <c r="AV5" s="100">
        <f t="shared" si="1"/>
        <v>0.37471516699352259</v>
      </c>
      <c r="AW5" s="100"/>
      <c r="AX5" s="100">
        <f t="shared" si="2"/>
        <v>0.76901314694624723</v>
      </c>
      <c r="AY5" s="100">
        <f t="shared" si="3"/>
        <v>3.3792240300375469E-2</v>
      </c>
      <c r="AZ5" s="100">
        <f t="shared" si="4"/>
        <v>0.1436837975676736</v>
      </c>
      <c r="BA5" s="100">
        <f t="shared" si="5"/>
        <v>0.16339596381350036</v>
      </c>
      <c r="BB5" s="100">
        <f t="shared" si="6"/>
        <v>2.2554271215111362E-3</v>
      </c>
      <c r="BC5" s="100">
        <f t="shared" si="7"/>
        <v>0.21607541552964526</v>
      </c>
      <c r="BD5" s="100">
        <f t="shared" si="8"/>
        <v>0.18955064194008561</v>
      </c>
      <c r="BE5" s="100">
        <f t="shared" si="9"/>
        <v>5.6796116504854367E-2</v>
      </c>
      <c r="BF5" s="100">
        <f t="shared" si="10"/>
        <v>1.1252653927813164E-2</v>
      </c>
      <c r="BG5" s="100">
        <f t="shared" si="11"/>
        <v>3.9450510743219451E-3</v>
      </c>
      <c r="BH5" s="100"/>
      <c r="BI5" s="100">
        <f>SUM(AX5:BF5)</f>
        <v>1.585815403651706</v>
      </c>
      <c r="BJ5" s="100"/>
      <c r="BK5" s="100">
        <f t="shared" si="12"/>
        <v>0.76901314694624723</v>
      </c>
      <c r="BL5" s="100">
        <f t="shared" si="12"/>
        <v>3.3792240300375469E-2</v>
      </c>
      <c r="BM5" s="100">
        <f t="shared" si="13"/>
        <v>0.28736759513534721</v>
      </c>
      <c r="BN5" s="100">
        <f t="shared" si="14"/>
        <v>0.16339596381350036</v>
      </c>
      <c r="BO5" s="100">
        <f t="shared" si="14"/>
        <v>2.2554271215111362E-3</v>
      </c>
      <c r="BP5" s="100">
        <f t="shared" si="14"/>
        <v>0.21607541552964526</v>
      </c>
      <c r="BQ5" s="100">
        <f t="shared" si="14"/>
        <v>0.18955064194008561</v>
      </c>
      <c r="BR5" s="100">
        <f t="shared" si="15"/>
        <v>0.11359223300970873</v>
      </c>
      <c r="BS5" s="100">
        <f t="shared" si="15"/>
        <v>2.2505307855626329E-2</v>
      </c>
      <c r="BT5" s="100">
        <f t="shared" si="15"/>
        <v>7.8901021486438901E-3</v>
      </c>
      <c r="BU5" s="132">
        <f t="shared" si="19"/>
        <v>1.8054380738006914</v>
      </c>
      <c r="BV5" s="113">
        <f t="shared" si="20"/>
        <v>0.56941162704725135</v>
      </c>
      <c r="BW5" s="113">
        <f t="shared" si="21"/>
        <v>324.85578351602106</v>
      </c>
      <c r="BX5" s="113" t="e">
        <f t="shared" si="22"/>
        <v>#N/A</v>
      </c>
      <c r="BY5" s="137" t="e">
        <f t="shared" si="23"/>
        <v>#N/A</v>
      </c>
      <c r="BZ5" s="6" t="s">
        <v>240</v>
      </c>
      <c r="CA5" s="6">
        <v>5200</v>
      </c>
      <c r="CB5" s="6">
        <v>0.43241070606605359</v>
      </c>
      <c r="CC5" s="6">
        <v>1.520995588026151</v>
      </c>
      <c r="CD5" s="6">
        <v>0</v>
      </c>
      <c r="CE5" s="6">
        <v>0</v>
      </c>
      <c r="CG5" s="6">
        <v>0.83</v>
      </c>
      <c r="CI5" s="100">
        <f t="shared" si="16"/>
        <v>0.42594268842872607</v>
      </c>
      <c r="CJ5" s="100">
        <f t="shared" si="16"/>
        <v>1.8716920170647688E-2</v>
      </c>
      <c r="CK5" s="100">
        <f t="shared" si="16"/>
        <v>0.15916779384761701</v>
      </c>
      <c r="CL5" s="100">
        <f t="shared" si="16"/>
        <v>9.0502114796731717E-2</v>
      </c>
      <c r="CM5" s="100">
        <f t="shared" si="16"/>
        <v>1.2492409206609656E-3</v>
      </c>
      <c r="CN5" s="100">
        <f t="shared" si="16"/>
        <v>0.11968032504974113</v>
      </c>
      <c r="CO5" s="100">
        <f t="shared" si="16"/>
        <v>0.10498872527987396</v>
      </c>
      <c r="CP5" s="100">
        <f t="shared" si="16"/>
        <v>6.2916715149682043E-2</v>
      </c>
      <c r="CQ5" s="100">
        <f t="shared" si="16"/>
        <v>1.2465289273671741E-2</v>
      </c>
      <c r="CR5" s="100">
        <f t="shared" si="16"/>
        <v>4.3701870826475687E-3</v>
      </c>
      <c r="CS5" s="100">
        <f t="shared" si="16"/>
        <v>1</v>
      </c>
    </row>
    <row r="6" spans="1:97" s="6" customFormat="1" x14ac:dyDescent="0.25">
      <c r="A6" s="51" t="s">
        <v>49</v>
      </c>
      <c r="B6" s="52" t="s">
        <v>154</v>
      </c>
      <c r="C6" s="53" t="s">
        <v>155</v>
      </c>
      <c r="D6" s="53" t="s">
        <v>77</v>
      </c>
      <c r="E6" s="45">
        <v>0.58524831256813492</v>
      </c>
      <c r="F6" s="54">
        <v>0.39124475074304188</v>
      </c>
      <c r="G6" s="8"/>
      <c r="H6" s="9"/>
      <c r="I6" s="71"/>
      <c r="J6" s="92"/>
      <c r="K6" s="11"/>
      <c r="L6" s="12"/>
      <c r="M6" s="12"/>
      <c r="N6" s="20"/>
      <c r="O6" s="12"/>
      <c r="P6" s="12"/>
      <c r="Q6" s="20"/>
      <c r="R6" s="11">
        <v>60.5</v>
      </c>
      <c r="S6" s="12"/>
      <c r="T6" s="12"/>
      <c r="U6" s="19">
        <v>3.3</v>
      </c>
      <c r="V6" s="19"/>
      <c r="W6" s="19"/>
      <c r="X6" s="30"/>
      <c r="Y6" s="11">
        <v>380</v>
      </c>
      <c r="Z6" s="12">
        <v>30</v>
      </c>
      <c r="AA6" s="20"/>
      <c r="AB6" s="12">
        <v>311</v>
      </c>
      <c r="AC6" s="12">
        <v>41</v>
      </c>
      <c r="AD6" s="20"/>
      <c r="AE6" s="20">
        <f t="shared" si="17"/>
        <v>345.5</v>
      </c>
      <c r="AF6" s="38" t="s">
        <v>163</v>
      </c>
      <c r="AI6" s="100">
        <v>47.3</v>
      </c>
      <c r="AJ6" s="100">
        <v>2.35</v>
      </c>
      <c r="AK6" s="100">
        <v>14.17</v>
      </c>
      <c r="AL6" s="100">
        <v>10.82</v>
      </c>
      <c r="AM6" s="100">
        <v>0.17</v>
      </c>
      <c r="AN6" s="100">
        <v>10.36</v>
      </c>
      <c r="AO6" s="100">
        <v>9.94</v>
      </c>
      <c r="AP6" s="100">
        <v>3.52</v>
      </c>
      <c r="AQ6" s="100">
        <v>0.83</v>
      </c>
      <c r="AR6" s="100">
        <v>0.47</v>
      </c>
      <c r="AS6" s="9">
        <f t="shared" si="0"/>
        <v>99.929999999999993</v>
      </c>
      <c r="AT6" s="100"/>
      <c r="AU6" s="100">
        <f t="shared" si="18"/>
        <v>0.58524831256813492</v>
      </c>
      <c r="AV6" s="100">
        <f t="shared" si="1"/>
        <v>0.39124475074304188</v>
      </c>
      <c r="AW6" s="100"/>
      <c r="AX6" s="100">
        <f t="shared" si="2"/>
        <v>0.78715260442669321</v>
      </c>
      <c r="AY6" s="100">
        <f t="shared" si="3"/>
        <v>2.9411764705882353E-2</v>
      </c>
      <c r="AZ6" s="100">
        <f t="shared" si="4"/>
        <v>0.13897606904668497</v>
      </c>
      <c r="BA6" s="100">
        <f t="shared" si="5"/>
        <v>0.15059151009046626</v>
      </c>
      <c r="BB6" s="100">
        <f t="shared" si="6"/>
        <v>2.3963913166055823E-3</v>
      </c>
      <c r="BC6" s="100">
        <f t="shared" si="7"/>
        <v>0.25700818655420488</v>
      </c>
      <c r="BD6" s="100">
        <f t="shared" si="8"/>
        <v>0.17724679029957205</v>
      </c>
      <c r="BE6" s="100">
        <f t="shared" si="9"/>
        <v>5.6957928802589E-2</v>
      </c>
      <c r="BF6" s="100">
        <f t="shared" si="10"/>
        <v>8.8110403397027599E-3</v>
      </c>
      <c r="BG6" s="100">
        <f t="shared" si="11"/>
        <v>3.3110250088059178E-3</v>
      </c>
      <c r="BH6" s="100"/>
      <c r="BI6" s="100">
        <f>SUM(AX6:BF6)</f>
        <v>1.608552285582401</v>
      </c>
      <c r="BJ6" s="100"/>
      <c r="BK6" s="100">
        <f t="shared" si="12"/>
        <v>0.78715260442669321</v>
      </c>
      <c r="BL6" s="100">
        <f t="shared" si="12"/>
        <v>2.9411764705882353E-2</v>
      </c>
      <c r="BM6" s="100">
        <f t="shared" si="13"/>
        <v>0.27795213809336994</v>
      </c>
      <c r="BN6" s="100">
        <f t="shared" si="14"/>
        <v>0.15059151009046626</v>
      </c>
      <c r="BO6" s="100">
        <f t="shared" si="14"/>
        <v>2.3963913166055823E-3</v>
      </c>
      <c r="BP6" s="100">
        <f t="shared" si="14"/>
        <v>0.25700818655420488</v>
      </c>
      <c r="BQ6" s="100">
        <f t="shared" si="14"/>
        <v>0.17724679029957205</v>
      </c>
      <c r="BR6" s="100">
        <f t="shared" si="15"/>
        <v>0.113915857605178</v>
      </c>
      <c r="BS6" s="100">
        <f t="shared" si="15"/>
        <v>1.762208067940552E-2</v>
      </c>
      <c r="BT6" s="100">
        <f t="shared" si="15"/>
        <v>6.6220500176118356E-3</v>
      </c>
      <c r="BU6" s="132">
        <f t="shared" si="19"/>
        <v>1.8199193737889896</v>
      </c>
      <c r="BV6" s="113">
        <f t="shared" si="20"/>
        <v>0.63054067181569617</v>
      </c>
      <c r="BW6" s="113">
        <f t="shared" si="21"/>
        <v>350.00266619106253</v>
      </c>
      <c r="BX6" s="113">
        <f t="shared" si="22"/>
        <v>345.5</v>
      </c>
      <c r="BY6" s="137">
        <f t="shared" si="23"/>
        <v>20.274002828137558</v>
      </c>
      <c r="BZ6" s="6" t="s">
        <v>230</v>
      </c>
      <c r="CA6" s="135">
        <v>4500</v>
      </c>
      <c r="CB6" s="6">
        <v>0.12110045938097193</v>
      </c>
      <c r="CC6" s="6">
        <v>1.1400350688368235</v>
      </c>
      <c r="CD6" s="6">
        <v>0</v>
      </c>
      <c r="CE6" s="6">
        <v>0.31690840590992497</v>
      </c>
      <c r="CG6" s="6">
        <v>0.7</v>
      </c>
      <c r="CI6" s="100">
        <f t="shared" si="16"/>
        <v>0.43252059171603696</v>
      </c>
      <c r="CJ6" s="100">
        <f t="shared" si="16"/>
        <v>1.6161026213292292E-2</v>
      </c>
      <c r="CK6" s="100">
        <f t="shared" si="16"/>
        <v>0.15272772085209807</v>
      </c>
      <c r="CL6" s="100">
        <f t="shared" si="16"/>
        <v>8.2746253630424052E-2</v>
      </c>
      <c r="CM6" s="100">
        <f t="shared" si="16"/>
        <v>1.3167568580889407E-3</v>
      </c>
      <c r="CN6" s="100">
        <f t="shared" si="16"/>
        <v>0.14121954535772949</v>
      </c>
      <c r="CO6" s="100">
        <f t="shared" si="16"/>
        <v>9.7392660824612398E-2</v>
      </c>
      <c r="CP6" s="100">
        <f t="shared" si="16"/>
        <v>6.2593903469476422E-2</v>
      </c>
      <c r="CQ6" s="100">
        <f t="shared" si="16"/>
        <v>9.6828908649492246E-3</v>
      </c>
      <c r="CR6" s="100">
        <f t="shared" si="16"/>
        <v>3.6386502132921567E-3</v>
      </c>
      <c r="CS6" s="100">
        <f t="shared" si="16"/>
        <v>1</v>
      </c>
    </row>
    <row r="7" spans="1:97" s="6" customFormat="1" x14ac:dyDescent="0.25">
      <c r="A7" s="51" t="s">
        <v>181</v>
      </c>
      <c r="B7" s="52" t="s">
        <v>120</v>
      </c>
      <c r="C7" s="53" t="s">
        <v>119</v>
      </c>
      <c r="D7" s="53" t="s">
        <v>96</v>
      </c>
      <c r="E7" s="79">
        <v>0.58543390193776523</v>
      </c>
      <c r="F7" s="87">
        <v>0.4887569934165874</v>
      </c>
      <c r="G7" s="88"/>
      <c r="H7" s="80"/>
      <c r="I7" s="85"/>
      <c r="J7" s="92"/>
      <c r="K7" s="81"/>
      <c r="L7" s="70"/>
      <c r="M7" s="70"/>
      <c r="N7" s="61"/>
      <c r="O7" s="70"/>
      <c r="P7" s="70"/>
      <c r="Q7" s="61"/>
      <c r="R7" s="81"/>
      <c r="S7" s="70"/>
      <c r="T7" s="70"/>
      <c r="U7" s="60"/>
      <c r="V7" s="60"/>
      <c r="W7" s="60"/>
      <c r="X7" s="82"/>
      <c r="Y7" s="81">
        <v>284</v>
      </c>
      <c r="Z7" s="70">
        <v>5</v>
      </c>
      <c r="AA7" s="61"/>
      <c r="AB7" s="70">
        <v>281</v>
      </c>
      <c r="AC7" s="70">
        <v>6</v>
      </c>
      <c r="AD7" s="61"/>
      <c r="AE7" s="20">
        <f t="shared" si="17"/>
        <v>282.5</v>
      </c>
      <c r="AF7" s="83" t="s">
        <v>143</v>
      </c>
      <c r="AI7" s="100">
        <v>46</v>
      </c>
      <c r="AJ7" s="100">
        <v>3.17</v>
      </c>
      <c r="AK7" s="100">
        <v>15.2</v>
      </c>
      <c r="AL7" s="100">
        <v>12</v>
      </c>
      <c r="AM7" s="100">
        <v>0.23</v>
      </c>
      <c r="AN7" s="100">
        <v>9.06</v>
      </c>
      <c r="AO7" s="100">
        <v>8.2200000000000006</v>
      </c>
      <c r="AP7" s="100">
        <v>4.33</v>
      </c>
      <c r="AQ7" s="100">
        <v>1.32</v>
      </c>
      <c r="AR7" s="100">
        <v>0.27</v>
      </c>
      <c r="AS7" s="9">
        <f t="shared" si="0"/>
        <v>99.8</v>
      </c>
      <c r="AT7" s="100"/>
      <c r="AU7" s="100">
        <f t="shared" si="18"/>
        <v>0.58543390193776523</v>
      </c>
      <c r="AV7" s="100">
        <f t="shared" si="1"/>
        <v>0.4887569934165874</v>
      </c>
      <c r="AW7" s="100"/>
      <c r="AX7" s="100">
        <f t="shared" si="2"/>
        <v>0.76551838908304204</v>
      </c>
      <c r="AY7" s="100">
        <f t="shared" si="3"/>
        <v>3.9674593241551939E-2</v>
      </c>
      <c r="AZ7" s="100">
        <f t="shared" si="4"/>
        <v>0.14907806983130639</v>
      </c>
      <c r="BA7" s="100">
        <f t="shared" si="5"/>
        <v>0.16701461377870566</v>
      </c>
      <c r="BB7" s="100">
        <f t="shared" si="6"/>
        <v>3.2421764871722585E-3</v>
      </c>
      <c r="BC7" s="100">
        <f t="shared" si="7"/>
        <v>0.22475812453485489</v>
      </c>
      <c r="BD7" s="100">
        <f t="shared" si="8"/>
        <v>0.14657631954350928</v>
      </c>
      <c r="BE7" s="100">
        <f t="shared" si="9"/>
        <v>7.0064724919093851E-2</v>
      </c>
      <c r="BF7" s="100">
        <f t="shared" si="10"/>
        <v>1.4012738853503185E-2</v>
      </c>
      <c r="BG7" s="100">
        <f t="shared" si="11"/>
        <v>1.9020781965480805E-3</v>
      </c>
      <c r="BH7" s="100">
        <f>SUM(AX7:BF7)</f>
        <v>1.5799397502727393</v>
      </c>
      <c r="BI7" s="100"/>
      <c r="BJ7" s="100"/>
      <c r="BK7" s="100">
        <f t="shared" si="12"/>
        <v>0.76551838908304204</v>
      </c>
      <c r="BL7" s="100">
        <f t="shared" si="12"/>
        <v>3.9674593241551939E-2</v>
      </c>
      <c r="BM7" s="100">
        <f t="shared" si="13"/>
        <v>0.29815613966261278</v>
      </c>
      <c r="BN7" s="100">
        <f t="shared" si="14"/>
        <v>0.16701461377870566</v>
      </c>
      <c r="BO7" s="100">
        <f t="shared" si="14"/>
        <v>3.2421764871722585E-3</v>
      </c>
      <c r="BP7" s="100">
        <f t="shared" si="14"/>
        <v>0.22475812453485489</v>
      </c>
      <c r="BQ7" s="100">
        <f t="shared" si="14"/>
        <v>0.14657631954350928</v>
      </c>
      <c r="BR7" s="100">
        <f t="shared" si="15"/>
        <v>0.1401294498381877</v>
      </c>
      <c r="BS7" s="100">
        <f t="shared" si="15"/>
        <v>2.802547770700637E-2</v>
      </c>
      <c r="BT7" s="100">
        <f t="shared" si="15"/>
        <v>3.804156393096161E-3</v>
      </c>
      <c r="BU7" s="132">
        <f t="shared" si="19"/>
        <v>1.8168994402697389</v>
      </c>
      <c r="BV7" s="113">
        <f t="shared" si="20"/>
        <v>0.57369516190012881</v>
      </c>
      <c r="BW7" s="113">
        <f t="shared" si="21"/>
        <v>326.61791719221043</v>
      </c>
      <c r="BX7" s="113">
        <f t="shared" si="22"/>
        <v>282.5</v>
      </c>
      <c r="BY7" s="137">
        <f t="shared" si="23"/>
        <v>1946.3906173787364</v>
      </c>
      <c r="BZ7" s="6" t="s">
        <v>241</v>
      </c>
      <c r="CA7" s="135">
        <v>3550</v>
      </c>
      <c r="CB7" s="6">
        <v>71.884023484959044</v>
      </c>
      <c r="CC7" s="6">
        <v>8.1709186271096694</v>
      </c>
      <c r="CD7" s="6">
        <v>25.342843791917407</v>
      </c>
      <c r="CE7" s="6">
        <v>0</v>
      </c>
      <c r="CG7" s="6">
        <v>0.77</v>
      </c>
      <c r="CI7" s="100">
        <f t="shared" si="16"/>
        <v>0.42133228296299785</v>
      </c>
      <c r="CJ7" s="100">
        <f t="shared" si="16"/>
        <v>2.1836427686752882E-2</v>
      </c>
      <c r="CK7" s="100">
        <f t="shared" si="16"/>
        <v>0.16410161897476735</v>
      </c>
      <c r="CL7" s="100">
        <f t="shared" si="16"/>
        <v>9.1922871501303613E-2</v>
      </c>
      <c r="CM7" s="100">
        <f t="shared" si="16"/>
        <v>1.7844556585316143E-3</v>
      </c>
      <c r="CN7" s="100">
        <f t="shared" si="16"/>
        <v>0.1237042180504426</v>
      </c>
      <c r="CO7" s="100">
        <f t="shared" si="16"/>
        <v>8.0673875666860462E-2</v>
      </c>
      <c r="CP7" s="100">
        <f t="shared" si="16"/>
        <v>7.7125594698506772E-2</v>
      </c>
      <c r="CQ7" s="100">
        <f t="shared" si="16"/>
        <v>1.5424892036317472E-2</v>
      </c>
      <c r="CR7" s="100">
        <f t="shared" si="16"/>
        <v>2.093762763519478E-3</v>
      </c>
      <c r="CS7" s="100">
        <f t="shared" si="16"/>
        <v>1</v>
      </c>
    </row>
    <row r="8" spans="1:97" s="6" customFormat="1" x14ac:dyDescent="0.25">
      <c r="A8" s="51" t="s">
        <v>136</v>
      </c>
      <c r="B8" s="52" t="s">
        <v>135</v>
      </c>
      <c r="C8" s="53" t="s">
        <v>119</v>
      </c>
      <c r="D8" s="53" t="s">
        <v>77</v>
      </c>
      <c r="E8" s="45">
        <v>0.58791377584044535</v>
      </c>
      <c r="F8" s="54">
        <v>0.17644056739664726</v>
      </c>
      <c r="G8" s="8"/>
      <c r="H8" s="9"/>
      <c r="I8" s="71"/>
      <c r="J8" s="92"/>
      <c r="K8" s="11"/>
      <c r="L8" s="12"/>
      <c r="M8" s="12"/>
      <c r="N8" s="20"/>
      <c r="O8" s="12"/>
      <c r="P8" s="12"/>
      <c r="Q8" s="20"/>
      <c r="R8" s="11">
        <v>43.96</v>
      </c>
      <c r="S8" s="12"/>
      <c r="T8" s="12"/>
      <c r="U8" s="19">
        <v>0.6</v>
      </c>
      <c r="V8" s="19"/>
      <c r="W8" s="19"/>
      <c r="X8" s="30"/>
      <c r="Y8" s="11"/>
      <c r="Z8" s="12"/>
      <c r="AA8" s="20"/>
      <c r="AB8" s="12"/>
      <c r="AC8" s="12"/>
      <c r="AD8" s="20"/>
      <c r="AE8" s="20"/>
      <c r="AF8" s="38" t="s">
        <v>146</v>
      </c>
      <c r="AI8" s="100">
        <v>49.99</v>
      </c>
      <c r="AJ8" s="100">
        <v>1.1833333333333333</v>
      </c>
      <c r="AK8" s="100">
        <v>16.563333333333333</v>
      </c>
      <c r="AL8" s="100">
        <v>8.7150000000000016</v>
      </c>
      <c r="AM8" s="100">
        <v>0.13833333333333334</v>
      </c>
      <c r="AN8" s="100">
        <v>4.2516666666666669</v>
      </c>
      <c r="AO8" s="100">
        <v>9.8533333333333335</v>
      </c>
      <c r="AP8" s="100">
        <v>2.8333333333333335</v>
      </c>
      <c r="AQ8" s="100">
        <v>2.7600000000000002</v>
      </c>
      <c r="AR8" s="100">
        <v>0.80666666666666664</v>
      </c>
      <c r="AS8" s="9">
        <v>97.095000000000013</v>
      </c>
      <c r="AT8" s="100"/>
      <c r="AU8" s="100">
        <v>0.66569169879789736</v>
      </c>
      <c r="AV8" s="100">
        <v>0.35410507887845855</v>
      </c>
      <c r="AW8" s="100"/>
      <c r="AX8" s="100">
        <v>0.83191878848394063</v>
      </c>
      <c r="AY8" s="100">
        <v>1.4810179390905299E-2</v>
      </c>
      <c r="AZ8" s="100">
        <v>0.16244932653328104</v>
      </c>
      <c r="BA8" s="100">
        <v>0.12129436325678498</v>
      </c>
      <c r="BB8" s="100">
        <v>1.9500046988065033E-3</v>
      </c>
      <c r="BC8" s="100">
        <v>0.10547424129661787</v>
      </c>
      <c r="BD8" s="100">
        <v>0.17570137898240609</v>
      </c>
      <c r="BE8" s="100">
        <v>4.5846817691477887E-2</v>
      </c>
      <c r="BF8" s="100">
        <v>2.9299363057324838E-2</v>
      </c>
      <c r="BG8" s="100">
        <v>5.6827521427732777E-3</v>
      </c>
      <c r="BH8" s="100"/>
      <c r="BI8" s="100">
        <v>1.4887444633915454</v>
      </c>
      <c r="BJ8" s="100"/>
      <c r="BK8" s="100">
        <v>0.83191878848394063</v>
      </c>
      <c r="BL8" s="100">
        <v>1.4810179390905299E-2</v>
      </c>
      <c r="BM8" s="100">
        <v>0.32489865306656207</v>
      </c>
      <c r="BN8" s="100">
        <v>0.12129436325678498</v>
      </c>
      <c r="BO8" s="100">
        <v>1.9500046988065033E-3</v>
      </c>
      <c r="BP8" s="100">
        <v>0.10547424129661787</v>
      </c>
      <c r="BQ8" s="100">
        <v>0.17570137898240609</v>
      </c>
      <c r="BR8" s="100">
        <v>9.1693635382955774E-2</v>
      </c>
      <c r="BS8" s="100">
        <v>5.8598726114649675E-2</v>
      </c>
      <c r="BT8" s="100">
        <v>1.1365504285546555E-2</v>
      </c>
      <c r="BU8" s="132">
        <f t="shared" si="19"/>
        <v>1.7377054749591754</v>
      </c>
      <c r="BV8" s="113">
        <f t="shared" si="20"/>
        <v>0.46511835932640849</v>
      </c>
      <c r="BW8" s="113">
        <f t="shared" si="21"/>
        <v>281.95227378333584</v>
      </c>
      <c r="BX8" s="113" t="e">
        <f t="shared" si="22"/>
        <v>#N/A</v>
      </c>
      <c r="BY8" s="137" t="e">
        <f t="shared" si="23"/>
        <v>#N/A</v>
      </c>
      <c r="BZ8" s="6" t="s">
        <v>242</v>
      </c>
      <c r="CA8" s="135">
        <v>1630</v>
      </c>
      <c r="CI8" s="100">
        <f t="shared" si="16"/>
        <v>0.47874556446539668</v>
      </c>
      <c r="CJ8" s="100">
        <f t="shared" si="16"/>
        <v>8.5228363519158738E-3</v>
      </c>
      <c r="CK8" s="100">
        <f t="shared" si="16"/>
        <v>0.18696991967191393</v>
      </c>
      <c r="CL8" s="100">
        <f t="shared" si="16"/>
        <v>6.9801450823900185E-2</v>
      </c>
      <c r="CM8" s="100">
        <f t="shared" si="16"/>
        <v>1.122172155699927E-3</v>
      </c>
      <c r="CN8" s="100">
        <f t="shared" si="16"/>
        <v>6.0697421292924117E-2</v>
      </c>
      <c r="CO8" s="100">
        <f t="shared" si="16"/>
        <v>0.10111113851818526</v>
      </c>
      <c r="CP8" s="100">
        <f t="shared" si="16"/>
        <v>5.2767075148399338E-2</v>
      </c>
      <c r="CQ8" s="100">
        <f t="shared" si="16"/>
        <v>3.3721897616756001E-2</v>
      </c>
      <c r="CR8" s="100">
        <f t="shared" si="16"/>
        <v>6.5405239549087392E-3</v>
      </c>
      <c r="CS8" s="100">
        <f t="shared" si="16"/>
        <v>1</v>
      </c>
    </row>
    <row r="9" spans="1:97" s="6" customFormat="1" x14ac:dyDescent="0.25">
      <c r="A9" s="40" t="s">
        <v>52</v>
      </c>
      <c r="B9" s="41" t="s">
        <v>39</v>
      </c>
      <c r="C9" s="47" t="s">
        <v>51</v>
      </c>
      <c r="D9" s="47" t="s">
        <v>79</v>
      </c>
      <c r="E9" s="45">
        <v>0.6</v>
      </c>
      <c r="F9" s="54"/>
      <c r="G9" s="11">
        <v>0.63400000000000001</v>
      </c>
      <c r="H9" s="12"/>
      <c r="I9" s="71"/>
      <c r="J9" s="92"/>
      <c r="K9" s="11">
        <v>0.26700000000000002</v>
      </c>
      <c r="L9" s="12"/>
      <c r="M9" s="12"/>
      <c r="N9" s="20"/>
      <c r="O9" s="12"/>
      <c r="P9" s="12"/>
      <c r="Q9" s="20"/>
      <c r="R9" s="11"/>
      <c r="S9" s="12"/>
      <c r="T9" s="12"/>
      <c r="U9" s="19"/>
      <c r="V9" s="19"/>
      <c r="W9" s="19"/>
      <c r="X9" s="30"/>
      <c r="Y9" s="11"/>
      <c r="Z9" s="12"/>
      <c r="AA9" s="20"/>
      <c r="AB9" s="12"/>
      <c r="AC9" s="12"/>
      <c r="AD9" s="20"/>
      <c r="AE9" s="20"/>
      <c r="AF9" s="38" t="s">
        <v>48</v>
      </c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3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32">
        <f t="shared" si="19"/>
        <v>0</v>
      </c>
      <c r="BV9" s="113"/>
      <c r="BW9" s="113"/>
      <c r="BX9" s="113" t="e">
        <f t="shared" si="22"/>
        <v>#N/A</v>
      </c>
      <c r="BY9" s="137"/>
      <c r="BZ9" s="6" t="s">
        <v>243</v>
      </c>
      <c r="CA9" s="135">
        <v>1515</v>
      </c>
      <c r="CB9" s="6">
        <v>44.220158287364363</v>
      </c>
      <c r="CC9" s="6">
        <v>0</v>
      </c>
      <c r="CD9" s="6">
        <v>463.36171909237305</v>
      </c>
      <c r="CE9" s="6">
        <v>63.180701601927645</v>
      </c>
      <c r="CG9" s="6">
        <v>0.52</v>
      </c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</row>
    <row r="10" spans="1:97" s="6" customFormat="1" x14ac:dyDescent="0.25">
      <c r="A10" s="51" t="s">
        <v>127</v>
      </c>
      <c r="B10" s="52" t="s">
        <v>128</v>
      </c>
      <c r="C10" s="53" t="s">
        <v>129</v>
      </c>
      <c r="D10" s="53" t="s">
        <v>77</v>
      </c>
      <c r="E10" s="45">
        <v>0.60738945304887382</v>
      </c>
      <c r="F10" s="54">
        <v>0.2037062822755919</v>
      </c>
      <c r="G10" s="8">
        <v>0.56999999999999995</v>
      </c>
      <c r="H10" s="9">
        <v>0.04</v>
      </c>
      <c r="I10" s="71">
        <v>5211</v>
      </c>
      <c r="J10" s="92">
        <f t="shared" ref="J10:J71" si="24">H10/G10</f>
        <v>7.0175438596491238E-2</v>
      </c>
      <c r="K10" s="11">
        <v>0.7</v>
      </c>
      <c r="L10" s="12">
        <v>0.06</v>
      </c>
      <c r="M10" s="12">
        <v>4465</v>
      </c>
      <c r="N10" s="90">
        <f>L10/K10</f>
        <v>8.5714285714285715E-2</v>
      </c>
      <c r="O10" s="12"/>
      <c r="P10" s="12"/>
      <c r="Q10" s="20"/>
      <c r="R10" s="11"/>
      <c r="S10" s="12"/>
      <c r="T10" s="12"/>
      <c r="U10" s="19"/>
      <c r="V10" s="19"/>
      <c r="W10" s="19"/>
      <c r="X10" s="30"/>
      <c r="Y10" s="11"/>
      <c r="Z10" s="12"/>
      <c r="AA10" s="20"/>
      <c r="AB10" s="12"/>
      <c r="AC10" s="12"/>
      <c r="AD10" s="20"/>
      <c r="AE10" s="20"/>
      <c r="AF10" s="38" t="s">
        <v>132</v>
      </c>
      <c r="AI10" s="100">
        <v>48.02</v>
      </c>
      <c r="AJ10" s="100">
        <v>0.96</v>
      </c>
      <c r="AK10" s="100">
        <v>14.52</v>
      </c>
      <c r="AL10" s="100">
        <v>7.51</v>
      </c>
      <c r="AM10" s="100">
        <v>0.14000000000000001</v>
      </c>
      <c r="AN10" s="100">
        <v>6.82</v>
      </c>
      <c r="AO10" s="100">
        <v>12.77</v>
      </c>
      <c r="AP10" s="100">
        <v>1.8</v>
      </c>
      <c r="AQ10" s="100">
        <v>5.55</v>
      </c>
      <c r="AR10" s="100">
        <v>0.65</v>
      </c>
      <c r="AS10" s="9">
        <f t="shared" ref="AS10:AS21" si="25">SUM(AI10:AR10)</f>
        <v>98.74</v>
      </c>
      <c r="AT10" s="100"/>
      <c r="AU10" s="100">
        <f t="shared" ref="AU10:AU21" si="26">(BK10+BM10)/(SUM(BK10:BT10))</f>
        <v>0.60738945304887382</v>
      </c>
      <c r="AV10" s="100">
        <f t="shared" ref="AV10:AV21" si="27">BR10/(BR10+BQ10)</f>
        <v>0.2037062822755919</v>
      </c>
      <c r="AW10" s="100"/>
      <c r="AX10" s="100">
        <f t="shared" ref="AX10:AX21" si="28">AI10/60.09</f>
        <v>0.79913463138625396</v>
      </c>
      <c r="AY10" s="100">
        <f t="shared" ref="AY10:AY21" si="29">AJ10/79.9</f>
        <v>1.2015018773466833E-2</v>
      </c>
      <c r="AZ10" s="100">
        <f t="shared" ref="AZ10:AZ21" si="30">AK10/101.96</f>
        <v>0.14240878775990584</v>
      </c>
      <c r="BA10" s="100">
        <f t="shared" ref="BA10:BA21" si="31">AL10/71.85</f>
        <v>0.10452331245650662</v>
      </c>
      <c r="BB10" s="100">
        <f t="shared" ref="BB10:BB21" si="32">AM10/70.94</f>
        <v>1.9734987313222443E-3</v>
      </c>
      <c r="BC10" s="100">
        <f t="shared" ref="BC10:BC21" si="33">AN10/40.31</f>
        <v>0.16918878690151326</v>
      </c>
      <c r="BD10" s="100">
        <f t="shared" ref="BD10:BD21" si="34">AO10/56.08</f>
        <v>0.22771041369472184</v>
      </c>
      <c r="BE10" s="100">
        <f t="shared" ref="BE10:BE21" si="35">AP10/61.8</f>
        <v>2.9126213592233011E-2</v>
      </c>
      <c r="BF10" s="100">
        <f t="shared" ref="BF10:BF21" si="36">AQ10/94.2</f>
        <v>5.8917197452229293E-2</v>
      </c>
      <c r="BG10" s="100">
        <f t="shared" ref="BG10:BG21" si="37">AR10/141.95</f>
        <v>4.5790771398379719E-3</v>
      </c>
      <c r="BH10" s="100"/>
      <c r="BI10" s="100">
        <f>SUM(AX10:BF10)</f>
        <v>1.5449978607481529</v>
      </c>
      <c r="BJ10" s="100"/>
      <c r="BK10" s="100">
        <f t="shared" ref="BK10:BL21" si="38">AX10</f>
        <v>0.79913463138625396</v>
      </c>
      <c r="BL10" s="100">
        <f t="shared" si="38"/>
        <v>1.2015018773466833E-2</v>
      </c>
      <c r="BM10" s="100">
        <f t="shared" ref="BM10:BM21" si="39">2*AZ10</f>
        <v>0.28481757551981168</v>
      </c>
      <c r="BN10" s="100">
        <f t="shared" ref="BN10:BQ21" si="40">BA10</f>
        <v>0.10452331245650662</v>
      </c>
      <c r="BO10" s="100">
        <f t="shared" si="40"/>
        <v>1.9734987313222443E-3</v>
      </c>
      <c r="BP10" s="100">
        <f t="shared" si="40"/>
        <v>0.16918878690151326</v>
      </c>
      <c r="BQ10" s="100">
        <f t="shared" si="40"/>
        <v>0.22771041369472184</v>
      </c>
      <c r="BR10" s="100">
        <f t="shared" ref="BR10:BT21" si="41">2*BE10</f>
        <v>5.8252427184466021E-2</v>
      </c>
      <c r="BS10" s="100">
        <f t="shared" si="41"/>
        <v>0.11783439490445859</v>
      </c>
      <c r="BT10" s="100">
        <f t="shared" si="41"/>
        <v>9.1581542796759438E-3</v>
      </c>
      <c r="BU10" s="132">
        <f t="shared" si="19"/>
        <v>1.7846082138321968</v>
      </c>
      <c r="BV10" s="113">
        <f t="shared" si="20"/>
        <v>0.61812681024455396</v>
      </c>
      <c r="BW10" s="113">
        <f t="shared" si="21"/>
        <v>344.89592975086117</v>
      </c>
      <c r="BX10" s="113" t="e">
        <f t="shared" si="22"/>
        <v>#N/A</v>
      </c>
      <c r="BY10" s="137" t="e">
        <f t="shared" si="23"/>
        <v>#N/A</v>
      </c>
      <c r="BZ10" s="6" t="s">
        <v>244</v>
      </c>
      <c r="CA10" s="135">
        <v>1430</v>
      </c>
      <c r="CB10" s="6">
        <v>0</v>
      </c>
      <c r="CC10" s="6">
        <v>0</v>
      </c>
      <c r="CD10" s="6">
        <v>402.48888692099206</v>
      </c>
      <c r="CE10" s="6">
        <v>83.886428819012679</v>
      </c>
      <c r="CG10" s="6">
        <v>0.42</v>
      </c>
      <c r="CI10" s="100">
        <f t="shared" ref="CI10:CS17" si="42">BK10/$BU10</f>
        <v>0.44779275652341866</v>
      </c>
      <c r="CJ10" s="100">
        <f t="shared" si="42"/>
        <v>6.7325806753215931E-3</v>
      </c>
      <c r="CK10" s="100">
        <f t="shared" si="42"/>
        <v>0.15959669652545516</v>
      </c>
      <c r="CL10" s="100">
        <f t="shared" si="42"/>
        <v>5.8569332835276718E-2</v>
      </c>
      <c r="CM10" s="100">
        <f t="shared" si="42"/>
        <v>1.1058442497496027E-3</v>
      </c>
      <c r="CN10" s="100">
        <f t="shared" si="42"/>
        <v>9.4804442560646948E-2</v>
      </c>
      <c r="CO10" s="100">
        <f t="shared" si="42"/>
        <v>0.12759686519975472</v>
      </c>
      <c r="CP10" s="100">
        <f t="shared" si="42"/>
        <v>3.2641577424647773E-2</v>
      </c>
      <c r="CQ10" s="100">
        <f t="shared" si="42"/>
        <v>6.6028159004953638E-2</v>
      </c>
      <c r="CR10" s="100">
        <f t="shared" si="42"/>
        <v>5.1317450007753174E-3</v>
      </c>
      <c r="CS10" s="100">
        <f t="shared" si="42"/>
        <v>1</v>
      </c>
    </row>
    <row r="11" spans="1:97" s="6" customFormat="1" x14ac:dyDescent="0.25">
      <c r="A11" s="51" t="s">
        <v>49</v>
      </c>
      <c r="B11" s="52" t="s">
        <v>187</v>
      </c>
      <c r="C11" s="53" t="s">
        <v>190</v>
      </c>
      <c r="D11" s="53" t="s">
        <v>77</v>
      </c>
      <c r="E11" s="79">
        <v>0.60751412905558377</v>
      </c>
      <c r="F11" s="87">
        <v>0.53685578640295406</v>
      </c>
      <c r="G11" s="88"/>
      <c r="H11" s="80"/>
      <c r="I11" s="85"/>
      <c r="J11" s="92"/>
      <c r="K11" s="81"/>
      <c r="L11" s="70"/>
      <c r="M11" s="70"/>
      <c r="N11" s="90"/>
      <c r="O11" s="70"/>
      <c r="P11" s="70"/>
      <c r="Q11" s="61"/>
      <c r="R11" s="81"/>
      <c r="S11" s="70"/>
      <c r="T11" s="70"/>
      <c r="U11" s="60"/>
      <c r="V11" s="60"/>
      <c r="W11" s="60"/>
      <c r="X11" s="82"/>
      <c r="Y11" s="81"/>
      <c r="Z11" s="70"/>
      <c r="AA11" s="61"/>
      <c r="AB11" s="70">
        <v>264</v>
      </c>
      <c r="AC11" s="70">
        <v>15</v>
      </c>
      <c r="AD11" s="61"/>
      <c r="AE11" s="20">
        <f t="shared" si="17"/>
        <v>264</v>
      </c>
      <c r="AF11" s="38" t="s">
        <v>163</v>
      </c>
      <c r="AI11" s="100">
        <v>50.99</v>
      </c>
      <c r="AJ11" s="100">
        <v>0.87</v>
      </c>
      <c r="AK11" s="100">
        <v>15.54</v>
      </c>
      <c r="AL11" s="100">
        <v>7.77</v>
      </c>
      <c r="AM11" s="100">
        <v>0.04</v>
      </c>
      <c r="AN11" s="100">
        <v>6.03</v>
      </c>
      <c r="AO11" s="100">
        <v>11.32</v>
      </c>
      <c r="AP11" s="100">
        <v>7.23</v>
      </c>
      <c r="AQ11" s="100">
        <v>1.89</v>
      </c>
      <c r="AR11" s="100"/>
      <c r="AS11" s="9">
        <f t="shared" si="25"/>
        <v>101.68</v>
      </c>
      <c r="AT11" s="100"/>
      <c r="AU11" s="100">
        <f t="shared" si="26"/>
        <v>0.60751412905558377</v>
      </c>
      <c r="AV11" s="100">
        <f t="shared" si="27"/>
        <v>0.53685578640295406</v>
      </c>
      <c r="AW11" s="100"/>
      <c r="AX11" s="100">
        <f t="shared" si="28"/>
        <v>0.84856049259444166</v>
      </c>
      <c r="AY11" s="100">
        <f t="shared" si="29"/>
        <v>1.0888610763454317E-2</v>
      </c>
      <c r="AZ11" s="100">
        <f t="shared" si="30"/>
        <v>0.15241271086700667</v>
      </c>
      <c r="BA11" s="100">
        <f t="shared" si="31"/>
        <v>0.1081419624217119</v>
      </c>
      <c r="BB11" s="100">
        <f t="shared" si="32"/>
        <v>5.6385678037778404E-4</v>
      </c>
      <c r="BC11" s="100">
        <f t="shared" si="33"/>
        <v>0.1495906722897544</v>
      </c>
      <c r="BD11" s="100">
        <f t="shared" si="34"/>
        <v>0.20185449358059915</v>
      </c>
      <c r="BE11" s="100">
        <f t="shared" si="35"/>
        <v>0.11699029126213593</v>
      </c>
      <c r="BF11" s="100">
        <f t="shared" si="36"/>
        <v>2.0063694267515923E-2</v>
      </c>
      <c r="BG11" s="100">
        <f t="shared" si="37"/>
        <v>0</v>
      </c>
      <c r="BH11" s="100">
        <f>SUM(AX11:BF11)</f>
        <v>1.6090667848269977</v>
      </c>
      <c r="BI11" s="100"/>
      <c r="BJ11" s="100"/>
      <c r="BK11" s="100">
        <f t="shared" si="38"/>
        <v>0.84856049259444166</v>
      </c>
      <c r="BL11" s="100">
        <f t="shared" si="38"/>
        <v>1.0888610763454317E-2</v>
      </c>
      <c r="BM11" s="100">
        <f t="shared" si="39"/>
        <v>0.30482542173401334</v>
      </c>
      <c r="BN11" s="100">
        <f t="shared" si="40"/>
        <v>0.1081419624217119</v>
      </c>
      <c r="BO11" s="100">
        <f t="shared" si="40"/>
        <v>5.6385678037778404E-4</v>
      </c>
      <c r="BP11" s="100">
        <f t="shared" si="40"/>
        <v>0.1495906722897544</v>
      </c>
      <c r="BQ11" s="100">
        <f t="shared" si="40"/>
        <v>0.20185449358059915</v>
      </c>
      <c r="BR11" s="100">
        <f t="shared" si="41"/>
        <v>0.23398058252427187</v>
      </c>
      <c r="BS11" s="100">
        <f t="shared" si="41"/>
        <v>4.0127388535031845E-2</v>
      </c>
      <c r="BT11" s="100">
        <f t="shared" si="41"/>
        <v>0</v>
      </c>
      <c r="BU11" s="132">
        <f t="shared" si="19"/>
        <v>1.8985334812236563</v>
      </c>
      <c r="BV11" s="113">
        <f t="shared" si="20"/>
        <v>0.58041028625351354</v>
      </c>
      <c r="BW11" s="113">
        <f t="shared" si="21"/>
        <v>329.38034289185174</v>
      </c>
      <c r="BX11" s="113">
        <f t="shared" si="22"/>
        <v>264</v>
      </c>
      <c r="BY11" s="137">
        <f t="shared" si="23"/>
        <v>4274.5892366561084</v>
      </c>
      <c r="CI11" s="100">
        <f t="shared" si="42"/>
        <v>0.4469557692748834</v>
      </c>
      <c r="CJ11" s="100">
        <f t="shared" si="42"/>
        <v>5.735274553302222E-3</v>
      </c>
      <c r="CK11" s="100">
        <f t="shared" si="42"/>
        <v>0.16055835978070035</v>
      </c>
      <c r="CL11" s="100">
        <f t="shared" si="42"/>
        <v>5.6960787624357023E-2</v>
      </c>
      <c r="CM11" s="100">
        <f t="shared" si="42"/>
        <v>2.9699596343929794E-4</v>
      </c>
      <c r="CN11" s="100">
        <f t="shared" si="42"/>
        <v>7.8792749124097172E-2</v>
      </c>
      <c r="CO11" s="100">
        <f t="shared" si="42"/>
        <v>0.1063212714323576</v>
      </c>
      <c r="CP11" s="100">
        <f t="shared" si="42"/>
        <v>0.12324280021307027</v>
      </c>
      <c r="CQ11" s="100">
        <f t="shared" si="42"/>
        <v>2.1135992033792659E-2</v>
      </c>
      <c r="CR11" s="100">
        <f t="shared" si="42"/>
        <v>0</v>
      </c>
      <c r="CS11" s="100">
        <f t="shared" si="42"/>
        <v>1</v>
      </c>
    </row>
    <row r="12" spans="1:97" s="6" customFormat="1" x14ac:dyDescent="0.25">
      <c r="A12" s="51" t="s">
        <v>49</v>
      </c>
      <c r="B12" s="52" t="s">
        <v>187</v>
      </c>
      <c r="C12" s="53" t="s">
        <v>189</v>
      </c>
      <c r="D12" s="53" t="s">
        <v>77</v>
      </c>
      <c r="E12" s="79">
        <v>0.61246849011068027</v>
      </c>
      <c r="F12" s="87">
        <v>0.42411331623924359</v>
      </c>
      <c r="G12" s="88"/>
      <c r="H12" s="80"/>
      <c r="I12" s="85"/>
      <c r="J12" s="92"/>
      <c r="K12" s="81"/>
      <c r="L12" s="70"/>
      <c r="M12" s="70"/>
      <c r="N12" s="90"/>
      <c r="O12" s="70"/>
      <c r="P12" s="70"/>
      <c r="Q12" s="61"/>
      <c r="R12" s="81"/>
      <c r="S12" s="70"/>
      <c r="T12" s="70"/>
      <c r="U12" s="60"/>
      <c r="V12" s="60"/>
      <c r="W12" s="60"/>
      <c r="X12" s="82"/>
      <c r="Y12" s="81"/>
      <c r="Z12" s="70"/>
      <c r="AA12" s="61"/>
      <c r="AB12" s="70">
        <v>244</v>
      </c>
      <c r="AC12" s="70">
        <v>15</v>
      </c>
      <c r="AD12" s="61"/>
      <c r="AE12" s="20">
        <f t="shared" si="17"/>
        <v>244</v>
      </c>
      <c r="AF12" s="38" t="s">
        <v>163</v>
      </c>
      <c r="AI12" s="100">
        <v>49.65</v>
      </c>
      <c r="AJ12" s="100">
        <v>0.84</v>
      </c>
      <c r="AK12" s="100">
        <v>14.99</v>
      </c>
      <c r="AL12" s="100">
        <v>7.76</v>
      </c>
      <c r="AM12" s="100">
        <v>0.06</v>
      </c>
      <c r="AN12" s="100">
        <v>5.49</v>
      </c>
      <c r="AO12" s="100">
        <v>11.41</v>
      </c>
      <c r="AP12" s="100">
        <v>4.63</v>
      </c>
      <c r="AQ12" s="100">
        <v>4.71</v>
      </c>
      <c r="AR12" s="100"/>
      <c r="AS12" s="9">
        <f t="shared" si="25"/>
        <v>99.539999999999992</v>
      </c>
      <c r="AT12" s="100"/>
      <c r="AU12" s="100">
        <f t="shared" si="26"/>
        <v>0.61246849011068027</v>
      </c>
      <c r="AV12" s="100">
        <f t="shared" si="27"/>
        <v>0.42411331623924359</v>
      </c>
      <c r="AW12" s="100"/>
      <c r="AX12" s="100">
        <f t="shared" si="28"/>
        <v>0.82626060908637033</v>
      </c>
      <c r="AY12" s="100">
        <f t="shared" si="29"/>
        <v>1.0513141426783479E-2</v>
      </c>
      <c r="AZ12" s="100">
        <f t="shared" si="30"/>
        <v>0.14701843860337388</v>
      </c>
      <c r="BA12" s="100">
        <f t="shared" si="31"/>
        <v>0.10800278357689631</v>
      </c>
      <c r="BB12" s="100">
        <f t="shared" si="32"/>
        <v>8.4578517056667607E-4</v>
      </c>
      <c r="BC12" s="100">
        <f t="shared" si="33"/>
        <v>0.13619449268171668</v>
      </c>
      <c r="BD12" s="100">
        <f t="shared" si="34"/>
        <v>0.20345934379457919</v>
      </c>
      <c r="BE12" s="100">
        <f t="shared" si="35"/>
        <v>7.4919093851132684E-2</v>
      </c>
      <c r="BF12" s="100">
        <f t="shared" si="36"/>
        <v>4.9999999999999996E-2</v>
      </c>
      <c r="BG12" s="100">
        <f t="shared" si="37"/>
        <v>0</v>
      </c>
      <c r="BH12" s="100">
        <f>SUM(AX12:BF12)</f>
        <v>1.5572136881914196</v>
      </c>
      <c r="BI12" s="100"/>
      <c r="BJ12" s="100"/>
      <c r="BK12" s="100">
        <f t="shared" si="38"/>
        <v>0.82626060908637033</v>
      </c>
      <c r="BL12" s="100">
        <f t="shared" si="38"/>
        <v>1.0513141426783479E-2</v>
      </c>
      <c r="BM12" s="100">
        <f t="shared" si="39"/>
        <v>0.29403687720674776</v>
      </c>
      <c r="BN12" s="100">
        <f t="shared" si="40"/>
        <v>0.10800278357689631</v>
      </c>
      <c r="BO12" s="100">
        <f t="shared" si="40"/>
        <v>8.4578517056667607E-4</v>
      </c>
      <c r="BP12" s="100">
        <f t="shared" si="40"/>
        <v>0.13619449268171668</v>
      </c>
      <c r="BQ12" s="100">
        <f t="shared" si="40"/>
        <v>0.20345934379457919</v>
      </c>
      <c r="BR12" s="100">
        <f t="shared" si="41"/>
        <v>0.14983818770226537</v>
      </c>
      <c r="BS12" s="100">
        <f t="shared" si="41"/>
        <v>9.9999999999999992E-2</v>
      </c>
      <c r="BT12" s="100">
        <f t="shared" si="41"/>
        <v>0</v>
      </c>
      <c r="BU12" s="132">
        <f t="shared" si="19"/>
        <v>1.8291512206459262</v>
      </c>
      <c r="BV12" s="113">
        <f t="shared" si="20"/>
        <v>0.55772322594410195</v>
      </c>
      <c r="BW12" s="113">
        <f t="shared" si="21"/>
        <v>320.04748244877703</v>
      </c>
      <c r="BX12" s="113">
        <f t="shared" si="22"/>
        <v>244</v>
      </c>
      <c r="BY12" s="137">
        <f t="shared" si="23"/>
        <v>5783.2195867970504</v>
      </c>
      <c r="CI12" s="100">
        <f t="shared" si="42"/>
        <v>0.45171804264198223</v>
      </c>
      <c r="CJ12" s="100">
        <f t="shared" si="42"/>
        <v>5.7475518197292533E-3</v>
      </c>
      <c r="CK12" s="100">
        <f t="shared" si="42"/>
        <v>0.16075044746869799</v>
      </c>
      <c r="CL12" s="100">
        <f t="shared" si="42"/>
        <v>5.9045300551343924E-2</v>
      </c>
      <c r="CM12" s="100">
        <f t="shared" si="42"/>
        <v>4.6239215272097888E-4</v>
      </c>
      <c r="CN12" s="100">
        <f t="shared" si="42"/>
        <v>7.4457754582818184E-2</v>
      </c>
      <c r="CO12" s="100">
        <f t="shared" si="42"/>
        <v>0.11123156002527326</v>
      </c>
      <c r="CP12" s="100">
        <f t="shared" si="42"/>
        <v>8.1916785234056905E-2</v>
      </c>
      <c r="CQ12" s="100">
        <f t="shared" si="42"/>
        <v>5.4670165523377071E-2</v>
      </c>
      <c r="CR12" s="100">
        <f t="shared" si="42"/>
        <v>0</v>
      </c>
      <c r="CS12" s="100">
        <f t="shared" si="42"/>
        <v>1</v>
      </c>
    </row>
    <row r="13" spans="1:97" s="6" customFormat="1" x14ac:dyDescent="0.25">
      <c r="A13" s="51" t="s">
        <v>49</v>
      </c>
      <c r="B13" s="52" t="s">
        <v>187</v>
      </c>
      <c r="C13" s="53" t="s">
        <v>188</v>
      </c>
      <c r="D13" s="53" t="s">
        <v>77</v>
      </c>
      <c r="E13" s="79">
        <v>0.62241376582004049</v>
      </c>
      <c r="F13" s="87">
        <v>0.23689820110221482</v>
      </c>
      <c r="G13" s="88"/>
      <c r="H13" s="80"/>
      <c r="I13" s="85"/>
      <c r="J13" s="92"/>
      <c r="K13" s="81"/>
      <c r="L13" s="70"/>
      <c r="M13" s="70"/>
      <c r="N13" s="90"/>
      <c r="O13" s="70"/>
      <c r="P13" s="70"/>
      <c r="Q13" s="61"/>
      <c r="R13" s="81"/>
      <c r="S13" s="70"/>
      <c r="T13" s="70"/>
      <c r="U13" s="60"/>
      <c r="V13" s="60"/>
      <c r="W13" s="60"/>
      <c r="X13" s="82"/>
      <c r="Y13" s="81"/>
      <c r="Z13" s="70"/>
      <c r="AA13" s="61"/>
      <c r="AB13" s="70">
        <v>294</v>
      </c>
      <c r="AC13" s="70">
        <v>16</v>
      </c>
      <c r="AD13" s="61"/>
      <c r="AE13" s="20">
        <f t="shared" si="17"/>
        <v>294</v>
      </c>
      <c r="AF13" s="38" t="s">
        <v>163</v>
      </c>
      <c r="AI13" s="100">
        <v>49.89</v>
      </c>
      <c r="AJ13" s="100">
        <v>0.89</v>
      </c>
      <c r="AK13" s="100">
        <v>15.57</v>
      </c>
      <c r="AL13" s="100">
        <v>7.82</v>
      </c>
      <c r="AM13" s="100">
        <v>0.02</v>
      </c>
      <c r="AN13" s="100">
        <v>5.75</v>
      </c>
      <c r="AO13" s="100">
        <v>11.4</v>
      </c>
      <c r="AP13" s="100">
        <v>1.95</v>
      </c>
      <c r="AQ13" s="100">
        <v>7.52</v>
      </c>
      <c r="AR13" s="100"/>
      <c r="AS13" s="9">
        <f t="shared" si="25"/>
        <v>100.80999999999999</v>
      </c>
      <c r="AT13" s="100"/>
      <c r="AU13" s="100">
        <f t="shared" si="26"/>
        <v>0.62241376582004049</v>
      </c>
      <c r="AV13" s="100">
        <f t="shared" si="27"/>
        <v>0.23689820110221482</v>
      </c>
      <c r="AW13" s="100"/>
      <c r="AX13" s="100">
        <f t="shared" si="28"/>
        <v>0.83025461807289058</v>
      </c>
      <c r="AY13" s="100">
        <f t="shared" si="29"/>
        <v>1.1138923654568209E-2</v>
      </c>
      <c r="AZ13" s="100">
        <f t="shared" si="30"/>
        <v>0.15270694389956846</v>
      </c>
      <c r="BA13" s="100">
        <f t="shared" si="31"/>
        <v>0.10883785664578985</v>
      </c>
      <c r="BB13" s="100">
        <f t="shared" si="32"/>
        <v>2.8192839018889202E-4</v>
      </c>
      <c r="BC13" s="100">
        <f t="shared" si="33"/>
        <v>0.14264450508558668</v>
      </c>
      <c r="BD13" s="100">
        <f t="shared" si="34"/>
        <v>0.20328102710413695</v>
      </c>
      <c r="BE13" s="100">
        <f t="shared" si="35"/>
        <v>3.1553398058252427E-2</v>
      </c>
      <c r="BF13" s="100">
        <f t="shared" si="36"/>
        <v>7.9830148619957533E-2</v>
      </c>
      <c r="BG13" s="100">
        <f t="shared" si="37"/>
        <v>0</v>
      </c>
      <c r="BH13" s="100">
        <f>SUM(AX13:BF13)</f>
        <v>1.5605293495309398</v>
      </c>
      <c r="BI13" s="100"/>
      <c r="BJ13" s="100"/>
      <c r="BK13" s="100">
        <f t="shared" si="38"/>
        <v>0.83025461807289058</v>
      </c>
      <c r="BL13" s="100">
        <f t="shared" si="38"/>
        <v>1.1138923654568209E-2</v>
      </c>
      <c r="BM13" s="100">
        <f t="shared" si="39"/>
        <v>0.30541388779913692</v>
      </c>
      <c r="BN13" s="100">
        <f t="shared" si="40"/>
        <v>0.10883785664578985</v>
      </c>
      <c r="BO13" s="100">
        <f t="shared" si="40"/>
        <v>2.8192839018889202E-4</v>
      </c>
      <c r="BP13" s="100">
        <f t="shared" si="40"/>
        <v>0.14264450508558668</v>
      </c>
      <c r="BQ13" s="100">
        <f t="shared" si="40"/>
        <v>0.20328102710413695</v>
      </c>
      <c r="BR13" s="100">
        <f t="shared" si="41"/>
        <v>6.3106796116504854E-2</v>
      </c>
      <c r="BS13" s="100">
        <f t="shared" si="41"/>
        <v>0.15966029723991507</v>
      </c>
      <c r="BT13" s="100">
        <f t="shared" si="41"/>
        <v>0</v>
      </c>
      <c r="BU13" s="132">
        <f t="shared" si="19"/>
        <v>1.8246198401087181</v>
      </c>
      <c r="BV13" s="113">
        <f t="shared" si="20"/>
        <v>0.56721475058339832</v>
      </c>
      <c r="BW13" s="113">
        <f t="shared" si="21"/>
        <v>323.95204626808373</v>
      </c>
      <c r="BX13" s="113">
        <f t="shared" si="22"/>
        <v>294</v>
      </c>
      <c r="BY13" s="137">
        <f t="shared" si="23"/>
        <v>897.12507564542875</v>
      </c>
      <c r="CI13" s="100">
        <f t="shared" si="42"/>
        <v>0.45502882289355173</v>
      </c>
      <c r="CJ13" s="100">
        <f t="shared" si="42"/>
        <v>6.1047914802376075E-3</v>
      </c>
      <c r="CK13" s="100">
        <f t="shared" si="42"/>
        <v>0.16738494292648881</v>
      </c>
      <c r="CL13" s="100">
        <f t="shared" si="42"/>
        <v>5.964960714189365E-2</v>
      </c>
      <c r="CM13" s="100">
        <f t="shared" si="42"/>
        <v>1.5451349590284714E-4</v>
      </c>
      <c r="CN13" s="100">
        <f t="shared" si="42"/>
        <v>7.8177657586518054E-2</v>
      </c>
      <c r="CO13" s="100">
        <f t="shared" si="42"/>
        <v>0.11141007164101902</v>
      </c>
      <c r="CP13" s="100">
        <f t="shared" si="42"/>
        <v>3.4586270920272742E-2</v>
      </c>
      <c r="CQ13" s="100">
        <f t="shared" si="42"/>
        <v>8.7503321914115473E-2</v>
      </c>
      <c r="CR13" s="100">
        <f t="shared" si="42"/>
        <v>0</v>
      </c>
      <c r="CS13" s="100">
        <f t="shared" si="42"/>
        <v>1</v>
      </c>
    </row>
    <row r="14" spans="1:97" s="6" customFormat="1" x14ac:dyDescent="0.25">
      <c r="A14" s="51" t="s">
        <v>49</v>
      </c>
      <c r="B14" s="52" t="s">
        <v>154</v>
      </c>
      <c r="C14" s="53" t="s">
        <v>162</v>
      </c>
      <c r="D14" s="53" t="s">
        <v>77</v>
      </c>
      <c r="E14" s="45">
        <v>0.62363736213765231</v>
      </c>
      <c r="F14" s="54">
        <v>0.30280441831693838</v>
      </c>
      <c r="G14" s="8"/>
      <c r="H14" s="9"/>
      <c r="I14" s="71"/>
      <c r="J14" s="92"/>
      <c r="K14" s="11"/>
      <c r="L14" s="12"/>
      <c r="M14" s="12"/>
      <c r="N14" s="90"/>
      <c r="O14" s="12"/>
      <c r="P14" s="12"/>
      <c r="Q14" s="20"/>
      <c r="R14" s="11"/>
      <c r="S14" s="12"/>
      <c r="T14" s="12"/>
      <c r="U14" s="19"/>
      <c r="V14" s="19"/>
      <c r="W14" s="19"/>
      <c r="X14" s="30"/>
      <c r="Y14" s="11">
        <v>372</v>
      </c>
      <c r="Z14" s="12">
        <v>14</v>
      </c>
      <c r="AA14" s="20"/>
      <c r="AB14" s="12">
        <v>329</v>
      </c>
      <c r="AC14" s="12">
        <v>15</v>
      </c>
      <c r="AD14" s="20"/>
      <c r="AE14" s="20">
        <f t="shared" si="17"/>
        <v>350.5</v>
      </c>
      <c r="AF14" s="38" t="s">
        <v>163</v>
      </c>
      <c r="AI14" s="100">
        <v>48.88</v>
      </c>
      <c r="AJ14" s="100">
        <v>2.89</v>
      </c>
      <c r="AK14" s="100">
        <v>14.77</v>
      </c>
      <c r="AL14" s="100">
        <v>13.05</v>
      </c>
      <c r="AM14" s="100">
        <v>0</v>
      </c>
      <c r="AN14" s="100">
        <v>6.47</v>
      </c>
      <c r="AO14" s="100">
        <v>10.99</v>
      </c>
      <c r="AP14" s="100">
        <v>2.63</v>
      </c>
      <c r="AQ14" s="100">
        <v>0.3</v>
      </c>
      <c r="AR14" s="100">
        <v>0</v>
      </c>
      <c r="AS14" s="9">
        <f t="shared" si="25"/>
        <v>99.97999999999999</v>
      </c>
      <c r="AT14" s="100"/>
      <c r="AU14" s="100">
        <f t="shared" si="26"/>
        <v>0.62363736213765231</v>
      </c>
      <c r="AV14" s="100">
        <f t="shared" si="27"/>
        <v>0.30280441831693838</v>
      </c>
      <c r="AW14" s="100"/>
      <c r="AX14" s="100">
        <f t="shared" si="28"/>
        <v>0.81344649692128479</v>
      </c>
      <c r="AY14" s="100">
        <f t="shared" si="29"/>
        <v>3.6170212765957444E-2</v>
      </c>
      <c r="AZ14" s="100">
        <f t="shared" si="30"/>
        <v>0.14486072969792077</v>
      </c>
      <c r="BA14" s="100">
        <f t="shared" si="31"/>
        <v>0.1816283924843424</v>
      </c>
      <c r="BB14" s="100">
        <f t="shared" si="32"/>
        <v>0</v>
      </c>
      <c r="BC14" s="100">
        <f t="shared" si="33"/>
        <v>0.16050607789630364</v>
      </c>
      <c r="BD14" s="100">
        <f t="shared" si="34"/>
        <v>0.19597004279600572</v>
      </c>
      <c r="BE14" s="100">
        <f t="shared" si="35"/>
        <v>4.2556634304207121E-2</v>
      </c>
      <c r="BF14" s="100">
        <f t="shared" si="36"/>
        <v>3.1847133757961781E-3</v>
      </c>
      <c r="BG14" s="100">
        <f t="shared" si="37"/>
        <v>0</v>
      </c>
      <c r="BH14" s="100"/>
      <c r="BI14" s="100">
        <f>SUM(AX14:BF14)</f>
        <v>1.5783233002418182</v>
      </c>
      <c r="BJ14" s="100"/>
      <c r="BK14" s="100">
        <f t="shared" si="38"/>
        <v>0.81344649692128479</v>
      </c>
      <c r="BL14" s="100">
        <f t="shared" si="38"/>
        <v>3.6170212765957444E-2</v>
      </c>
      <c r="BM14" s="100">
        <f t="shared" si="39"/>
        <v>0.28972145939584154</v>
      </c>
      <c r="BN14" s="100">
        <f t="shared" si="40"/>
        <v>0.1816283924843424</v>
      </c>
      <c r="BO14" s="100">
        <f t="shared" si="40"/>
        <v>0</v>
      </c>
      <c r="BP14" s="100">
        <f t="shared" si="40"/>
        <v>0.16050607789630364</v>
      </c>
      <c r="BQ14" s="100">
        <f t="shared" si="40"/>
        <v>0.19597004279600572</v>
      </c>
      <c r="BR14" s="100">
        <f t="shared" si="41"/>
        <v>8.5113268608414241E-2</v>
      </c>
      <c r="BS14" s="100">
        <f t="shared" si="41"/>
        <v>6.3694267515923561E-3</v>
      </c>
      <c r="BT14" s="100">
        <f t="shared" si="41"/>
        <v>0</v>
      </c>
      <c r="BU14" s="132">
        <f t="shared" si="19"/>
        <v>1.768925377619742</v>
      </c>
      <c r="BV14" s="113">
        <f t="shared" si="20"/>
        <v>0.46913156022464081</v>
      </c>
      <c r="BW14" s="113">
        <f t="shared" si="21"/>
        <v>283.60319917439176</v>
      </c>
      <c r="BX14" s="113">
        <f t="shared" si="22"/>
        <v>350.5</v>
      </c>
      <c r="BY14" s="137">
        <f t="shared" si="23"/>
        <v>4475.1819607010993</v>
      </c>
      <c r="CI14" s="100">
        <f t="shared" si="42"/>
        <v>0.45985348348377181</v>
      </c>
      <c r="CJ14" s="100">
        <f t="shared" si="42"/>
        <v>2.0447562810494539E-2</v>
      </c>
      <c r="CK14" s="100">
        <f t="shared" si="42"/>
        <v>0.1637838786538805</v>
      </c>
      <c r="CL14" s="100">
        <f t="shared" si="42"/>
        <v>0.10267724957891708</v>
      </c>
      <c r="CM14" s="100">
        <f t="shared" si="42"/>
        <v>0</v>
      </c>
      <c r="CN14" s="100">
        <f t="shared" si="42"/>
        <v>9.0736488902816173E-2</v>
      </c>
      <c r="CO14" s="100">
        <f t="shared" si="42"/>
        <v>0.11078479922070095</v>
      </c>
      <c r="CP14" s="100">
        <f t="shared" si="42"/>
        <v>4.8115805044835903E-2</v>
      </c>
      <c r="CQ14" s="100">
        <f t="shared" si="42"/>
        <v>3.6007323045831523E-3</v>
      </c>
      <c r="CR14" s="100">
        <f t="shared" si="42"/>
        <v>0</v>
      </c>
      <c r="CS14" s="100">
        <f t="shared" si="42"/>
        <v>1</v>
      </c>
    </row>
    <row r="15" spans="1:97" s="6" customFormat="1" x14ac:dyDescent="0.25">
      <c r="A15" s="51" t="s">
        <v>49</v>
      </c>
      <c r="B15" s="52" t="s">
        <v>154</v>
      </c>
      <c r="C15" s="53" t="s">
        <v>160</v>
      </c>
      <c r="D15" s="53" t="s">
        <v>77</v>
      </c>
      <c r="E15" s="45">
        <v>0.62560475030354845</v>
      </c>
      <c r="F15" s="54">
        <v>0.36701862247339523</v>
      </c>
      <c r="G15" s="8"/>
      <c r="H15" s="9"/>
      <c r="I15" s="71"/>
      <c r="J15" s="92"/>
      <c r="K15" s="11"/>
      <c r="L15" s="12"/>
      <c r="M15" s="12"/>
      <c r="N15" s="90"/>
      <c r="O15" s="12"/>
      <c r="P15" s="12"/>
      <c r="Q15" s="20"/>
      <c r="R15" s="11"/>
      <c r="S15" s="12"/>
      <c r="T15" s="12"/>
      <c r="U15" s="19"/>
      <c r="V15" s="19"/>
      <c r="W15" s="19"/>
      <c r="X15" s="30"/>
      <c r="Y15" s="11">
        <v>394</v>
      </c>
      <c r="Z15" s="12">
        <v>27</v>
      </c>
      <c r="AA15" s="20"/>
      <c r="AB15" s="12">
        <v>360</v>
      </c>
      <c r="AC15" s="12">
        <v>24</v>
      </c>
      <c r="AD15" s="20"/>
      <c r="AE15" s="20">
        <f t="shared" si="17"/>
        <v>377</v>
      </c>
      <c r="AF15" s="38" t="s">
        <v>163</v>
      </c>
      <c r="AI15" s="100">
        <v>48.34</v>
      </c>
      <c r="AJ15" s="100">
        <v>1.77</v>
      </c>
      <c r="AK15" s="100">
        <v>16.399999999999999</v>
      </c>
      <c r="AL15" s="100">
        <v>10.48</v>
      </c>
      <c r="AM15" s="100">
        <v>0.2</v>
      </c>
      <c r="AN15" s="100">
        <v>5.97</v>
      </c>
      <c r="AO15" s="100">
        <v>10.83</v>
      </c>
      <c r="AP15" s="100">
        <v>3.46</v>
      </c>
      <c r="AQ15" s="100">
        <v>1.96</v>
      </c>
      <c r="AR15" s="100">
        <v>0.59</v>
      </c>
      <c r="AS15" s="9">
        <f t="shared" si="25"/>
        <v>100</v>
      </c>
      <c r="AT15" s="100"/>
      <c r="AU15" s="100">
        <f t="shared" si="26"/>
        <v>0.62560475030354845</v>
      </c>
      <c r="AV15" s="100">
        <f t="shared" si="27"/>
        <v>0.36701862247339523</v>
      </c>
      <c r="AW15" s="100"/>
      <c r="AX15" s="100">
        <f t="shared" si="28"/>
        <v>0.80445997670161429</v>
      </c>
      <c r="AY15" s="100">
        <f t="shared" si="29"/>
        <v>2.2152690863579474E-2</v>
      </c>
      <c r="AZ15" s="100">
        <f t="shared" si="30"/>
        <v>0.16084739113377794</v>
      </c>
      <c r="BA15" s="100">
        <f t="shared" si="31"/>
        <v>0.14585942936673627</v>
      </c>
      <c r="BB15" s="100">
        <f t="shared" si="32"/>
        <v>2.8192839018889204E-3</v>
      </c>
      <c r="BC15" s="100">
        <f t="shared" si="33"/>
        <v>0.1481022078888613</v>
      </c>
      <c r="BD15" s="100">
        <f t="shared" si="34"/>
        <v>0.19311697574893011</v>
      </c>
      <c r="BE15" s="100">
        <f t="shared" si="35"/>
        <v>5.5987055016181231E-2</v>
      </c>
      <c r="BF15" s="100">
        <f t="shared" si="36"/>
        <v>2.0806794055201697E-2</v>
      </c>
      <c r="BG15" s="100">
        <f t="shared" si="37"/>
        <v>4.1563930961606198E-3</v>
      </c>
      <c r="BH15" s="100"/>
      <c r="BI15" s="100">
        <f>SUM(AX15:BF15)</f>
        <v>1.5541518046767713</v>
      </c>
      <c r="BJ15" s="100"/>
      <c r="BK15" s="100">
        <f t="shared" si="38"/>
        <v>0.80445997670161429</v>
      </c>
      <c r="BL15" s="100">
        <f t="shared" si="38"/>
        <v>2.2152690863579474E-2</v>
      </c>
      <c r="BM15" s="100">
        <f t="shared" si="39"/>
        <v>0.32169478226755588</v>
      </c>
      <c r="BN15" s="100">
        <f t="shared" si="40"/>
        <v>0.14585942936673627</v>
      </c>
      <c r="BO15" s="100">
        <f t="shared" si="40"/>
        <v>2.8192839018889204E-3</v>
      </c>
      <c r="BP15" s="100">
        <f t="shared" si="40"/>
        <v>0.1481022078888613</v>
      </c>
      <c r="BQ15" s="100">
        <f t="shared" si="40"/>
        <v>0.19311697574893011</v>
      </c>
      <c r="BR15" s="100">
        <f t="shared" si="41"/>
        <v>0.11197411003236246</v>
      </c>
      <c r="BS15" s="100">
        <f t="shared" si="41"/>
        <v>4.1613588110403395E-2</v>
      </c>
      <c r="BT15" s="100">
        <f t="shared" si="41"/>
        <v>8.3127861923212396E-3</v>
      </c>
      <c r="BU15" s="132">
        <f t="shared" si="19"/>
        <v>1.8001058310742539</v>
      </c>
      <c r="BV15" s="113">
        <f t="shared" si="20"/>
        <v>0.5038147469565476</v>
      </c>
      <c r="BW15" s="113">
        <f t="shared" si="21"/>
        <v>297.87095079471538</v>
      </c>
      <c r="BX15" s="113">
        <f t="shared" si="22"/>
        <v>377</v>
      </c>
      <c r="BY15" s="137">
        <f t="shared" si="23"/>
        <v>6261.4064281323535</v>
      </c>
      <c r="CI15" s="100">
        <f t="shared" si="42"/>
        <v>0.44689593401379885</v>
      </c>
      <c r="CJ15" s="100">
        <f t="shared" si="42"/>
        <v>1.2306326928766934E-2</v>
      </c>
      <c r="CK15" s="100">
        <f t="shared" si="42"/>
        <v>0.17870881628974961</v>
      </c>
      <c r="CL15" s="100">
        <f t="shared" si="42"/>
        <v>8.1028252255419528E-2</v>
      </c>
      <c r="CM15" s="100">
        <f t="shared" si="42"/>
        <v>1.5661767509560528E-3</v>
      </c>
      <c r="CN15" s="100">
        <f t="shared" si="42"/>
        <v>8.2274167069653875E-2</v>
      </c>
      <c r="CO15" s="100">
        <f t="shared" si="42"/>
        <v>0.10728090116439608</v>
      </c>
      <c r="CP15" s="100">
        <f t="shared" si="42"/>
        <v>6.2204181609444249E-2</v>
      </c>
      <c r="CQ15" s="100">
        <f t="shared" si="42"/>
        <v>2.3117300878676417E-2</v>
      </c>
      <c r="CR15" s="100">
        <f t="shared" si="42"/>
        <v>4.6179430391380914E-3</v>
      </c>
      <c r="CS15" s="100">
        <f t="shared" si="42"/>
        <v>1</v>
      </c>
    </row>
    <row r="16" spans="1:97" s="6" customFormat="1" x14ac:dyDescent="0.25">
      <c r="A16" s="40" t="s">
        <v>63</v>
      </c>
      <c r="B16" s="41" t="s">
        <v>25</v>
      </c>
      <c r="C16" s="47" t="s">
        <v>7</v>
      </c>
      <c r="D16" s="47" t="s">
        <v>76</v>
      </c>
      <c r="E16" s="45">
        <v>0.62733751154247597</v>
      </c>
      <c r="F16" s="54">
        <v>0.29723339168791352</v>
      </c>
      <c r="G16" s="8">
        <v>0.62</v>
      </c>
      <c r="H16" s="9">
        <v>7.0000000000000007E-2</v>
      </c>
      <c r="I16" s="71">
        <v>5200</v>
      </c>
      <c r="J16" s="92">
        <f t="shared" si="24"/>
        <v>0.11290322580645162</v>
      </c>
      <c r="K16" s="11">
        <v>0.67</v>
      </c>
      <c r="L16" s="12">
        <v>0.03</v>
      </c>
      <c r="M16" s="12">
        <v>4500</v>
      </c>
      <c r="N16" s="90">
        <f t="shared" ref="N16:N73" si="43">L16/K16</f>
        <v>4.4776119402985072E-2</v>
      </c>
      <c r="O16" s="12">
        <v>25</v>
      </c>
      <c r="P16" s="12">
        <v>3</v>
      </c>
      <c r="Q16" s="20">
        <v>1630</v>
      </c>
      <c r="R16" s="11">
        <v>63</v>
      </c>
      <c r="S16" s="12"/>
      <c r="T16" s="12"/>
      <c r="U16" s="12">
        <v>3</v>
      </c>
      <c r="V16" s="12"/>
      <c r="W16" s="12"/>
      <c r="X16" s="20"/>
      <c r="Y16" s="11"/>
      <c r="Z16" s="12"/>
      <c r="AA16" s="20"/>
      <c r="AB16" s="12"/>
      <c r="AC16" s="12"/>
      <c r="AD16" s="20"/>
      <c r="AE16" s="20"/>
      <c r="AF16" s="38" t="s">
        <v>47</v>
      </c>
      <c r="AI16" s="100">
        <v>50.8</v>
      </c>
      <c r="AJ16" s="100">
        <v>1.84</v>
      </c>
      <c r="AK16" s="100">
        <v>13.7</v>
      </c>
      <c r="AL16" s="100">
        <v>12.4</v>
      </c>
      <c r="AM16" s="100">
        <v>0.22</v>
      </c>
      <c r="AN16" s="100">
        <v>6.67</v>
      </c>
      <c r="AO16" s="100">
        <v>11.5</v>
      </c>
      <c r="AP16" s="100">
        <v>2.68</v>
      </c>
      <c r="AQ16" s="100">
        <v>0.15</v>
      </c>
      <c r="AR16" s="100">
        <v>0.19</v>
      </c>
      <c r="AS16" s="9">
        <f t="shared" si="25"/>
        <v>100.15000000000002</v>
      </c>
      <c r="AT16" s="100"/>
      <c r="AU16" s="100">
        <f t="shared" si="26"/>
        <v>0.62733751154247608</v>
      </c>
      <c r="AV16" s="100">
        <f t="shared" si="27"/>
        <v>0.29723339168791352</v>
      </c>
      <c r="AW16" s="100"/>
      <c r="AX16" s="100">
        <f t="shared" si="28"/>
        <v>0.84539856881344644</v>
      </c>
      <c r="AY16" s="100">
        <f t="shared" si="29"/>
        <v>2.3028785982478098E-2</v>
      </c>
      <c r="AZ16" s="100">
        <f t="shared" si="30"/>
        <v>0.13436641820321696</v>
      </c>
      <c r="BA16" s="100">
        <f t="shared" si="31"/>
        <v>0.17258176757132918</v>
      </c>
      <c r="BB16" s="100">
        <f t="shared" si="32"/>
        <v>3.1012122920778123E-3</v>
      </c>
      <c r="BC16" s="100">
        <f t="shared" si="33"/>
        <v>0.16546762589928057</v>
      </c>
      <c r="BD16" s="100">
        <f t="shared" si="34"/>
        <v>0.20506419400855921</v>
      </c>
      <c r="BE16" s="100">
        <f t="shared" si="35"/>
        <v>4.3365695792880264E-2</v>
      </c>
      <c r="BF16" s="100">
        <f t="shared" si="36"/>
        <v>1.592356687898089E-3</v>
      </c>
      <c r="BG16" s="100">
        <f t="shared" si="37"/>
        <v>1.3384994716449455E-3</v>
      </c>
      <c r="BH16" s="100">
        <f>SUM(AX16:BF16)</f>
        <v>1.5939666252511668</v>
      </c>
      <c r="BI16" s="100"/>
      <c r="BJ16" s="100"/>
      <c r="BK16" s="100">
        <f t="shared" si="38"/>
        <v>0.84539856881344644</v>
      </c>
      <c r="BL16" s="100">
        <f t="shared" si="38"/>
        <v>2.3028785982478098E-2</v>
      </c>
      <c r="BM16" s="100">
        <f t="shared" si="39"/>
        <v>0.26873283640643392</v>
      </c>
      <c r="BN16" s="100">
        <f t="shared" si="40"/>
        <v>0.17258176757132918</v>
      </c>
      <c r="BO16" s="100">
        <f t="shared" si="40"/>
        <v>3.1012122920778123E-3</v>
      </c>
      <c r="BP16" s="100">
        <f t="shared" si="40"/>
        <v>0.16546762589928057</v>
      </c>
      <c r="BQ16" s="100">
        <f t="shared" si="40"/>
        <v>0.20506419400855921</v>
      </c>
      <c r="BR16" s="100">
        <f t="shared" si="41"/>
        <v>8.6731391585760528E-2</v>
      </c>
      <c r="BS16" s="100">
        <f t="shared" si="41"/>
        <v>3.1847133757961781E-3</v>
      </c>
      <c r="BT16" s="100">
        <f t="shared" si="41"/>
        <v>2.676998943289891E-3</v>
      </c>
      <c r="BU16" s="132">
        <f t="shared" si="19"/>
        <v>1.7759680948784522</v>
      </c>
      <c r="BV16" s="113">
        <f t="shared" si="20"/>
        <v>0.48947765946418254</v>
      </c>
      <c r="BW16" s="113">
        <f t="shared" si="21"/>
        <v>291.97304974885418</v>
      </c>
      <c r="BX16" s="113" t="e">
        <f t="shared" si="22"/>
        <v>#N/A</v>
      </c>
      <c r="BY16" s="137" t="e">
        <f t="shared" si="23"/>
        <v>#N/A</v>
      </c>
      <c r="CI16" s="100">
        <f t="shared" si="42"/>
        <v>0.47602125919458355</v>
      </c>
      <c r="CJ16" s="100">
        <f t="shared" si="42"/>
        <v>1.2966891718882032E-2</v>
      </c>
      <c r="CK16" s="100">
        <f t="shared" si="42"/>
        <v>0.15131625234789259</v>
      </c>
      <c r="CL16" s="100">
        <f t="shared" si="42"/>
        <v>9.7176164408032756E-2</v>
      </c>
      <c r="CM16" s="100">
        <f t="shared" si="42"/>
        <v>1.7462094623327455E-3</v>
      </c>
      <c r="CN16" s="100">
        <f t="shared" si="42"/>
        <v>9.3170382044844804E-2</v>
      </c>
      <c r="CO16" s="100">
        <f t="shared" si="42"/>
        <v>0.11546614750564754</v>
      </c>
      <c r="CP16" s="100">
        <f t="shared" si="42"/>
        <v>4.8836120331146184E-2</v>
      </c>
      <c r="CQ16" s="100">
        <f t="shared" si="42"/>
        <v>1.7932266829456421E-3</v>
      </c>
      <c r="CR16" s="100">
        <f t="shared" si="42"/>
        <v>1.5073463036919621E-3</v>
      </c>
      <c r="CS16" s="100">
        <f t="shared" si="42"/>
        <v>1</v>
      </c>
    </row>
    <row r="17" spans="1:97" s="6" customFormat="1" x14ac:dyDescent="0.25">
      <c r="A17" s="40" t="s">
        <v>43</v>
      </c>
      <c r="B17" s="41" t="s">
        <v>27</v>
      </c>
      <c r="C17" s="47" t="s">
        <v>6</v>
      </c>
      <c r="D17" s="47" t="s">
        <v>77</v>
      </c>
      <c r="E17" s="45">
        <v>0.62913169855519047</v>
      </c>
      <c r="F17" s="54">
        <v>0.24960527733659421</v>
      </c>
      <c r="G17" s="11">
        <v>0.61</v>
      </c>
      <c r="H17" s="12">
        <v>0.08</v>
      </c>
      <c r="I17" s="71"/>
      <c r="J17" s="92">
        <f t="shared" si="24"/>
        <v>0.13114754098360656</v>
      </c>
      <c r="K17" s="8">
        <v>0.52</v>
      </c>
      <c r="L17" s="9">
        <v>0.06</v>
      </c>
      <c r="M17" s="12"/>
      <c r="N17" s="90">
        <f t="shared" si="43"/>
        <v>0.11538461538461538</v>
      </c>
      <c r="O17" s="12"/>
      <c r="P17" s="12"/>
      <c r="Q17" s="20"/>
      <c r="R17" s="11"/>
      <c r="S17" s="12"/>
      <c r="T17" s="12"/>
      <c r="U17" s="19"/>
      <c r="V17" s="19"/>
      <c r="W17" s="19"/>
      <c r="X17" s="30"/>
      <c r="Y17" s="11"/>
      <c r="Z17" s="12"/>
      <c r="AA17" s="20"/>
      <c r="AB17" s="12"/>
      <c r="AC17" s="12"/>
      <c r="AD17" s="20"/>
      <c r="AE17" s="20"/>
      <c r="AF17" s="38" t="s">
        <v>47</v>
      </c>
      <c r="AH17" s="5"/>
      <c r="AI17" s="100">
        <v>49.64</v>
      </c>
      <c r="AJ17" s="100">
        <v>0.87</v>
      </c>
      <c r="AK17" s="100">
        <v>16.07</v>
      </c>
      <c r="AL17" s="100">
        <v>8.6300000000000008</v>
      </c>
      <c r="AM17" s="100">
        <v>0.15</v>
      </c>
      <c r="AN17" s="100">
        <v>9.77</v>
      </c>
      <c r="AO17" s="100">
        <v>12.44</v>
      </c>
      <c r="AP17" s="100">
        <v>2.2799999999999998</v>
      </c>
      <c r="AQ17" s="100">
        <v>0.08</v>
      </c>
      <c r="AR17" s="100"/>
      <c r="AS17" s="9">
        <f t="shared" si="25"/>
        <v>99.929999999999993</v>
      </c>
      <c r="AT17" s="100"/>
      <c r="AU17" s="100">
        <f t="shared" si="26"/>
        <v>0.62913169855519047</v>
      </c>
      <c r="AV17" s="100">
        <f t="shared" si="27"/>
        <v>0.24960527733659421</v>
      </c>
      <c r="AW17" s="100"/>
      <c r="AX17" s="100">
        <f t="shared" si="28"/>
        <v>0.82609419204526535</v>
      </c>
      <c r="AY17" s="100">
        <f t="shared" si="29"/>
        <v>1.0888610763454317E-2</v>
      </c>
      <c r="AZ17" s="100">
        <f t="shared" si="30"/>
        <v>0.15761082777559829</v>
      </c>
      <c r="BA17" s="100">
        <f t="shared" si="31"/>
        <v>0.12011134307585249</v>
      </c>
      <c r="BB17" s="100">
        <f t="shared" si="32"/>
        <v>2.11446292641669E-3</v>
      </c>
      <c r="BC17" s="100">
        <f t="shared" si="33"/>
        <v>0.24237161994542294</v>
      </c>
      <c r="BD17" s="100">
        <f t="shared" si="34"/>
        <v>0.22182596291012838</v>
      </c>
      <c r="BE17" s="100">
        <f t="shared" si="35"/>
        <v>3.6893203883495145E-2</v>
      </c>
      <c r="BF17" s="100">
        <f t="shared" si="36"/>
        <v>8.4925690021231425E-4</v>
      </c>
      <c r="BG17" s="100">
        <f t="shared" si="37"/>
        <v>0</v>
      </c>
      <c r="BH17" s="100">
        <f>SUM(AX17:BF17)</f>
        <v>1.6187594802258458</v>
      </c>
      <c r="BI17" s="100"/>
      <c r="BJ17" s="100"/>
      <c r="BK17" s="100">
        <f t="shared" si="38"/>
        <v>0.82609419204526535</v>
      </c>
      <c r="BL17" s="100">
        <f t="shared" si="38"/>
        <v>1.0888610763454317E-2</v>
      </c>
      <c r="BM17" s="100">
        <f t="shared" si="39"/>
        <v>0.31522165555119658</v>
      </c>
      <c r="BN17" s="100">
        <f t="shared" si="40"/>
        <v>0.12011134307585249</v>
      </c>
      <c r="BO17" s="100">
        <f t="shared" si="40"/>
        <v>2.11446292641669E-3</v>
      </c>
      <c r="BP17" s="100">
        <f t="shared" si="40"/>
        <v>0.24237161994542294</v>
      </c>
      <c r="BQ17" s="100">
        <f t="shared" si="40"/>
        <v>0.22182596291012838</v>
      </c>
      <c r="BR17" s="100">
        <f t="shared" si="41"/>
        <v>7.3786407766990289E-2</v>
      </c>
      <c r="BS17" s="100">
        <f t="shared" si="41"/>
        <v>1.6985138004246285E-3</v>
      </c>
      <c r="BT17" s="100">
        <f t="shared" si="41"/>
        <v>0</v>
      </c>
      <c r="BU17" s="132">
        <f t="shared" si="19"/>
        <v>1.8141127687851517</v>
      </c>
      <c r="BV17" s="113">
        <f t="shared" si="20"/>
        <v>0.6686427906163338</v>
      </c>
      <c r="BW17" s="113">
        <f t="shared" si="21"/>
        <v>365.67687662211983</v>
      </c>
      <c r="BX17" s="113" t="e">
        <f t="shared" si="22"/>
        <v>#N/A</v>
      </c>
      <c r="BY17" s="137" t="e">
        <f t="shared" si="23"/>
        <v>#N/A</v>
      </c>
      <c r="CI17" s="100">
        <f t="shared" si="42"/>
        <v>0.45537091533646606</v>
      </c>
      <c r="CJ17" s="100">
        <f t="shared" si="42"/>
        <v>6.0021686362673257E-3</v>
      </c>
      <c r="CK17" s="100">
        <f t="shared" si="42"/>
        <v>0.17376078321872437</v>
      </c>
      <c r="CL17" s="100">
        <f t="shared" si="42"/>
        <v>6.6209413848228899E-2</v>
      </c>
      <c r="CM17" s="100">
        <f t="shared" si="42"/>
        <v>1.1655631131644987E-3</v>
      </c>
      <c r="CN17" s="100">
        <f t="shared" si="42"/>
        <v>0.13360339231156551</v>
      </c>
      <c r="CO17" s="100">
        <f t="shared" si="42"/>
        <v>0.12227793482688373</v>
      </c>
      <c r="CP17" s="100">
        <f t="shared" si="42"/>
        <v>4.0673550749770908E-2</v>
      </c>
      <c r="CQ17" s="100">
        <f t="shared" si="42"/>
        <v>9.3627795892868571E-4</v>
      </c>
      <c r="CR17" s="100">
        <f t="shared" si="42"/>
        <v>0</v>
      </c>
      <c r="CS17" s="100">
        <f t="shared" si="42"/>
        <v>1</v>
      </c>
    </row>
    <row r="18" spans="1:97" s="6" customFormat="1" x14ac:dyDescent="0.25">
      <c r="A18" s="40" t="s">
        <v>43</v>
      </c>
      <c r="B18" s="41" t="s">
        <v>27</v>
      </c>
      <c r="C18" s="47" t="s">
        <v>6</v>
      </c>
      <c r="D18" s="47" t="s">
        <v>78</v>
      </c>
      <c r="E18" s="45">
        <v>0.62913169855519047</v>
      </c>
      <c r="F18" s="54">
        <v>0.24960527733659421</v>
      </c>
      <c r="G18" s="11">
        <v>0.71</v>
      </c>
      <c r="H18" s="12">
        <v>0.08</v>
      </c>
      <c r="I18" s="71"/>
      <c r="J18" s="92">
        <f t="shared" si="24"/>
        <v>0.11267605633802817</v>
      </c>
      <c r="K18" s="8">
        <v>0.62</v>
      </c>
      <c r="L18" s="9">
        <v>0.06</v>
      </c>
      <c r="M18" s="12"/>
      <c r="N18" s="90">
        <f t="shared" si="43"/>
        <v>9.6774193548387094E-2</v>
      </c>
      <c r="O18" s="12"/>
      <c r="P18" s="12"/>
      <c r="Q18" s="20"/>
      <c r="R18" s="11"/>
      <c r="S18" s="12"/>
      <c r="T18" s="12"/>
      <c r="U18" s="19"/>
      <c r="V18" s="19"/>
      <c r="W18" s="19"/>
      <c r="X18" s="30"/>
      <c r="Y18" s="11"/>
      <c r="Z18" s="12"/>
      <c r="AA18" s="20"/>
      <c r="AB18" s="12"/>
      <c r="AC18" s="12"/>
      <c r="AD18" s="20"/>
      <c r="AE18" s="20"/>
      <c r="AF18" s="38" t="s">
        <v>47</v>
      </c>
      <c r="AI18" s="100">
        <v>49.64</v>
      </c>
      <c r="AJ18" s="100">
        <v>0.87</v>
      </c>
      <c r="AK18" s="100">
        <v>16.07</v>
      </c>
      <c r="AL18" s="100">
        <v>8.6300000000000008</v>
      </c>
      <c r="AM18" s="100">
        <v>0.15</v>
      </c>
      <c r="AN18" s="100">
        <v>9.77</v>
      </c>
      <c r="AO18" s="100">
        <v>12.44</v>
      </c>
      <c r="AP18" s="100">
        <v>2.2799999999999998</v>
      </c>
      <c r="AQ18" s="100">
        <v>0.08</v>
      </c>
      <c r="AR18" s="100"/>
      <c r="AS18" s="9">
        <f t="shared" si="25"/>
        <v>99.929999999999993</v>
      </c>
      <c r="AT18" s="100"/>
      <c r="AU18" s="100">
        <f t="shared" si="26"/>
        <v>0.62913169855519047</v>
      </c>
      <c r="AV18" s="100">
        <f t="shared" si="27"/>
        <v>0.24960527733659421</v>
      </c>
      <c r="AW18" s="100"/>
      <c r="AX18" s="100">
        <f t="shared" si="28"/>
        <v>0.82609419204526535</v>
      </c>
      <c r="AY18" s="100">
        <f t="shared" si="29"/>
        <v>1.0888610763454317E-2</v>
      </c>
      <c r="AZ18" s="100">
        <f t="shared" si="30"/>
        <v>0.15761082777559829</v>
      </c>
      <c r="BA18" s="100">
        <f t="shared" si="31"/>
        <v>0.12011134307585249</v>
      </c>
      <c r="BB18" s="100">
        <f t="shared" si="32"/>
        <v>2.11446292641669E-3</v>
      </c>
      <c r="BC18" s="100">
        <f t="shared" si="33"/>
        <v>0.24237161994542294</v>
      </c>
      <c r="BD18" s="100">
        <f t="shared" si="34"/>
        <v>0.22182596291012838</v>
      </c>
      <c r="BE18" s="100">
        <f t="shared" si="35"/>
        <v>3.6893203883495145E-2</v>
      </c>
      <c r="BF18" s="100">
        <f t="shared" si="36"/>
        <v>8.4925690021231425E-4</v>
      </c>
      <c r="BG18" s="100">
        <f t="shared" si="37"/>
        <v>0</v>
      </c>
      <c r="BH18" s="100">
        <f>SUM(AX18:BF18)</f>
        <v>1.6187594802258458</v>
      </c>
      <c r="BI18" s="100"/>
      <c r="BJ18" s="100"/>
      <c r="BK18" s="100">
        <f t="shared" si="38"/>
        <v>0.82609419204526535</v>
      </c>
      <c r="BL18" s="100">
        <f t="shared" si="38"/>
        <v>1.0888610763454317E-2</v>
      </c>
      <c r="BM18" s="100">
        <f t="shared" si="39"/>
        <v>0.31522165555119658</v>
      </c>
      <c r="BN18" s="100">
        <f t="shared" si="40"/>
        <v>0.12011134307585249</v>
      </c>
      <c r="BO18" s="100">
        <f t="shared" si="40"/>
        <v>2.11446292641669E-3</v>
      </c>
      <c r="BP18" s="100">
        <f t="shared" si="40"/>
        <v>0.24237161994542294</v>
      </c>
      <c r="BQ18" s="100">
        <f t="shared" si="40"/>
        <v>0.22182596291012838</v>
      </c>
      <c r="BR18" s="100">
        <f t="shared" si="41"/>
        <v>7.3786407766990289E-2</v>
      </c>
      <c r="BS18" s="100">
        <f t="shared" si="41"/>
        <v>1.6985138004246285E-3</v>
      </c>
      <c r="BT18" s="100">
        <f t="shared" si="41"/>
        <v>0</v>
      </c>
      <c r="BU18" s="132">
        <f t="shared" si="19"/>
        <v>1.8141127687851517</v>
      </c>
      <c r="BV18" s="113">
        <f t="shared" si="20"/>
        <v>0.6686427906163338</v>
      </c>
      <c r="BW18" s="113">
        <f t="shared" si="21"/>
        <v>365.67687662211983</v>
      </c>
      <c r="BX18" s="113" t="e">
        <f t="shared" si="22"/>
        <v>#N/A</v>
      </c>
      <c r="BY18" s="137" t="e">
        <f t="shared" si="23"/>
        <v>#N/A</v>
      </c>
      <c r="CI18" s="100">
        <f t="shared" ref="CI18:CJ21" si="44">BK18/$BU18</f>
        <v>0.45537091533646606</v>
      </c>
      <c r="CJ18" s="100">
        <f t="shared" si="44"/>
        <v>6.0021686362673257E-3</v>
      </c>
      <c r="CK18" s="100">
        <f t="shared" ref="CK18:CK64" si="45">BM18/$BU18</f>
        <v>0.17376078321872437</v>
      </c>
      <c r="CL18" s="100">
        <f t="shared" ref="CL18:CS21" si="46">BN18/$BU18</f>
        <v>6.6209413848228899E-2</v>
      </c>
      <c r="CM18" s="100">
        <f t="shared" si="46"/>
        <v>1.1655631131644987E-3</v>
      </c>
      <c r="CN18" s="100">
        <f t="shared" si="46"/>
        <v>0.13360339231156551</v>
      </c>
      <c r="CO18" s="100">
        <f t="shared" si="46"/>
        <v>0.12227793482688373</v>
      </c>
      <c r="CP18" s="100">
        <f t="shared" si="46"/>
        <v>4.0673550749770908E-2</v>
      </c>
      <c r="CQ18" s="100">
        <f t="shared" si="46"/>
        <v>9.3627795892868571E-4</v>
      </c>
      <c r="CR18" s="100">
        <f t="shared" si="46"/>
        <v>0</v>
      </c>
      <c r="CS18" s="100">
        <f t="shared" si="46"/>
        <v>1</v>
      </c>
    </row>
    <row r="19" spans="1:97" s="6" customFormat="1" x14ac:dyDescent="0.25">
      <c r="A19" s="51" t="s">
        <v>127</v>
      </c>
      <c r="B19" s="52" t="s">
        <v>128</v>
      </c>
      <c r="C19" s="53" t="s">
        <v>131</v>
      </c>
      <c r="D19" s="53" t="s">
        <v>77</v>
      </c>
      <c r="E19" s="45">
        <v>0.63012019699128441</v>
      </c>
      <c r="F19" s="54">
        <v>0.24737348824542493</v>
      </c>
      <c r="G19" s="8">
        <v>0.62</v>
      </c>
      <c r="H19" s="9">
        <v>0.1</v>
      </c>
      <c r="I19" s="71">
        <v>5216</v>
      </c>
      <c r="J19" s="92">
        <f t="shared" si="24"/>
        <v>0.16129032258064518</v>
      </c>
      <c r="K19" s="11">
        <v>0.97</v>
      </c>
      <c r="L19" s="12">
        <v>7.0000000000000007E-2</v>
      </c>
      <c r="M19" s="12">
        <v>4483</v>
      </c>
      <c r="N19" s="90">
        <f t="shared" si="43"/>
        <v>7.2164948453608255E-2</v>
      </c>
      <c r="O19" s="12"/>
      <c r="P19" s="12"/>
      <c r="Q19" s="20"/>
      <c r="R19" s="11"/>
      <c r="S19" s="12"/>
      <c r="T19" s="12"/>
      <c r="U19" s="19"/>
      <c r="V19" s="19"/>
      <c r="W19" s="19"/>
      <c r="X19" s="30"/>
      <c r="Y19" s="11"/>
      <c r="Z19" s="12"/>
      <c r="AA19" s="20"/>
      <c r="AB19" s="12"/>
      <c r="AC19" s="12"/>
      <c r="AD19" s="20"/>
      <c r="AE19" s="20"/>
      <c r="AF19" s="38" t="s">
        <v>134</v>
      </c>
      <c r="AI19" s="100">
        <v>49.4</v>
      </c>
      <c r="AJ19" s="100">
        <v>0.8</v>
      </c>
      <c r="AK19" s="100">
        <v>15.8</v>
      </c>
      <c r="AL19" s="100">
        <v>7.64</v>
      </c>
      <c r="AM19" s="100">
        <v>0.2</v>
      </c>
      <c r="AN19" s="100">
        <v>8</v>
      </c>
      <c r="AO19" s="100">
        <v>12.7</v>
      </c>
      <c r="AP19" s="100">
        <v>2.2999999999999998</v>
      </c>
      <c r="AQ19" s="100">
        <v>1.9</v>
      </c>
      <c r="AR19" s="100">
        <v>0.4</v>
      </c>
      <c r="AS19" s="9">
        <f t="shared" si="25"/>
        <v>99.140000000000015</v>
      </c>
      <c r="AT19" s="100"/>
      <c r="AU19" s="100">
        <f t="shared" si="26"/>
        <v>0.63012019699128441</v>
      </c>
      <c r="AV19" s="100">
        <f t="shared" si="27"/>
        <v>0.24737348824542493</v>
      </c>
      <c r="AW19" s="100"/>
      <c r="AX19" s="100">
        <f t="shared" si="28"/>
        <v>0.8221001830587451</v>
      </c>
      <c r="AY19" s="100">
        <f t="shared" si="29"/>
        <v>1.0012515644555695E-2</v>
      </c>
      <c r="AZ19" s="100">
        <f t="shared" si="30"/>
        <v>0.15496273048254219</v>
      </c>
      <c r="BA19" s="100">
        <f t="shared" si="31"/>
        <v>0.10633263743910926</v>
      </c>
      <c r="BB19" s="100">
        <f t="shared" si="32"/>
        <v>2.8192839018889204E-3</v>
      </c>
      <c r="BC19" s="100">
        <f t="shared" si="33"/>
        <v>0.19846192011907715</v>
      </c>
      <c r="BD19" s="100">
        <f t="shared" si="34"/>
        <v>0.22646219686162625</v>
      </c>
      <c r="BE19" s="100">
        <f t="shared" si="35"/>
        <v>3.7216828478964403E-2</v>
      </c>
      <c r="BF19" s="100">
        <f t="shared" si="36"/>
        <v>2.0169851380042462E-2</v>
      </c>
      <c r="BG19" s="100">
        <f t="shared" si="37"/>
        <v>2.817893624515675E-3</v>
      </c>
      <c r="BH19" s="100"/>
      <c r="BI19" s="100">
        <f>SUM(AX19:BF19)</f>
        <v>1.5785381473665518</v>
      </c>
      <c r="BJ19" s="100"/>
      <c r="BK19" s="100">
        <f t="shared" si="38"/>
        <v>0.8221001830587451</v>
      </c>
      <c r="BL19" s="100">
        <f t="shared" si="38"/>
        <v>1.0012515644555695E-2</v>
      </c>
      <c r="BM19" s="100">
        <f t="shared" si="39"/>
        <v>0.30992546096508439</v>
      </c>
      <c r="BN19" s="100">
        <f t="shared" si="40"/>
        <v>0.10633263743910926</v>
      </c>
      <c r="BO19" s="100">
        <f t="shared" si="40"/>
        <v>2.8192839018889204E-3</v>
      </c>
      <c r="BP19" s="100">
        <f t="shared" si="40"/>
        <v>0.19846192011907715</v>
      </c>
      <c r="BQ19" s="100">
        <f t="shared" si="40"/>
        <v>0.22646219686162625</v>
      </c>
      <c r="BR19" s="100">
        <f t="shared" si="41"/>
        <v>7.4433656957928807E-2</v>
      </c>
      <c r="BS19" s="100">
        <f t="shared" si="41"/>
        <v>4.0339702760084924E-2</v>
      </c>
      <c r="BT19" s="100">
        <f t="shared" si="41"/>
        <v>5.63578724903135E-3</v>
      </c>
      <c r="BU19" s="132">
        <f t="shared" si="19"/>
        <v>1.7965233449571323</v>
      </c>
      <c r="BV19" s="113">
        <f t="shared" si="20"/>
        <v>0.65113341166267391</v>
      </c>
      <c r="BW19" s="113">
        <f t="shared" si="21"/>
        <v>358.47397823022783</v>
      </c>
      <c r="BX19" s="113" t="e">
        <f t="shared" si="22"/>
        <v>#N/A</v>
      </c>
      <c r="BY19" s="137" t="e">
        <f t="shared" si="23"/>
        <v>#N/A</v>
      </c>
      <c r="CI19" s="100">
        <f t="shared" si="44"/>
        <v>0.45760617882667237</v>
      </c>
      <c r="CJ19" s="100">
        <f t="shared" si="44"/>
        <v>5.573273329656959E-3</v>
      </c>
      <c r="CK19" s="100">
        <f t="shared" si="45"/>
        <v>0.17251401816461209</v>
      </c>
      <c r="CL19" s="100">
        <f t="shared" si="46"/>
        <v>5.9188007624608137E-2</v>
      </c>
      <c r="CM19" s="100">
        <f t="shared" si="46"/>
        <v>1.5692998979404816E-3</v>
      </c>
      <c r="CN19" s="100">
        <f t="shared" si="46"/>
        <v>0.11046999231942224</v>
      </c>
      <c r="CO19" s="100">
        <f t="shared" si="46"/>
        <v>0.12605580522919949</v>
      </c>
      <c r="CP19" s="100">
        <f t="shared" si="46"/>
        <v>4.1432056625851921E-2</v>
      </c>
      <c r="CQ19" s="100">
        <f t="shared" si="46"/>
        <v>2.2454315928217169E-2</v>
      </c>
      <c r="CR19" s="100">
        <f t="shared" si="46"/>
        <v>3.1370520538188877E-3</v>
      </c>
      <c r="CS19" s="100">
        <f t="shared" si="46"/>
        <v>1</v>
      </c>
    </row>
    <row r="20" spans="1:97" x14ac:dyDescent="0.25">
      <c r="A20" s="51" t="s">
        <v>127</v>
      </c>
      <c r="B20" s="52" t="s">
        <v>128</v>
      </c>
      <c r="C20" s="53" t="s">
        <v>130</v>
      </c>
      <c r="D20" s="53" t="s">
        <v>77</v>
      </c>
      <c r="E20" s="45">
        <v>0.63121393174566021</v>
      </c>
      <c r="F20" s="54">
        <v>0.36389426147301268</v>
      </c>
      <c r="G20" s="8">
        <v>0.56000000000000005</v>
      </c>
      <c r="H20" s="9">
        <v>0.08</v>
      </c>
      <c r="I20" s="71">
        <v>5220</v>
      </c>
      <c r="J20" s="92">
        <f t="shared" si="24"/>
        <v>0.14285714285714285</v>
      </c>
      <c r="K20" s="11">
        <v>0.75</v>
      </c>
      <c r="L20" s="12">
        <v>7.0000000000000007E-2</v>
      </c>
      <c r="M20" s="12">
        <v>4483</v>
      </c>
      <c r="N20" s="90">
        <f t="shared" si="43"/>
        <v>9.3333333333333338E-2</v>
      </c>
      <c r="O20" s="12"/>
      <c r="P20" s="12"/>
      <c r="Q20" s="20"/>
      <c r="R20" s="11"/>
      <c r="S20" s="12"/>
      <c r="T20" s="12"/>
      <c r="U20" s="19"/>
      <c r="V20" s="19"/>
      <c r="W20" s="19"/>
      <c r="X20" s="30"/>
      <c r="Y20" s="11"/>
      <c r="Z20" s="12"/>
      <c r="AA20" s="20"/>
      <c r="AB20" s="12"/>
      <c r="AC20" s="12"/>
      <c r="AD20" s="20"/>
      <c r="AE20" s="20"/>
      <c r="AF20" s="38" t="s">
        <v>133</v>
      </c>
      <c r="AI20" s="100">
        <v>47.59</v>
      </c>
      <c r="AJ20" s="100">
        <v>1.66</v>
      </c>
      <c r="AK20" s="100">
        <v>17.190000000000001</v>
      </c>
      <c r="AL20" s="100">
        <v>10.15</v>
      </c>
      <c r="AM20" s="100">
        <v>0.17</v>
      </c>
      <c r="AN20" s="100">
        <v>5.72</v>
      </c>
      <c r="AO20" s="100">
        <v>10.85</v>
      </c>
      <c r="AP20" s="100">
        <v>3.42</v>
      </c>
      <c r="AQ20" s="100">
        <v>1.98</v>
      </c>
      <c r="AR20" s="100">
        <v>0.51</v>
      </c>
      <c r="AS20" s="9">
        <f t="shared" si="25"/>
        <v>99.240000000000009</v>
      </c>
      <c r="AT20" s="100"/>
      <c r="AU20" s="100">
        <f t="shared" si="26"/>
        <v>0.63121393174566021</v>
      </c>
      <c r="AV20" s="100">
        <f t="shared" si="27"/>
        <v>0.36389426147301268</v>
      </c>
      <c r="AW20" s="100"/>
      <c r="AX20" s="100">
        <f t="shared" si="28"/>
        <v>0.7919786986187386</v>
      </c>
      <c r="AY20" s="100">
        <f t="shared" si="29"/>
        <v>2.0775969962453063E-2</v>
      </c>
      <c r="AZ20" s="100">
        <f t="shared" si="30"/>
        <v>0.16859552765790509</v>
      </c>
      <c r="BA20" s="100">
        <f t="shared" si="31"/>
        <v>0.14126652748782187</v>
      </c>
      <c r="BB20" s="100">
        <f t="shared" si="32"/>
        <v>2.3963913166055823E-3</v>
      </c>
      <c r="BC20" s="100">
        <f t="shared" si="33"/>
        <v>0.14190027288514015</v>
      </c>
      <c r="BD20" s="100">
        <f t="shared" si="34"/>
        <v>0.19347360912981454</v>
      </c>
      <c r="BE20" s="100">
        <f t="shared" si="35"/>
        <v>5.533980582524272E-2</v>
      </c>
      <c r="BF20" s="100">
        <f t="shared" si="36"/>
        <v>2.1019108280254776E-2</v>
      </c>
      <c r="BG20" s="100">
        <f t="shared" si="37"/>
        <v>3.5928143712574854E-3</v>
      </c>
      <c r="BH20" s="100"/>
      <c r="BI20" s="100">
        <f>SUM(AX20:BF20)</f>
        <v>1.5367459111639767</v>
      </c>
      <c r="BJ20" s="100"/>
      <c r="BK20" s="100">
        <f t="shared" si="38"/>
        <v>0.7919786986187386</v>
      </c>
      <c r="BL20" s="100">
        <f t="shared" si="38"/>
        <v>2.0775969962453063E-2</v>
      </c>
      <c r="BM20" s="100">
        <f t="shared" si="39"/>
        <v>0.33719105531581017</v>
      </c>
      <c r="BN20" s="100">
        <f t="shared" si="40"/>
        <v>0.14126652748782187</v>
      </c>
      <c r="BO20" s="100">
        <f t="shared" si="40"/>
        <v>2.3963913166055823E-3</v>
      </c>
      <c r="BP20" s="100">
        <f t="shared" si="40"/>
        <v>0.14190027288514015</v>
      </c>
      <c r="BQ20" s="100">
        <f t="shared" si="40"/>
        <v>0.19347360912981454</v>
      </c>
      <c r="BR20" s="100">
        <f t="shared" si="41"/>
        <v>0.11067961165048544</v>
      </c>
      <c r="BS20" s="100">
        <f t="shared" si="41"/>
        <v>4.2038216560509552E-2</v>
      </c>
      <c r="BT20" s="100">
        <f t="shared" si="41"/>
        <v>7.1856287425149708E-3</v>
      </c>
      <c r="BU20" s="132">
        <f t="shared" si="19"/>
        <v>1.7888859816698937</v>
      </c>
      <c r="BV20" s="113">
        <f t="shared" si="20"/>
        <v>0.50111903195657748</v>
      </c>
      <c r="BW20" s="113">
        <f t="shared" si="21"/>
        <v>296.76200448144681</v>
      </c>
      <c r="BX20" s="113" t="e">
        <f t="shared" si="22"/>
        <v>#N/A</v>
      </c>
      <c r="BY20" s="137" t="e">
        <f t="shared" si="23"/>
        <v>#N/A</v>
      </c>
      <c r="BZ20" s="6"/>
      <c r="CA20" s="6"/>
      <c r="CB20" s="6"/>
      <c r="CC20" s="6"/>
      <c r="CH20" s="6"/>
      <c r="CI20" s="100">
        <f t="shared" si="44"/>
        <v>0.44272173114098662</v>
      </c>
      <c r="CJ20" s="100">
        <f t="shared" si="44"/>
        <v>1.1613915126697488E-2</v>
      </c>
      <c r="CK20" s="100">
        <f t="shared" si="45"/>
        <v>0.18849220060467367</v>
      </c>
      <c r="CL20" s="100">
        <f t="shared" si="46"/>
        <v>7.8968994634276271E-2</v>
      </c>
      <c r="CM20" s="100">
        <f t="shared" si="46"/>
        <v>1.3395998074559191E-3</v>
      </c>
      <c r="CN20" s="100">
        <f t="shared" si="46"/>
        <v>7.9323262823424182E-2</v>
      </c>
      <c r="CO20" s="100">
        <f t="shared" si="46"/>
        <v>0.10815312496842885</v>
      </c>
      <c r="CP20" s="100">
        <f t="shared" si="46"/>
        <v>6.1870690912993777E-2</v>
      </c>
      <c r="CQ20" s="100">
        <f t="shared" si="46"/>
        <v>2.349966235481795E-2</v>
      </c>
      <c r="CR20" s="100">
        <f t="shared" si="46"/>
        <v>4.0168176262454208E-3</v>
      </c>
      <c r="CS20" s="100">
        <f t="shared" si="46"/>
        <v>1</v>
      </c>
    </row>
    <row r="21" spans="1:97" x14ac:dyDescent="0.25">
      <c r="A21" s="51" t="s">
        <v>49</v>
      </c>
      <c r="B21" s="52" t="s">
        <v>154</v>
      </c>
      <c r="C21" s="53" t="s">
        <v>161</v>
      </c>
      <c r="D21" s="53" t="s">
        <v>77</v>
      </c>
      <c r="E21" s="45">
        <v>0.63621395654255564</v>
      </c>
      <c r="F21" s="54">
        <v>0.36694941616020388</v>
      </c>
      <c r="G21" s="8"/>
      <c r="H21" s="9"/>
      <c r="I21" s="71"/>
      <c r="J21" s="92"/>
      <c r="K21" s="11"/>
      <c r="L21" s="12"/>
      <c r="M21" s="12"/>
      <c r="N21" s="90"/>
      <c r="O21" s="12"/>
      <c r="P21" s="12"/>
      <c r="Q21" s="20"/>
      <c r="R21" s="11"/>
      <c r="S21" s="12"/>
      <c r="T21" s="12"/>
      <c r="U21" s="19"/>
      <c r="V21" s="19"/>
      <c r="W21" s="19"/>
      <c r="X21" s="30"/>
      <c r="Y21" s="11">
        <v>385</v>
      </c>
      <c r="Z21" s="12">
        <v>18</v>
      </c>
      <c r="AA21" s="20"/>
      <c r="AB21" s="11">
        <v>341</v>
      </c>
      <c r="AC21" s="12">
        <v>19</v>
      </c>
      <c r="AD21" s="20"/>
      <c r="AE21" s="20">
        <f t="shared" si="17"/>
        <v>363</v>
      </c>
      <c r="AF21" s="38" t="s">
        <v>163</v>
      </c>
      <c r="AI21" s="100">
        <v>49.03</v>
      </c>
      <c r="AJ21" s="100">
        <v>2.76</v>
      </c>
      <c r="AK21" s="100">
        <v>16.2</v>
      </c>
      <c r="AL21" s="100">
        <v>11.9</v>
      </c>
      <c r="AM21" s="100">
        <v>0.17</v>
      </c>
      <c r="AN21" s="100">
        <v>5.88</v>
      </c>
      <c r="AO21" s="100">
        <v>9.8000000000000007</v>
      </c>
      <c r="AP21" s="100">
        <v>3.13</v>
      </c>
      <c r="AQ21" s="100">
        <v>1.1200000000000001</v>
      </c>
      <c r="AR21" s="100">
        <v>0</v>
      </c>
      <c r="AS21" s="9">
        <f t="shared" si="25"/>
        <v>99.99</v>
      </c>
      <c r="AT21" s="100"/>
      <c r="AU21" s="100">
        <f t="shared" si="26"/>
        <v>0.63621395654255564</v>
      </c>
      <c r="AV21" s="100">
        <f t="shared" si="27"/>
        <v>0.36694941616020388</v>
      </c>
      <c r="AW21" s="100"/>
      <c r="AX21" s="100">
        <f t="shared" si="28"/>
        <v>0.81594275253785986</v>
      </c>
      <c r="AY21" s="100">
        <f t="shared" si="29"/>
        <v>3.4543178973717142E-2</v>
      </c>
      <c r="AZ21" s="100">
        <f t="shared" si="30"/>
        <v>0.15888583758336602</v>
      </c>
      <c r="BA21" s="100">
        <f t="shared" si="31"/>
        <v>0.16562282533054978</v>
      </c>
      <c r="BB21" s="100">
        <f t="shared" si="32"/>
        <v>2.3963913166055823E-3</v>
      </c>
      <c r="BC21" s="100">
        <f t="shared" si="33"/>
        <v>0.14586951128752171</v>
      </c>
      <c r="BD21" s="100">
        <f t="shared" si="34"/>
        <v>0.1747503566333809</v>
      </c>
      <c r="BE21" s="100">
        <f t="shared" si="35"/>
        <v>5.0647249190938513E-2</v>
      </c>
      <c r="BF21" s="100">
        <f t="shared" si="36"/>
        <v>1.18895966029724E-2</v>
      </c>
      <c r="BG21" s="100">
        <f t="shared" si="37"/>
        <v>0</v>
      </c>
      <c r="BH21" s="100"/>
      <c r="BI21" s="100">
        <f>SUM(AX21:BF21)</f>
        <v>1.5605476994569119</v>
      </c>
      <c r="BJ21" s="100"/>
      <c r="BK21" s="100">
        <f t="shared" si="38"/>
        <v>0.81594275253785986</v>
      </c>
      <c r="BL21" s="100">
        <f t="shared" si="38"/>
        <v>3.4543178973717142E-2</v>
      </c>
      <c r="BM21" s="100">
        <f t="shared" si="39"/>
        <v>0.31777167516673205</v>
      </c>
      <c r="BN21" s="100">
        <f t="shared" si="40"/>
        <v>0.16562282533054978</v>
      </c>
      <c r="BO21" s="100">
        <f t="shared" si="40"/>
        <v>2.3963913166055823E-3</v>
      </c>
      <c r="BP21" s="100">
        <f t="shared" si="40"/>
        <v>0.14586951128752171</v>
      </c>
      <c r="BQ21" s="100">
        <f t="shared" si="40"/>
        <v>0.1747503566333809</v>
      </c>
      <c r="BR21" s="100">
        <f t="shared" si="41"/>
        <v>0.10129449838187703</v>
      </c>
      <c r="BS21" s="100">
        <f t="shared" si="41"/>
        <v>2.37791932059448E-2</v>
      </c>
      <c r="BT21" s="100">
        <f t="shared" si="41"/>
        <v>0</v>
      </c>
      <c r="BU21" s="132">
        <f t="shared" si="19"/>
        <v>1.7819703828341888</v>
      </c>
      <c r="BV21" s="113">
        <f t="shared" si="20"/>
        <v>0.46829245583134821</v>
      </c>
      <c r="BW21" s="113">
        <f t="shared" si="21"/>
        <v>283.25801367688939</v>
      </c>
      <c r="BX21" s="113">
        <f t="shared" si="22"/>
        <v>363</v>
      </c>
      <c r="BY21" s="137">
        <f t="shared" si="23"/>
        <v>6358.7843827551596</v>
      </c>
      <c r="BZ21" s="6"/>
      <c r="CA21" s="6"/>
      <c r="CB21" s="6"/>
      <c r="CC21" s="6"/>
      <c r="CH21" s="6"/>
      <c r="CI21" s="100">
        <f t="shared" si="44"/>
        <v>0.4578879426941535</v>
      </c>
      <c r="CJ21" s="100">
        <f t="shared" si="44"/>
        <v>1.938482216453951E-2</v>
      </c>
      <c r="CK21" s="100">
        <f t="shared" si="45"/>
        <v>0.17832601384840216</v>
      </c>
      <c r="CL21" s="100">
        <f t="shared" si="46"/>
        <v>9.294364649716004E-2</v>
      </c>
      <c r="CM21" s="100">
        <f t="shared" si="46"/>
        <v>1.3447986227437569E-3</v>
      </c>
      <c r="CN21" s="100">
        <f t="shared" si="46"/>
        <v>8.1858549778767428E-2</v>
      </c>
      <c r="CO21" s="100">
        <f t="shared" si="46"/>
        <v>9.8065803066515564E-2</v>
      </c>
      <c r="CP21" s="100">
        <f t="shared" si="46"/>
        <v>5.6844097611078205E-2</v>
      </c>
      <c r="CQ21" s="100">
        <f t="shared" si="46"/>
        <v>1.3344325716639837E-2</v>
      </c>
      <c r="CR21" s="100">
        <f t="shared" si="46"/>
        <v>0</v>
      </c>
      <c r="CS21" s="100">
        <f t="shared" si="46"/>
        <v>1</v>
      </c>
    </row>
    <row r="22" spans="1:97" x14ac:dyDescent="0.25">
      <c r="A22" s="40" t="s">
        <v>43</v>
      </c>
      <c r="B22" s="41" t="s">
        <v>24</v>
      </c>
      <c r="C22" s="21" t="s">
        <v>6</v>
      </c>
      <c r="D22" s="21" t="s">
        <v>78</v>
      </c>
      <c r="E22" s="45">
        <v>0.64300000000000002</v>
      </c>
      <c r="F22" s="54"/>
      <c r="G22" s="8"/>
      <c r="H22" s="9"/>
      <c r="I22" s="71"/>
      <c r="J22" s="92"/>
      <c r="K22" s="11"/>
      <c r="L22" s="12"/>
      <c r="M22" s="12"/>
      <c r="N22" s="90"/>
      <c r="O22" s="12"/>
      <c r="P22" s="12"/>
      <c r="Q22" s="20"/>
      <c r="R22" s="11">
        <v>61</v>
      </c>
      <c r="S22" s="12"/>
      <c r="T22" s="12"/>
      <c r="U22" s="19">
        <v>1</v>
      </c>
      <c r="V22" s="19"/>
      <c r="W22" s="19"/>
      <c r="X22" s="30"/>
      <c r="Y22" s="11"/>
      <c r="Z22" s="12"/>
      <c r="AA22" s="20"/>
      <c r="AB22" s="12"/>
      <c r="AC22" s="12"/>
      <c r="AD22" s="20"/>
      <c r="AE22" s="20"/>
      <c r="AF22" s="38" t="s">
        <v>72</v>
      </c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3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32"/>
      <c r="BV22" s="113"/>
      <c r="BW22" s="113"/>
      <c r="BX22" s="113" t="e">
        <f t="shared" si="22"/>
        <v>#N/A</v>
      </c>
      <c r="BY22" s="137"/>
      <c r="BZ22" s="6"/>
      <c r="CA22" s="6"/>
      <c r="CB22" s="6"/>
      <c r="CC22" s="6"/>
      <c r="CH22" s="6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</row>
    <row r="23" spans="1:97" s="6" customFormat="1" x14ac:dyDescent="0.25">
      <c r="A23" s="51" t="s">
        <v>87</v>
      </c>
      <c r="B23" s="52" t="s">
        <v>86</v>
      </c>
      <c r="C23" s="53" t="s">
        <v>7</v>
      </c>
      <c r="D23" s="53" t="s">
        <v>96</v>
      </c>
      <c r="E23" s="45">
        <v>0.64545647626617619</v>
      </c>
      <c r="F23" s="54">
        <v>0.24463806860177423</v>
      </c>
      <c r="G23" s="8"/>
      <c r="H23" s="9"/>
      <c r="I23" s="71"/>
      <c r="J23" s="92"/>
      <c r="K23" s="11"/>
      <c r="L23" s="12"/>
      <c r="M23" s="12"/>
      <c r="N23" s="90"/>
      <c r="O23" s="12"/>
      <c r="P23" s="12"/>
      <c r="Q23" s="20"/>
      <c r="R23" s="11">
        <v>78</v>
      </c>
      <c r="S23" s="12"/>
      <c r="T23" s="12"/>
      <c r="U23" s="12" t="s">
        <v>79</v>
      </c>
      <c r="V23" s="12"/>
      <c r="W23" s="12"/>
      <c r="X23" s="30"/>
      <c r="Y23" s="11">
        <v>398</v>
      </c>
      <c r="Z23" s="12">
        <v>10</v>
      </c>
      <c r="AA23" s="20"/>
      <c r="AB23" s="12">
        <v>398</v>
      </c>
      <c r="AC23" s="12">
        <v>10</v>
      </c>
      <c r="AD23" s="20"/>
      <c r="AE23" s="20">
        <f t="shared" si="17"/>
        <v>398</v>
      </c>
      <c r="AF23" s="38" t="s">
        <v>209</v>
      </c>
      <c r="AI23" s="100">
        <v>51.839999999999996</v>
      </c>
      <c r="AJ23" s="100">
        <v>1.2600000000000002</v>
      </c>
      <c r="AK23" s="100">
        <v>14.331999999999999</v>
      </c>
      <c r="AL23" s="100">
        <v>9.6419999999999995</v>
      </c>
      <c r="AM23" s="100">
        <v>0.17400000000000002</v>
      </c>
      <c r="AN23" s="100">
        <v>7.7799999999999994</v>
      </c>
      <c r="AO23" s="100">
        <v>11.879999999999999</v>
      </c>
      <c r="AP23" s="100">
        <v>2.1199999999999997</v>
      </c>
      <c r="AQ23" s="100">
        <v>0.04</v>
      </c>
      <c r="AR23" s="100">
        <v>0.11199999999999999</v>
      </c>
      <c r="AS23" s="9">
        <f>SUM(AI23:AR23)</f>
        <v>99.179999999999993</v>
      </c>
      <c r="AT23" s="100"/>
      <c r="AU23" s="100">
        <f>(BK23+BM23)/(SUM(BK23:BT23))</f>
        <v>0.64545647626617619</v>
      </c>
      <c r="AV23" s="100">
        <f>BR23/(BR23+BQ23)</f>
        <v>0.24463806860177423</v>
      </c>
      <c r="AW23" s="100"/>
      <c r="AX23" s="100">
        <f>AI23/60.09</f>
        <v>0.86270594108836729</v>
      </c>
      <c r="AY23" s="100">
        <f>AJ23/79.9</f>
        <v>1.576971214017522E-2</v>
      </c>
      <c r="AZ23" s="100">
        <f>AK23/101.96</f>
        <v>0.14056492742251864</v>
      </c>
      <c r="BA23" s="100">
        <f>AL23/71.85</f>
        <v>0.13419624217118997</v>
      </c>
      <c r="BB23" s="100">
        <f>AM23/70.94</f>
        <v>2.452776994643361E-3</v>
      </c>
      <c r="BC23" s="100">
        <f>AN23/40.31</f>
        <v>0.1930042173158025</v>
      </c>
      <c r="BD23" s="100">
        <f>AO23/56.08</f>
        <v>0.21184022824536375</v>
      </c>
      <c r="BE23" s="100">
        <f>AP23/61.8</f>
        <v>3.4304207119741095E-2</v>
      </c>
      <c r="BF23" s="100">
        <f>AQ23/94.2</f>
        <v>4.2462845010615713E-4</v>
      </c>
      <c r="BG23" s="100">
        <f>AR23/141.95</f>
        <v>7.890102148643889E-4</v>
      </c>
      <c r="BH23" s="100"/>
      <c r="BI23" s="100">
        <f>SUM(AX23:BF23)</f>
        <v>1.5952628809479079</v>
      </c>
      <c r="BJ23" s="100"/>
      <c r="BK23" s="100">
        <f t="shared" ref="BK23:BL26" si="47">AX23</f>
        <v>0.86270594108836729</v>
      </c>
      <c r="BL23" s="100">
        <f t="shared" si="47"/>
        <v>1.576971214017522E-2</v>
      </c>
      <c r="BM23" s="100">
        <f>2*AZ23</f>
        <v>0.28112985484503727</v>
      </c>
      <c r="BN23" s="100">
        <f t="shared" ref="BN23:BQ26" si="48">BA23</f>
        <v>0.13419624217118997</v>
      </c>
      <c r="BO23" s="100">
        <f t="shared" si="48"/>
        <v>2.452776994643361E-3</v>
      </c>
      <c r="BP23" s="100">
        <f t="shared" si="48"/>
        <v>0.1930042173158025</v>
      </c>
      <c r="BQ23" s="100">
        <f t="shared" si="48"/>
        <v>0.21184022824536375</v>
      </c>
      <c r="BR23" s="100">
        <f t="shared" ref="BR23:BT26" si="49">2*BE23</f>
        <v>6.8608414239482191E-2</v>
      </c>
      <c r="BS23" s="100">
        <f t="shared" si="49"/>
        <v>8.4925690021231425E-4</v>
      </c>
      <c r="BT23" s="100">
        <f t="shared" si="49"/>
        <v>1.5780204297287778E-3</v>
      </c>
      <c r="BU23" s="132">
        <f t="shared" si="19"/>
        <v>1.7721346643700027</v>
      </c>
      <c r="BV23" s="113">
        <f t="shared" si="20"/>
        <v>0.58986536149248647</v>
      </c>
      <c r="BW23" s="113">
        <f t="shared" si="21"/>
        <v>333.26991238567899</v>
      </c>
      <c r="BX23" s="113">
        <f t="shared" si="22"/>
        <v>398</v>
      </c>
      <c r="BY23" s="137">
        <f t="shared" si="23"/>
        <v>4189.9842425576735</v>
      </c>
      <c r="CI23" s="100">
        <f t="shared" ref="CI23:CI31" si="50">BK23/$BU23</f>
        <v>0.48681737253588508</v>
      </c>
      <c r="CJ23" s="100">
        <f t="shared" ref="CJ23:CJ31" si="51">BL23/$BU23</f>
        <v>8.8987098199906738E-3</v>
      </c>
      <c r="CK23" s="100">
        <f t="shared" si="45"/>
        <v>0.158639103730291</v>
      </c>
      <c r="CL23" s="100">
        <f t="shared" ref="CL23:CL39" si="52">BN23/$BU23</f>
        <v>7.5725758809021992E-2</v>
      </c>
      <c r="CM23" s="100">
        <f t="shared" ref="CM23:CM39" si="53">BO23/$BU23</f>
        <v>1.3840804787345706E-3</v>
      </c>
      <c r="CN23" s="100">
        <f t="shared" ref="CN23:CN39" si="54">BP23/$BU23</f>
        <v>0.1089105817951007</v>
      </c>
      <c r="CO23" s="100">
        <f t="shared" ref="CO23:CO39" si="55">BQ23/$BU23</f>
        <v>0.11953957704488184</v>
      </c>
      <c r="CP23" s="100">
        <f t="shared" ref="CP23:CP39" si="56">BR23/$BU23</f>
        <v>3.8715124543806954E-2</v>
      </c>
      <c r="CQ23" s="100">
        <f t="shared" ref="CQ23:CQ39" si="57">BS23/$BU23</f>
        <v>4.7922819709315191E-4</v>
      </c>
      <c r="CR23" s="100">
        <f t="shared" ref="CR23:CR39" si="58">BT23/$BU23</f>
        <v>8.9046304519401018E-4</v>
      </c>
      <c r="CS23" s="100">
        <f t="shared" ref="CS23:CS39" si="59">BU23/$BU23</f>
        <v>1</v>
      </c>
    </row>
    <row r="24" spans="1:97" x14ac:dyDescent="0.25">
      <c r="A24" s="51" t="s">
        <v>49</v>
      </c>
      <c r="B24" s="52" t="s">
        <v>154</v>
      </c>
      <c r="C24" s="53" t="s">
        <v>159</v>
      </c>
      <c r="D24" s="53" t="s">
        <v>77</v>
      </c>
      <c r="E24" s="45">
        <v>0.65303565903143468</v>
      </c>
      <c r="F24" s="54">
        <v>0.27545460605486499</v>
      </c>
      <c r="G24" s="8"/>
      <c r="H24" s="9"/>
      <c r="I24" s="71"/>
      <c r="J24" s="92"/>
      <c r="K24" s="11"/>
      <c r="L24" s="12"/>
      <c r="M24" s="12"/>
      <c r="N24" s="90"/>
      <c r="O24" s="12"/>
      <c r="P24" s="12"/>
      <c r="Q24" s="20"/>
      <c r="R24" s="11"/>
      <c r="S24" s="12"/>
      <c r="T24" s="12"/>
      <c r="U24" s="19"/>
      <c r="V24" s="19"/>
      <c r="W24" s="19"/>
      <c r="X24" s="30"/>
      <c r="Y24" s="11">
        <v>359</v>
      </c>
      <c r="Z24" s="12">
        <v>25</v>
      </c>
      <c r="AA24" s="20"/>
      <c r="AB24" s="12">
        <v>306</v>
      </c>
      <c r="AC24" s="12">
        <v>11</v>
      </c>
      <c r="AD24" s="20"/>
      <c r="AE24" s="20">
        <f t="shared" si="17"/>
        <v>332.5</v>
      </c>
      <c r="AF24" s="38" t="s">
        <v>163</v>
      </c>
      <c r="AI24" s="100">
        <v>50.69</v>
      </c>
      <c r="AJ24" s="100">
        <v>1.46</v>
      </c>
      <c r="AK24" s="100">
        <v>16.95</v>
      </c>
      <c r="AL24" s="100">
        <v>8.51</v>
      </c>
      <c r="AM24" s="100">
        <v>0.13</v>
      </c>
      <c r="AN24" s="100">
        <v>7.48</v>
      </c>
      <c r="AO24" s="100">
        <v>12.03</v>
      </c>
      <c r="AP24" s="100">
        <v>2.52</v>
      </c>
      <c r="AQ24" s="100">
        <v>0.22</v>
      </c>
      <c r="AR24" s="100">
        <v>0</v>
      </c>
      <c r="AS24" s="9">
        <f>SUM(AI24:AR24)</f>
        <v>99.99</v>
      </c>
      <c r="AT24" s="100"/>
      <c r="AU24" s="100">
        <f>(BK24+BM24)/(SUM(BK24:BT24))</f>
        <v>0.65303565903143468</v>
      </c>
      <c r="AV24" s="100">
        <f>BR24/(BR24+BQ24)</f>
        <v>0.27545460605486499</v>
      </c>
      <c r="AW24" s="100"/>
      <c r="AX24" s="100">
        <f>AI24/60.09</f>
        <v>0.8435679813612913</v>
      </c>
      <c r="AY24" s="100">
        <f>AJ24/79.9</f>
        <v>1.8272841051314142E-2</v>
      </c>
      <c r="AZ24" s="100">
        <f>AK24/101.96</f>
        <v>0.16624166339741075</v>
      </c>
      <c r="BA24" s="100">
        <f>AL24/71.85</f>
        <v>0.11844119693806542</v>
      </c>
      <c r="BB24" s="100">
        <f>AM24/70.94</f>
        <v>1.8325345362277983E-3</v>
      </c>
      <c r="BC24" s="100">
        <f>AN24/40.31</f>
        <v>0.18556189531133713</v>
      </c>
      <c r="BD24" s="100">
        <f>AO24/56.08</f>
        <v>0.21451497860199714</v>
      </c>
      <c r="BE24" s="100">
        <f>AP24/61.8</f>
        <v>4.0776699029126215E-2</v>
      </c>
      <c r="BF24" s="100">
        <f>AQ24/94.2</f>
        <v>2.335456475583864E-3</v>
      </c>
      <c r="BG24" s="100">
        <f>AR24/141.95</f>
        <v>0</v>
      </c>
      <c r="BH24" s="100"/>
      <c r="BI24" s="100">
        <f>SUM(AX24:BF24)</f>
        <v>1.5915452467023539</v>
      </c>
      <c r="BJ24" s="100"/>
      <c r="BK24" s="100">
        <f t="shared" si="47"/>
        <v>0.8435679813612913</v>
      </c>
      <c r="BL24" s="100">
        <f t="shared" si="47"/>
        <v>1.8272841051314142E-2</v>
      </c>
      <c r="BM24" s="100">
        <f>2*AZ24</f>
        <v>0.33248332679482151</v>
      </c>
      <c r="BN24" s="100">
        <f t="shared" si="48"/>
        <v>0.11844119693806542</v>
      </c>
      <c r="BO24" s="100">
        <f t="shared" si="48"/>
        <v>1.8325345362277983E-3</v>
      </c>
      <c r="BP24" s="100">
        <f t="shared" si="48"/>
        <v>0.18556189531133713</v>
      </c>
      <c r="BQ24" s="100">
        <f t="shared" si="48"/>
        <v>0.21451497860199714</v>
      </c>
      <c r="BR24" s="100">
        <f t="shared" si="49"/>
        <v>8.155339805825243E-2</v>
      </c>
      <c r="BS24" s="100">
        <f t="shared" si="49"/>
        <v>4.6709129511677281E-3</v>
      </c>
      <c r="BT24" s="100">
        <f t="shared" si="49"/>
        <v>0</v>
      </c>
      <c r="BU24" s="132">
        <f t="shared" si="19"/>
        <v>1.8008990656044743</v>
      </c>
      <c r="BV24" s="113">
        <f t="shared" si="20"/>
        <v>0.61039476256084635</v>
      </c>
      <c r="BW24" s="113">
        <f t="shared" si="21"/>
        <v>341.71516851573074</v>
      </c>
      <c r="BX24" s="113">
        <f t="shared" si="22"/>
        <v>332.5</v>
      </c>
      <c r="BY24" s="137">
        <f t="shared" si="23"/>
        <v>84.919330773315053</v>
      </c>
      <c r="BZ24" s="6"/>
      <c r="CA24" s="6"/>
      <c r="CB24" s="6"/>
      <c r="CC24" s="6"/>
      <c r="CH24" s="6"/>
      <c r="CI24" s="100">
        <f t="shared" si="50"/>
        <v>0.46841491423515536</v>
      </c>
      <c r="CJ24" s="100">
        <f t="shared" si="51"/>
        <v>1.0146510373795345E-2</v>
      </c>
      <c r="CK24" s="100">
        <f t="shared" si="45"/>
        <v>0.1846207447962793</v>
      </c>
      <c r="CL24" s="100">
        <f t="shared" si="52"/>
        <v>6.5767815198632729E-2</v>
      </c>
      <c r="CM24" s="100">
        <f t="shared" si="53"/>
        <v>1.0175664873326509E-3</v>
      </c>
      <c r="CN24" s="100">
        <f t="shared" si="54"/>
        <v>0.10303847608974855</v>
      </c>
      <c r="CO24" s="100">
        <f t="shared" si="55"/>
        <v>0.11911549220000005</v>
      </c>
      <c r="CP24" s="100">
        <f t="shared" si="56"/>
        <v>4.5284824461208163E-2</v>
      </c>
      <c r="CQ24" s="100">
        <f t="shared" si="57"/>
        <v>2.5936561578479857E-3</v>
      </c>
      <c r="CR24" s="100">
        <f t="shared" si="58"/>
        <v>0</v>
      </c>
      <c r="CS24" s="100">
        <f t="shared" si="59"/>
        <v>1</v>
      </c>
    </row>
    <row r="25" spans="1:97" x14ac:dyDescent="0.25">
      <c r="A25" s="51" t="s">
        <v>138</v>
      </c>
      <c r="B25" s="52" t="s">
        <v>137</v>
      </c>
      <c r="C25" s="53" t="s">
        <v>139</v>
      </c>
      <c r="D25" s="53" t="s">
        <v>77</v>
      </c>
      <c r="E25" s="45">
        <v>0.65864804931274756</v>
      </c>
      <c r="F25" s="54">
        <v>0.43837596574883414</v>
      </c>
      <c r="G25" s="8">
        <v>1.03</v>
      </c>
      <c r="H25" s="9">
        <v>0.03</v>
      </c>
      <c r="I25" s="71"/>
      <c r="J25" s="92">
        <f t="shared" si="24"/>
        <v>2.9126213592233007E-2</v>
      </c>
      <c r="K25" s="11">
        <v>0.8</v>
      </c>
      <c r="L25" s="12">
        <v>0.06</v>
      </c>
      <c r="M25" s="12"/>
      <c r="N25" s="90">
        <f t="shared" si="43"/>
        <v>7.4999999999999997E-2</v>
      </c>
      <c r="O25" s="12"/>
      <c r="P25" s="12"/>
      <c r="Q25" s="20"/>
      <c r="R25" s="11"/>
      <c r="S25" s="12"/>
      <c r="T25" s="12"/>
      <c r="U25" s="19"/>
      <c r="V25" s="19"/>
      <c r="W25" s="19"/>
      <c r="X25" s="30"/>
      <c r="Y25" s="11"/>
      <c r="Z25" s="12"/>
      <c r="AA25" s="20"/>
      <c r="AB25" s="12">
        <v>356</v>
      </c>
      <c r="AC25" s="12">
        <v>18</v>
      </c>
      <c r="AD25" s="20"/>
      <c r="AE25" s="20">
        <f t="shared" si="17"/>
        <v>356</v>
      </c>
      <c r="AF25" s="38"/>
      <c r="AI25" s="100">
        <v>53.47</v>
      </c>
      <c r="AJ25" s="100">
        <v>0.71</v>
      </c>
      <c r="AK25" s="100">
        <v>15.48</v>
      </c>
      <c r="AL25" s="100">
        <v>8.39</v>
      </c>
      <c r="AM25" s="100">
        <v>0.1</v>
      </c>
      <c r="AN25" s="100">
        <v>4.88</v>
      </c>
      <c r="AO25" s="100">
        <v>8.51</v>
      </c>
      <c r="AP25" s="100">
        <v>3.66</v>
      </c>
      <c r="AQ25" s="100">
        <v>4.72</v>
      </c>
      <c r="AR25" s="100"/>
      <c r="AS25" s="9">
        <f>SUM(AI25:AR25)</f>
        <v>99.919999999999987</v>
      </c>
      <c r="AT25" s="100"/>
      <c r="AU25" s="100">
        <f>(BK25+BM25)/(SUM(BK25:BT25))</f>
        <v>0.65864804931274756</v>
      </c>
      <c r="AV25" s="100">
        <f>BR25/(BR25+BQ25)</f>
        <v>0.43837596574883414</v>
      </c>
      <c r="AW25" s="100"/>
      <c r="AX25" s="100">
        <f>AI25/60.09</f>
        <v>0.88983191878848389</v>
      </c>
      <c r="AY25" s="100">
        <f>AJ25/79.9</f>
        <v>8.8861076345431774E-3</v>
      </c>
      <c r="AZ25" s="100">
        <f>AK25/101.96</f>
        <v>0.15182424480188311</v>
      </c>
      <c r="BA25" s="100">
        <f>AL25/71.85</f>
        <v>0.11677105080027837</v>
      </c>
      <c r="BB25" s="100">
        <f>AM25/70.94</f>
        <v>1.4096419509444602E-3</v>
      </c>
      <c r="BC25" s="100">
        <f>AN25/40.31</f>
        <v>0.12106177127263705</v>
      </c>
      <c r="BD25" s="100">
        <f>AO25/56.08</f>
        <v>0.15174750356633382</v>
      </c>
      <c r="BE25" s="100">
        <f>AP25/61.8</f>
        <v>5.9223300970873791E-2</v>
      </c>
      <c r="BF25" s="100">
        <f>AQ25/94.2</f>
        <v>5.0106157112526535E-2</v>
      </c>
      <c r="BG25" s="100">
        <f>AR25/141.95</f>
        <v>0</v>
      </c>
      <c r="BH25" s="100"/>
      <c r="BI25" s="100">
        <f>SUM(AX25:BF25)</f>
        <v>1.5508616968985041</v>
      </c>
      <c r="BJ25" s="100"/>
      <c r="BK25" s="100">
        <f t="shared" si="47"/>
        <v>0.88983191878848389</v>
      </c>
      <c r="BL25" s="100">
        <f t="shared" si="47"/>
        <v>8.8861076345431774E-3</v>
      </c>
      <c r="BM25" s="100">
        <f>2*AZ25</f>
        <v>0.30364848960376623</v>
      </c>
      <c r="BN25" s="100">
        <f t="shared" si="48"/>
        <v>0.11677105080027837</v>
      </c>
      <c r="BO25" s="100">
        <f t="shared" si="48"/>
        <v>1.4096419509444602E-3</v>
      </c>
      <c r="BP25" s="100">
        <f t="shared" si="48"/>
        <v>0.12106177127263705</v>
      </c>
      <c r="BQ25" s="100">
        <f t="shared" si="48"/>
        <v>0.15174750356633382</v>
      </c>
      <c r="BR25" s="100">
        <f t="shared" si="49"/>
        <v>0.11844660194174758</v>
      </c>
      <c r="BS25" s="100">
        <f t="shared" si="49"/>
        <v>0.10021231422505307</v>
      </c>
      <c r="BT25" s="100">
        <f t="shared" si="49"/>
        <v>0</v>
      </c>
      <c r="BU25" s="132">
        <f t="shared" si="19"/>
        <v>1.8120153997837876</v>
      </c>
      <c r="BV25" s="113">
        <f t="shared" si="20"/>
        <v>0.50902045486186764</v>
      </c>
      <c r="BW25" s="113">
        <f t="shared" si="21"/>
        <v>300.01244223191179</v>
      </c>
      <c r="BX25" s="113">
        <f t="shared" si="22"/>
        <v>356</v>
      </c>
      <c r="BY25" s="137">
        <f t="shared" si="23"/>
        <v>3134.6066248350144</v>
      </c>
      <c r="BZ25" s="6"/>
      <c r="CA25" s="6"/>
      <c r="CB25" s="6"/>
      <c r="CC25" s="6"/>
      <c r="CH25" s="6"/>
      <c r="CI25" s="100">
        <f t="shared" si="50"/>
        <v>0.49107304435418153</v>
      </c>
      <c r="CJ25" s="100">
        <f t="shared" si="51"/>
        <v>4.9039912329682635E-3</v>
      </c>
      <c r="CK25" s="100">
        <f t="shared" si="45"/>
        <v>0.16757500495856603</v>
      </c>
      <c r="CL25" s="100">
        <f t="shared" si="52"/>
        <v>6.4442637084768523E-2</v>
      </c>
      <c r="CM25" s="100">
        <f t="shared" si="53"/>
        <v>7.7794148499657392E-4</v>
      </c>
      <c r="CN25" s="100">
        <f t="shared" si="54"/>
        <v>6.6810564240834994E-2</v>
      </c>
      <c r="CO25" s="100">
        <f t="shared" si="55"/>
        <v>8.3745151163969453E-2</v>
      </c>
      <c r="CP25" s="100">
        <f t="shared" si="56"/>
        <v>6.5367326323982025E-2</v>
      </c>
      <c r="CQ25" s="100">
        <f t="shared" si="57"/>
        <v>5.530433915573265E-2</v>
      </c>
      <c r="CR25" s="100">
        <f t="shared" si="58"/>
        <v>0</v>
      </c>
      <c r="CS25" s="100">
        <f t="shared" si="59"/>
        <v>1</v>
      </c>
    </row>
    <row r="26" spans="1:97" x14ac:dyDescent="0.25">
      <c r="A26" s="51" t="s">
        <v>49</v>
      </c>
      <c r="B26" s="52" t="s">
        <v>183</v>
      </c>
      <c r="C26" s="53" t="s">
        <v>139</v>
      </c>
      <c r="D26" s="53" t="s">
        <v>185</v>
      </c>
      <c r="E26" s="79">
        <v>0.66317029177252629</v>
      </c>
      <c r="F26" s="87">
        <v>0.25354577392682659</v>
      </c>
      <c r="G26" s="88"/>
      <c r="H26" s="80"/>
      <c r="I26" s="85"/>
      <c r="J26" s="92"/>
      <c r="K26" s="81"/>
      <c r="L26" s="70"/>
      <c r="M26" s="70"/>
      <c r="N26" s="90"/>
      <c r="O26" s="70"/>
      <c r="P26" s="70"/>
      <c r="Q26" s="61"/>
      <c r="R26" s="81">
        <v>60</v>
      </c>
      <c r="S26" s="70"/>
      <c r="T26" s="70"/>
      <c r="U26" s="60">
        <v>2</v>
      </c>
      <c r="V26" s="60"/>
      <c r="W26" s="60"/>
      <c r="X26" s="82"/>
      <c r="Y26" s="81"/>
      <c r="Z26" s="70"/>
      <c r="AA26" s="61"/>
      <c r="AB26" s="70"/>
      <c r="AC26" s="70"/>
      <c r="AD26" s="61"/>
      <c r="AE26" s="20"/>
      <c r="AF26" s="83"/>
      <c r="AI26" s="100">
        <v>51.8</v>
      </c>
      <c r="AJ26" s="100">
        <v>0.84</v>
      </c>
      <c r="AK26" s="100">
        <v>15.39</v>
      </c>
      <c r="AL26" s="100">
        <v>7.21</v>
      </c>
      <c r="AM26" s="100">
        <v>0.16</v>
      </c>
      <c r="AN26" s="100">
        <v>5.7</v>
      </c>
      <c r="AO26" s="100">
        <v>10.9</v>
      </c>
      <c r="AP26" s="100">
        <v>2.04</v>
      </c>
      <c r="AQ26" s="100">
        <v>3.28</v>
      </c>
      <c r="AR26" s="100">
        <v>0.47</v>
      </c>
      <c r="AS26" s="9">
        <f>SUM(AI26:AR26)</f>
        <v>97.79</v>
      </c>
      <c r="AT26" s="100"/>
      <c r="AU26" s="100">
        <f>(BK26+BM26)/(SUM(BK26:BT26))</f>
        <v>0.66317029177252629</v>
      </c>
      <c r="AV26" s="100">
        <f>BR26/(BR26+BQ26)</f>
        <v>0.25354577392682659</v>
      </c>
      <c r="AW26" s="100"/>
      <c r="AX26" s="100">
        <f>AI26/60.09</f>
        <v>0.86204027292394736</v>
      </c>
      <c r="AY26" s="100">
        <f>AJ26/79.9</f>
        <v>1.0513141426783479E-2</v>
      </c>
      <c r="AZ26" s="100">
        <f>AK26/101.96</f>
        <v>0.15094154570419774</v>
      </c>
      <c r="BA26" s="100">
        <f>AL26/71.85</f>
        <v>0.10034794711203898</v>
      </c>
      <c r="BB26" s="100">
        <f>AM26/70.94</f>
        <v>2.2554271215111362E-3</v>
      </c>
      <c r="BC26" s="100">
        <f>AN26/40.31</f>
        <v>0.14140411808484246</v>
      </c>
      <c r="BD26" s="100">
        <f>AO26/56.08</f>
        <v>0.1943651925820257</v>
      </c>
      <c r="BE26" s="100">
        <f>AP26/61.8</f>
        <v>3.3009708737864081E-2</v>
      </c>
      <c r="BF26" s="100">
        <f>AQ26/94.2</f>
        <v>3.4819532908704882E-2</v>
      </c>
      <c r="BG26" s="100">
        <f>AR26/141.95</f>
        <v>3.3110250088059178E-3</v>
      </c>
      <c r="BH26" s="100">
        <f>SUM(AX26:BF26)</f>
        <v>1.5296968866019158</v>
      </c>
      <c r="BI26" s="100"/>
      <c r="BJ26" s="100"/>
      <c r="BK26" s="100">
        <f t="shared" si="47"/>
        <v>0.86204027292394736</v>
      </c>
      <c r="BL26" s="100">
        <f t="shared" si="47"/>
        <v>1.0513141426783479E-2</v>
      </c>
      <c r="BM26" s="100">
        <f>2*AZ26</f>
        <v>0.30188309140839548</v>
      </c>
      <c r="BN26" s="100">
        <f t="shared" si="48"/>
        <v>0.10034794711203898</v>
      </c>
      <c r="BO26" s="100">
        <f t="shared" si="48"/>
        <v>2.2554271215111362E-3</v>
      </c>
      <c r="BP26" s="100">
        <f t="shared" si="48"/>
        <v>0.14140411808484246</v>
      </c>
      <c r="BQ26" s="100">
        <f t="shared" si="48"/>
        <v>0.1943651925820257</v>
      </c>
      <c r="BR26" s="100">
        <f t="shared" si="49"/>
        <v>6.6019417475728162E-2</v>
      </c>
      <c r="BS26" s="100">
        <f t="shared" si="49"/>
        <v>6.9639065817409765E-2</v>
      </c>
      <c r="BT26" s="100">
        <f t="shared" si="49"/>
        <v>6.6220500176118356E-3</v>
      </c>
      <c r="BU26" s="132">
        <f t="shared" si="19"/>
        <v>1.7550897239702945</v>
      </c>
      <c r="BV26" s="113">
        <f t="shared" si="20"/>
        <v>0.58491379575055047</v>
      </c>
      <c r="BW26" s="113">
        <f t="shared" si="21"/>
        <v>331.23296835617742</v>
      </c>
      <c r="BX26" s="113" t="e">
        <f t="shared" si="22"/>
        <v>#N/A</v>
      </c>
      <c r="BY26" s="137" t="e">
        <f t="shared" si="23"/>
        <v>#N/A</v>
      </c>
      <c r="BZ26" s="6"/>
      <c r="CA26" s="6"/>
      <c r="CB26" s="6"/>
      <c r="CC26" s="6"/>
      <c r="CH26" s="6"/>
      <c r="CI26" s="100">
        <f t="shared" si="50"/>
        <v>0.49116592795830061</v>
      </c>
      <c r="CJ26" s="100">
        <f t="shared" si="51"/>
        <v>5.9900877335211482E-3</v>
      </c>
      <c r="CK26" s="100">
        <f t="shared" si="45"/>
        <v>0.17200436381422568</v>
      </c>
      <c r="CL26" s="100">
        <f t="shared" si="52"/>
        <v>5.7175394363905126E-2</v>
      </c>
      <c r="CM26" s="100">
        <f t="shared" si="53"/>
        <v>1.2850779596663572E-3</v>
      </c>
      <c r="CN26" s="100">
        <f t="shared" si="54"/>
        <v>8.0568028035036099E-2</v>
      </c>
      <c r="CO26" s="100">
        <f t="shared" si="55"/>
        <v>0.11074373573468395</v>
      </c>
      <c r="CP26" s="100">
        <f t="shared" si="56"/>
        <v>3.7615978587340622E-2</v>
      </c>
      <c r="CQ26" s="100">
        <f t="shared" si="57"/>
        <v>3.967835083660283E-2</v>
      </c>
      <c r="CR26" s="100">
        <f t="shared" si="58"/>
        <v>3.7730549767174843E-3</v>
      </c>
      <c r="CS26" s="100">
        <f t="shared" si="59"/>
        <v>1</v>
      </c>
    </row>
    <row r="27" spans="1:97" x14ac:dyDescent="0.25">
      <c r="A27" s="51" t="s">
        <v>49</v>
      </c>
      <c r="B27" s="52" t="s">
        <v>37</v>
      </c>
      <c r="C27" s="53" t="s">
        <v>6</v>
      </c>
      <c r="D27" s="53" t="s">
        <v>78</v>
      </c>
      <c r="E27" s="45">
        <v>0.66378339566542666</v>
      </c>
      <c r="F27" s="54">
        <v>0.27655660483015931</v>
      </c>
      <c r="G27" s="11">
        <v>0.65</v>
      </c>
      <c r="H27" s="12">
        <v>0.08</v>
      </c>
      <c r="I27" s="71"/>
      <c r="J27" s="92">
        <f t="shared" si="24"/>
        <v>0.12307692307692307</v>
      </c>
      <c r="K27" s="11">
        <v>0.69</v>
      </c>
      <c r="L27" s="12">
        <v>0.08</v>
      </c>
      <c r="M27" s="12"/>
      <c r="N27" s="90">
        <f t="shared" si="43"/>
        <v>0.11594202898550726</v>
      </c>
      <c r="O27" s="12"/>
      <c r="P27" s="12"/>
      <c r="Q27" s="20"/>
      <c r="R27" s="11">
        <v>65</v>
      </c>
      <c r="S27" s="12"/>
      <c r="T27" s="12"/>
      <c r="U27" s="19">
        <v>2</v>
      </c>
      <c r="V27" s="19"/>
      <c r="W27" s="19"/>
      <c r="X27" s="30"/>
      <c r="Y27" s="11">
        <v>361</v>
      </c>
      <c r="Z27" s="12">
        <v>43</v>
      </c>
      <c r="AA27" s="20"/>
      <c r="AB27" s="12">
        <v>317</v>
      </c>
      <c r="AC27" s="12">
        <v>23</v>
      </c>
      <c r="AD27" s="20"/>
      <c r="AE27" s="20">
        <f t="shared" si="17"/>
        <v>339</v>
      </c>
      <c r="AF27" s="38" t="s">
        <v>186</v>
      </c>
      <c r="AI27" s="100">
        <v>50.120000000000005</v>
      </c>
      <c r="AJ27" s="100">
        <v>0.91</v>
      </c>
      <c r="AK27" s="100">
        <v>18.32</v>
      </c>
      <c r="AL27" s="100">
        <v>9.36</v>
      </c>
      <c r="AM27" s="100">
        <v>0.17</v>
      </c>
      <c r="AN27" s="100">
        <v>7.01</v>
      </c>
      <c r="AO27" s="100">
        <v>11.344999999999999</v>
      </c>
      <c r="AP27" s="100">
        <v>2.39</v>
      </c>
      <c r="AQ27" s="100">
        <v>0.22500000000000001</v>
      </c>
      <c r="AR27" s="100">
        <v>0.15</v>
      </c>
      <c r="AS27" s="9">
        <v>100</v>
      </c>
      <c r="AT27" s="100"/>
      <c r="AU27" s="100">
        <v>0.66378339566542666</v>
      </c>
      <c r="AV27" s="100">
        <v>0.27655660483015931</v>
      </c>
      <c r="AW27" s="100"/>
      <c r="AX27" s="100">
        <v>0.83408221001830585</v>
      </c>
      <c r="AY27" s="100">
        <v>1.1389236545682102E-2</v>
      </c>
      <c r="AZ27" s="100">
        <v>0.17967830521773248</v>
      </c>
      <c r="BA27" s="100">
        <v>0.13027139874739041</v>
      </c>
      <c r="BB27" s="100">
        <v>2.3963913166055823E-3</v>
      </c>
      <c r="BC27" s="100">
        <v>0.17390225750434135</v>
      </c>
      <c r="BD27" s="100">
        <v>0.20230028530670469</v>
      </c>
      <c r="BE27" s="100">
        <v>3.8673139158576057E-2</v>
      </c>
      <c r="BF27" s="100">
        <v>2.3885350318471337E-3</v>
      </c>
      <c r="BG27" s="100">
        <v>1.0567101091933781E-3</v>
      </c>
      <c r="BH27" s="100">
        <v>1.5761384689563791</v>
      </c>
      <c r="BI27" s="100"/>
      <c r="BJ27" s="100"/>
      <c r="BK27" s="100">
        <v>0.83408221001830585</v>
      </c>
      <c r="BL27" s="100">
        <v>1.1389236545682102E-2</v>
      </c>
      <c r="BM27" s="100">
        <v>0.35935661043546496</v>
      </c>
      <c r="BN27" s="100">
        <v>0.13027139874739041</v>
      </c>
      <c r="BO27" s="100">
        <v>2.3963913166055823E-3</v>
      </c>
      <c r="BP27" s="100">
        <v>0.17390225750434135</v>
      </c>
      <c r="BQ27" s="100">
        <v>0.20230028530670469</v>
      </c>
      <c r="BR27" s="100">
        <v>7.7346278317152115E-2</v>
      </c>
      <c r="BS27" s="100">
        <v>4.7770700636942673E-3</v>
      </c>
      <c r="BT27" s="100">
        <v>2.1134202183867561E-3</v>
      </c>
      <c r="BU27" s="132">
        <f t="shared" si="19"/>
        <v>1.7979351584737282</v>
      </c>
      <c r="BV27" s="113">
        <f t="shared" si="20"/>
        <v>0.5717203115065993</v>
      </c>
      <c r="BW27" s="113">
        <f t="shared" si="21"/>
        <v>325.80551563522613</v>
      </c>
      <c r="BX27" s="113">
        <f t="shared" si="22"/>
        <v>339</v>
      </c>
      <c r="BY27" s="137">
        <f t="shared" si="23"/>
        <v>174.09441765226214</v>
      </c>
      <c r="BZ27" s="6"/>
      <c r="CA27" s="6"/>
      <c r="CB27" s="6"/>
      <c r="CC27" s="6"/>
      <c r="CH27" s="6"/>
      <c r="CI27" s="100">
        <f t="shared" si="50"/>
        <v>0.46391117393041048</v>
      </c>
      <c r="CJ27" s="100">
        <f t="shared" si="51"/>
        <v>6.3346202959568658E-3</v>
      </c>
      <c r="CK27" s="100">
        <f t="shared" si="45"/>
        <v>0.19987184117391849</v>
      </c>
      <c r="CL27" s="100">
        <f t="shared" si="52"/>
        <v>7.2456116191630698E-2</v>
      </c>
      <c r="CM27" s="100">
        <f t="shared" si="53"/>
        <v>1.3328574755943285E-3</v>
      </c>
      <c r="CN27" s="100">
        <f t="shared" si="54"/>
        <v>9.6723319906579633E-2</v>
      </c>
      <c r="CO27" s="100">
        <f t="shared" si="55"/>
        <v>0.11251812077496606</v>
      </c>
      <c r="CP27" s="100">
        <f t="shared" si="56"/>
        <v>4.3019503763868532E-2</v>
      </c>
      <c r="CQ27" s="100">
        <f t="shared" si="57"/>
        <v>2.6569757208316312E-3</v>
      </c>
      <c r="CR27" s="100">
        <f t="shared" si="58"/>
        <v>1.1754707662432297E-3</v>
      </c>
      <c r="CS27" s="100">
        <f t="shared" si="59"/>
        <v>1</v>
      </c>
    </row>
    <row r="28" spans="1:97" x14ac:dyDescent="0.25">
      <c r="A28" s="40" t="s">
        <v>43</v>
      </c>
      <c r="B28" s="41" t="s">
        <v>26</v>
      </c>
      <c r="C28" s="47" t="s">
        <v>9</v>
      </c>
      <c r="D28" s="47" t="s">
        <v>77</v>
      </c>
      <c r="E28" s="45">
        <v>0.66508104396364331</v>
      </c>
      <c r="F28" s="54">
        <v>0.26424162465249967</v>
      </c>
      <c r="G28" s="8">
        <v>0.84</v>
      </c>
      <c r="H28" s="9">
        <v>0.06</v>
      </c>
      <c r="I28" s="71"/>
      <c r="J28" s="92">
        <f t="shared" si="24"/>
        <v>7.1428571428571425E-2</v>
      </c>
      <c r="K28" s="11">
        <v>0.85</v>
      </c>
      <c r="L28" s="12">
        <v>7.0000000000000007E-2</v>
      </c>
      <c r="M28" s="12"/>
      <c r="N28" s="90">
        <f t="shared" si="43"/>
        <v>8.2352941176470601E-2</v>
      </c>
      <c r="O28" s="12"/>
      <c r="P28" s="12"/>
      <c r="Q28" s="20"/>
      <c r="R28" s="11">
        <v>64</v>
      </c>
      <c r="S28" s="12"/>
      <c r="T28" s="12"/>
      <c r="U28" s="12">
        <v>1</v>
      </c>
      <c r="V28" s="12"/>
      <c r="W28" s="12"/>
      <c r="X28" s="20"/>
      <c r="Y28" s="11"/>
      <c r="Z28" s="12"/>
      <c r="AA28" s="20"/>
      <c r="AB28" s="12"/>
      <c r="AC28" s="12"/>
      <c r="AD28" s="20"/>
      <c r="AE28" s="20"/>
      <c r="AF28" s="38" t="s">
        <v>47</v>
      </c>
      <c r="AI28" s="100">
        <v>53.59</v>
      </c>
      <c r="AJ28" s="100">
        <v>1.23</v>
      </c>
      <c r="AK28" s="100">
        <v>14.05</v>
      </c>
      <c r="AL28" s="100">
        <v>12.59</v>
      </c>
      <c r="AM28" s="100">
        <v>0.22</v>
      </c>
      <c r="AN28" s="100">
        <v>5.26</v>
      </c>
      <c r="AO28" s="100">
        <v>10.41</v>
      </c>
      <c r="AP28" s="100">
        <v>2.06</v>
      </c>
      <c r="AQ28" s="100">
        <v>0.43</v>
      </c>
      <c r="AR28" s="100">
        <v>0.16</v>
      </c>
      <c r="AS28" s="9">
        <f>SUM(AI28:AR28)</f>
        <v>100.00000000000001</v>
      </c>
      <c r="AT28" s="100"/>
      <c r="AU28" s="100">
        <f>(BK28+BM28)/(SUM(BK28:BT28))</f>
        <v>0.66508104396364331</v>
      </c>
      <c r="AV28" s="100">
        <f>BR28/(BR28+BQ28)</f>
        <v>0.26424162465249967</v>
      </c>
      <c r="AW28" s="100"/>
      <c r="AX28" s="100">
        <f>AI28/60.09</f>
        <v>0.89182892328174401</v>
      </c>
      <c r="AY28" s="100">
        <f>AJ28/79.9</f>
        <v>1.5394242803504378E-2</v>
      </c>
      <c r="AZ28" s="100">
        <f>AK28/101.96</f>
        <v>0.13779913691643783</v>
      </c>
      <c r="BA28" s="100">
        <f>AL28/71.85</f>
        <v>0.17522616562282534</v>
      </c>
      <c r="BB28" s="100">
        <f>AM28/70.94</f>
        <v>3.1012122920778123E-3</v>
      </c>
      <c r="BC28" s="100">
        <f>AN28/40.31</f>
        <v>0.13048871247829322</v>
      </c>
      <c r="BD28" s="100">
        <f>AO28/56.08</f>
        <v>0.18562767475035663</v>
      </c>
      <c r="BE28" s="100">
        <f>AP28/61.8</f>
        <v>3.3333333333333333E-2</v>
      </c>
      <c r="BF28" s="100">
        <f>AQ28/94.2</f>
        <v>4.5647558386411888E-3</v>
      </c>
      <c r="BG28" s="100">
        <f>AR28/141.95</f>
        <v>1.1271574498062699E-3</v>
      </c>
      <c r="BH28" s="100">
        <f>SUM(AX28:BF28)</f>
        <v>1.5773641573172139</v>
      </c>
      <c r="BI28" s="100"/>
      <c r="BJ28" s="100"/>
      <c r="BK28" s="100">
        <f>AX28</f>
        <v>0.89182892328174401</v>
      </c>
      <c r="BL28" s="100">
        <f>AY28</f>
        <v>1.5394242803504378E-2</v>
      </c>
      <c r="BM28" s="100">
        <f>2*AZ28</f>
        <v>0.27559827383287566</v>
      </c>
      <c r="BN28" s="100">
        <f>BA28</f>
        <v>0.17522616562282534</v>
      </c>
      <c r="BO28" s="100">
        <f>BB28</f>
        <v>3.1012122920778123E-3</v>
      </c>
      <c r="BP28" s="100">
        <f>BC28</f>
        <v>0.13048871247829322</v>
      </c>
      <c r="BQ28" s="100">
        <f>BD28</f>
        <v>0.18562767475035663</v>
      </c>
      <c r="BR28" s="100">
        <f>2*BE28</f>
        <v>6.6666666666666666E-2</v>
      </c>
      <c r="BS28" s="100">
        <f>2*BF28</f>
        <v>9.1295116772823776E-3</v>
      </c>
      <c r="BT28" s="100">
        <f>2*BG28</f>
        <v>2.2543148996125397E-3</v>
      </c>
      <c r="BU28" s="132">
        <f t="shared" si="19"/>
        <v>1.7553156983052387</v>
      </c>
      <c r="BV28" s="113">
        <f t="shared" si="20"/>
        <v>0.42683141000135638</v>
      </c>
      <c r="BW28" s="113">
        <f t="shared" si="21"/>
        <v>266.20202893149178</v>
      </c>
      <c r="BX28" s="113" t="e">
        <f t="shared" si="22"/>
        <v>#N/A</v>
      </c>
      <c r="BY28" s="137" t="e">
        <f t="shared" si="23"/>
        <v>#N/A</v>
      </c>
      <c r="BZ28" s="6"/>
      <c r="CA28" s="6"/>
      <c r="CB28" s="6"/>
      <c r="CC28" s="6"/>
      <c r="CH28" s="6"/>
      <c r="CI28" s="100">
        <f t="shared" si="50"/>
        <v>0.50807323385918945</v>
      </c>
      <c r="CJ28" s="100">
        <f t="shared" si="51"/>
        <v>8.7700707162634926E-3</v>
      </c>
      <c r="CK28" s="100">
        <f t="shared" si="45"/>
        <v>0.1570078101044538</v>
      </c>
      <c r="CL28" s="100">
        <f t="shared" si="52"/>
        <v>9.9826011806313023E-2</v>
      </c>
      <c r="CM28" s="100">
        <f t="shared" si="53"/>
        <v>1.7667547182948571E-3</v>
      </c>
      <c r="CN28" s="100">
        <f t="shared" si="54"/>
        <v>7.4339170215523262E-2</v>
      </c>
      <c r="CO28" s="100">
        <f t="shared" si="55"/>
        <v>0.10575173168540598</v>
      </c>
      <c r="CP28" s="100">
        <f t="shared" si="56"/>
        <v>3.7979872641162774E-2</v>
      </c>
      <c r="CQ28" s="100">
        <f t="shared" si="57"/>
        <v>5.2010653616878962E-3</v>
      </c>
      <c r="CR28" s="100">
        <f t="shared" si="58"/>
        <v>1.2842788917053986E-3</v>
      </c>
      <c r="CS28" s="100">
        <f t="shared" si="59"/>
        <v>1</v>
      </c>
    </row>
    <row r="29" spans="1:97" x14ac:dyDescent="0.25">
      <c r="A29" s="51" t="s">
        <v>136</v>
      </c>
      <c r="B29" s="52" t="s">
        <v>135</v>
      </c>
      <c r="C29" s="53" t="s">
        <v>6</v>
      </c>
      <c r="D29" s="53" t="s">
        <v>77</v>
      </c>
      <c r="E29" s="45">
        <v>0.66569169879789736</v>
      </c>
      <c r="F29" s="54">
        <v>0.35410507887845855</v>
      </c>
      <c r="G29" s="8"/>
      <c r="H29" s="9"/>
      <c r="I29" s="71"/>
      <c r="J29" s="92"/>
      <c r="K29" s="11"/>
      <c r="L29" s="12"/>
      <c r="M29" s="12"/>
      <c r="N29" s="90"/>
      <c r="O29" s="12"/>
      <c r="P29" s="12"/>
      <c r="Q29" s="20"/>
      <c r="R29" s="11">
        <v>62.8</v>
      </c>
      <c r="S29" s="12"/>
      <c r="T29" s="12"/>
      <c r="U29" s="19">
        <v>0.8</v>
      </c>
      <c r="V29" s="19"/>
      <c r="W29" s="19"/>
      <c r="X29" s="30"/>
      <c r="Y29" s="11"/>
      <c r="Z29" s="12"/>
      <c r="AA29" s="20"/>
      <c r="AB29" s="12"/>
      <c r="AC29" s="12"/>
      <c r="AD29" s="20"/>
      <c r="AE29" s="20"/>
      <c r="AF29" s="38" t="s">
        <v>145</v>
      </c>
      <c r="AI29" s="100">
        <v>49.99</v>
      </c>
      <c r="AJ29" s="100">
        <v>1.1833333333333333</v>
      </c>
      <c r="AK29" s="100">
        <v>16.563333333333333</v>
      </c>
      <c r="AL29" s="100">
        <v>8.7150000000000016</v>
      </c>
      <c r="AM29" s="100">
        <v>0.13833333333333334</v>
      </c>
      <c r="AN29" s="100">
        <v>4.2516666666666669</v>
      </c>
      <c r="AO29" s="100">
        <v>9.8533333333333335</v>
      </c>
      <c r="AP29" s="100">
        <v>2.8333333333333335</v>
      </c>
      <c r="AQ29" s="100">
        <v>2.7600000000000002</v>
      </c>
      <c r="AR29" s="100">
        <v>0.80666666666666664</v>
      </c>
      <c r="AS29" s="9">
        <v>97.095000000000013</v>
      </c>
      <c r="AT29" s="100"/>
      <c r="AU29" s="100">
        <v>0.66569169879789736</v>
      </c>
      <c r="AV29" s="100">
        <v>0.35410507887845855</v>
      </c>
      <c r="AW29" s="100"/>
      <c r="AX29" s="100">
        <v>0.83191878848394063</v>
      </c>
      <c r="AY29" s="100">
        <v>1.4810179390905299E-2</v>
      </c>
      <c r="AZ29" s="100">
        <v>0.16244932653328104</v>
      </c>
      <c r="BA29" s="100">
        <v>0.12129436325678498</v>
      </c>
      <c r="BB29" s="100">
        <v>1.9500046988065033E-3</v>
      </c>
      <c r="BC29" s="100">
        <v>0.10547424129661787</v>
      </c>
      <c r="BD29" s="100">
        <v>0.17570137898240609</v>
      </c>
      <c r="BE29" s="100">
        <v>4.5846817691477887E-2</v>
      </c>
      <c r="BF29" s="100">
        <v>2.9299363057324838E-2</v>
      </c>
      <c r="BG29" s="100">
        <v>5.6827521427732777E-3</v>
      </c>
      <c r="BH29" s="100"/>
      <c r="BI29" s="100">
        <v>1.4944272155343186</v>
      </c>
      <c r="BJ29" s="100"/>
      <c r="BK29" s="100">
        <v>0.83191878848394063</v>
      </c>
      <c r="BL29" s="100">
        <v>1.4810179390905299E-2</v>
      </c>
      <c r="BM29" s="100">
        <v>0.32489865306656207</v>
      </c>
      <c r="BN29" s="100">
        <v>0.12129436325678498</v>
      </c>
      <c r="BO29" s="100">
        <v>1.9500046988065033E-3</v>
      </c>
      <c r="BP29" s="100">
        <v>0.10547424129661787</v>
      </c>
      <c r="BQ29" s="100">
        <v>0.17570137898240609</v>
      </c>
      <c r="BR29" s="100">
        <v>9.1693635382955774E-2</v>
      </c>
      <c r="BS29" s="100">
        <v>5.8598726114649675E-2</v>
      </c>
      <c r="BT29" s="100">
        <v>1.1365504285546555E-2</v>
      </c>
      <c r="BU29" s="132">
        <f t="shared" si="19"/>
        <v>1.7377054749591754</v>
      </c>
      <c r="BV29" s="113">
        <f t="shared" si="20"/>
        <v>0.46511835932640849</v>
      </c>
      <c r="BW29" s="113">
        <f t="shared" si="21"/>
        <v>281.95227378333584</v>
      </c>
      <c r="BX29" s="113" t="e">
        <f t="shared" si="22"/>
        <v>#N/A</v>
      </c>
      <c r="BY29" s="137" t="e">
        <f t="shared" si="23"/>
        <v>#N/A</v>
      </c>
      <c r="BZ29" s="6"/>
      <c r="CA29" s="6"/>
      <c r="CB29" s="6"/>
      <c r="CC29" s="6"/>
      <c r="CH29" s="6"/>
      <c r="CI29" s="100">
        <f t="shared" si="50"/>
        <v>0.47874556446539668</v>
      </c>
      <c r="CJ29" s="100">
        <f t="shared" si="51"/>
        <v>8.5228363519158738E-3</v>
      </c>
      <c r="CK29" s="100">
        <f t="shared" si="45"/>
        <v>0.18696991967191393</v>
      </c>
      <c r="CL29" s="100">
        <f t="shared" si="52"/>
        <v>6.9801450823900185E-2</v>
      </c>
      <c r="CM29" s="100">
        <f t="shared" si="53"/>
        <v>1.122172155699927E-3</v>
      </c>
      <c r="CN29" s="100">
        <f t="shared" si="54"/>
        <v>6.0697421292924117E-2</v>
      </c>
      <c r="CO29" s="100">
        <f t="shared" si="55"/>
        <v>0.10111113851818526</v>
      </c>
      <c r="CP29" s="100">
        <f t="shared" si="56"/>
        <v>5.2767075148399338E-2</v>
      </c>
      <c r="CQ29" s="100">
        <f t="shared" si="57"/>
        <v>3.3721897616756001E-2</v>
      </c>
      <c r="CR29" s="100">
        <f t="shared" si="58"/>
        <v>6.5405239549087392E-3</v>
      </c>
      <c r="CS29" s="100">
        <f t="shared" si="59"/>
        <v>1</v>
      </c>
    </row>
    <row r="30" spans="1:97" x14ac:dyDescent="0.25">
      <c r="A30" s="40" t="s">
        <v>43</v>
      </c>
      <c r="B30" s="41" t="s">
        <v>26</v>
      </c>
      <c r="C30" s="47" t="s">
        <v>8</v>
      </c>
      <c r="D30" s="47" t="s">
        <v>77</v>
      </c>
      <c r="E30" s="45">
        <v>0.67129111914247375</v>
      </c>
      <c r="F30" s="54">
        <v>0.34248268324943787</v>
      </c>
      <c r="G30" s="8">
        <v>0.84</v>
      </c>
      <c r="H30" s="9">
        <v>0.06</v>
      </c>
      <c r="I30" s="71"/>
      <c r="J30" s="92">
        <f t="shared" si="24"/>
        <v>7.1428571428571425E-2</v>
      </c>
      <c r="K30" s="11">
        <v>0.85</v>
      </c>
      <c r="L30" s="12">
        <v>7.0000000000000007E-2</v>
      </c>
      <c r="M30" s="12"/>
      <c r="N30" s="90">
        <f t="shared" si="43"/>
        <v>8.2352941176470601E-2</v>
      </c>
      <c r="O30" s="12"/>
      <c r="P30" s="12"/>
      <c r="Q30" s="20"/>
      <c r="R30" s="11">
        <v>64</v>
      </c>
      <c r="S30" s="12"/>
      <c r="T30" s="12"/>
      <c r="U30" s="12">
        <v>1</v>
      </c>
      <c r="V30" s="12"/>
      <c r="W30" s="12"/>
      <c r="X30" s="20"/>
      <c r="Y30" s="11"/>
      <c r="Z30" s="12"/>
      <c r="AA30" s="20"/>
      <c r="AB30" s="12"/>
      <c r="AC30" s="12"/>
      <c r="AD30" s="20"/>
      <c r="AE30" s="20"/>
      <c r="AF30" s="38" t="s">
        <v>47</v>
      </c>
      <c r="AI30" s="100">
        <v>51.84</v>
      </c>
      <c r="AJ30" s="100">
        <v>1.39</v>
      </c>
      <c r="AK30" s="100">
        <v>17.079999999999998</v>
      </c>
      <c r="AL30" s="100">
        <v>10.199999999999999</v>
      </c>
      <c r="AM30" s="100">
        <v>0.18</v>
      </c>
      <c r="AN30" s="100">
        <v>5.32</v>
      </c>
      <c r="AO30" s="100">
        <v>10</v>
      </c>
      <c r="AP30" s="100">
        <v>2.87</v>
      </c>
      <c r="AQ30" s="100">
        <v>0.79</v>
      </c>
      <c r="AR30" s="100">
        <v>0.33</v>
      </c>
      <c r="AS30" s="9">
        <f>SUM(AI30:AR30)</f>
        <v>100.00000000000003</v>
      </c>
      <c r="AT30" s="100"/>
      <c r="AU30" s="100">
        <f>(BK30+BM30)/(SUM(BK30:BT30))</f>
        <v>0.67129111914247375</v>
      </c>
      <c r="AV30" s="100">
        <f>BR30/(BR30+BQ30)</f>
        <v>0.34248268324943787</v>
      </c>
      <c r="AW30" s="100"/>
      <c r="AX30" s="100">
        <f>AI30/60.09</f>
        <v>0.86270594108836751</v>
      </c>
      <c r="AY30" s="100">
        <f>AJ30/79.9</f>
        <v>1.7396745932415518E-2</v>
      </c>
      <c r="AZ30" s="100">
        <f>AK30/101.96</f>
        <v>0.16751667320517849</v>
      </c>
      <c r="BA30" s="100">
        <f>AL30/71.85</f>
        <v>0.14196242171189979</v>
      </c>
      <c r="BB30" s="100">
        <f>AM30/70.94</f>
        <v>2.5373555117000281E-3</v>
      </c>
      <c r="BC30" s="100">
        <f>AN30/40.31</f>
        <v>0.13197717687918631</v>
      </c>
      <c r="BD30" s="100">
        <f>AO30/56.08</f>
        <v>0.1783166904422254</v>
      </c>
      <c r="BE30" s="100">
        <f>AP30/61.8</f>
        <v>4.6440129449838191E-2</v>
      </c>
      <c r="BF30" s="100">
        <f>AQ30/94.2</f>
        <v>8.3864118895966028E-3</v>
      </c>
      <c r="BG30" s="100">
        <f>AR30/141.95</f>
        <v>2.3247622402254317E-3</v>
      </c>
      <c r="BH30" s="100">
        <f>SUM(AX30:BF30)</f>
        <v>1.557239546110408</v>
      </c>
      <c r="BI30" s="100"/>
      <c r="BJ30" s="100"/>
      <c r="BK30" s="100">
        <f t="shared" ref="BK30:BL34" si="60">AX30</f>
        <v>0.86270594108836751</v>
      </c>
      <c r="BL30" s="100">
        <f t="shared" si="60"/>
        <v>1.7396745932415518E-2</v>
      </c>
      <c r="BM30" s="100">
        <f>2*AZ30</f>
        <v>0.33503334641035698</v>
      </c>
      <c r="BN30" s="100">
        <f t="shared" ref="BN30:BQ34" si="61">BA30</f>
        <v>0.14196242171189979</v>
      </c>
      <c r="BO30" s="100">
        <f t="shared" si="61"/>
        <v>2.5373555117000281E-3</v>
      </c>
      <c r="BP30" s="100">
        <f t="shared" si="61"/>
        <v>0.13197717687918631</v>
      </c>
      <c r="BQ30" s="100">
        <f t="shared" si="61"/>
        <v>0.1783166904422254</v>
      </c>
      <c r="BR30" s="100">
        <f t="shared" ref="BR30:BT34" si="62">2*BE30</f>
        <v>9.2880258899676382E-2</v>
      </c>
      <c r="BS30" s="100">
        <f t="shared" si="62"/>
        <v>1.6772823779193206E-2</v>
      </c>
      <c r="BT30" s="100">
        <f t="shared" si="62"/>
        <v>4.6495244804508635E-3</v>
      </c>
      <c r="BU30" s="132">
        <f t="shared" si="19"/>
        <v>1.7842322851354722</v>
      </c>
      <c r="BV30" s="113">
        <f t="shared" si="20"/>
        <v>0.4817747326708714</v>
      </c>
      <c r="BW30" s="113">
        <f t="shared" si="21"/>
        <v>288.80426808279708</v>
      </c>
      <c r="BX30" s="113" t="e">
        <f t="shared" si="22"/>
        <v>#N/A</v>
      </c>
      <c r="BY30" s="137" t="e">
        <f t="shared" si="23"/>
        <v>#N/A</v>
      </c>
      <c r="BZ30" s="6"/>
      <c r="CA30" s="6"/>
      <c r="CB30" s="6"/>
      <c r="CC30" s="6"/>
      <c r="CH30" s="6"/>
      <c r="CI30" s="100">
        <f t="shared" si="50"/>
        <v>0.48351660726891538</v>
      </c>
      <c r="CJ30" s="100">
        <f t="shared" si="51"/>
        <v>9.7502696691168927E-3</v>
      </c>
      <c r="CK30" s="100">
        <f t="shared" si="45"/>
        <v>0.18777451187355843</v>
      </c>
      <c r="CL30" s="100">
        <f t="shared" si="52"/>
        <v>7.9564988759925362E-2</v>
      </c>
      <c r="CM30" s="100">
        <f t="shared" si="53"/>
        <v>1.4220993156770353E-3</v>
      </c>
      <c r="CN30" s="100">
        <f t="shared" si="54"/>
        <v>7.3968607102726888E-2</v>
      </c>
      <c r="CO30" s="100">
        <f t="shared" si="55"/>
        <v>9.9940289124790874E-2</v>
      </c>
      <c r="CP30" s="100">
        <f t="shared" si="56"/>
        <v>5.2056147438574243E-2</v>
      </c>
      <c r="CQ30" s="100">
        <f t="shared" si="57"/>
        <v>9.4005830512811778E-3</v>
      </c>
      <c r="CR30" s="100">
        <f t="shared" si="58"/>
        <v>2.6058963954336458E-3</v>
      </c>
      <c r="CS30" s="100">
        <f t="shared" si="59"/>
        <v>1</v>
      </c>
    </row>
    <row r="31" spans="1:97" s="126" customFormat="1" x14ac:dyDescent="0.25">
      <c r="A31" s="114" t="s">
        <v>50</v>
      </c>
      <c r="B31" s="115" t="s">
        <v>36</v>
      </c>
      <c r="C31" s="116" t="s">
        <v>38</v>
      </c>
      <c r="D31" s="116" t="s">
        <v>77</v>
      </c>
      <c r="E31" s="117">
        <v>0.68931291572330455</v>
      </c>
      <c r="F31" s="118">
        <v>0.36281785810478795</v>
      </c>
      <c r="G31" s="119">
        <v>0.84799999999999998</v>
      </c>
      <c r="H31" s="120"/>
      <c r="I31" s="121"/>
      <c r="J31" s="122">
        <f t="shared" si="24"/>
        <v>0</v>
      </c>
      <c r="K31" s="119">
        <v>1.161</v>
      </c>
      <c r="L31" s="120"/>
      <c r="M31" s="120"/>
      <c r="N31" s="123"/>
      <c r="O31" s="120"/>
      <c r="P31" s="120"/>
      <c r="Q31" s="116"/>
      <c r="R31" s="119"/>
      <c r="S31" s="120"/>
      <c r="T31" s="120"/>
      <c r="U31" s="115"/>
      <c r="V31" s="115"/>
      <c r="W31" s="115"/>
      <c r="X31" s="124"/>
      <c r="Y31" s="119"/>
      <c r="Z31" s="120"/>
      <c r="AA31" s="116"/>
      <c r="AB31" s="120"/>
      <c r="AC31" s="120"/>
      <c r="AD31" s="116"/>
      <c r="AE31" s="20"/>
      <c r="AF31" s="125" t="s">
        <v>47</v>
      </c>
      <c r="AI31" s="127">
        <v>52.46</v>
      </c>
      <c r="AJ31" s="127">
        <v>2.8</v>
      </c>
      <c r="AK31" s="127">
        <v>16.14</v>
      </c>
      <c r="AL31" s="127">
        <v>10.98</v>
      </c>
      <c r="AM31" s="127">
        <v>0.15</v>
      </c>
      <c r="AN31" s="127">
        <v>0.94</v>
      </c>
      <c r="AO31" s="127">
        <v>10.55</v>
      </c>
      <c r="AP31" s="127">
        <v>3.31</v>
      </c>
      <c r="AQ31" s="127">
        <v>1.03</v>
      </c>
      <c r="AR31" s="127">
        <v>0.41</v>
      </c>
      <c r="AS31" s="128">
        <f>SUM(AI31:AR31)</f>
        <v>98.77000000000001</v>
      </c>
      <c r="AT31" s="127"/>
      <c r="AU31" s="127">
        <f>(BK31+BM31)/(SUM(BK31:BT31))</f>
        <v>0.68931291572330455</v>
      </c>
      <c r="AV31" s="127">
        <f>BR31/(BR31+BQ31)</f>
        <v>0.36281785810478795</v>
      </c>
      <c r="AW31" s="127"/>
      <c r="AX31" s="127">
        <f>AI31/60.09</f>
        <v>0.87302379763687799</v>
      </c>
      <c r="AY31" s="127">
        <f>AJ31/79.9</f>
        <v>3.5043804755944929E-2</v>
      </c>
      <c r="AZ31" s="127">
        <f>AK31/101.96</f>
        <v>0.15829737151824247</v>
      </c>
      <c r="BA31" s="127">
        <f>AL31/71.85</f>
        <v>0.15281837160751569</v>
      </c>
      <c r="BB31" s="127">
        <f>AM31/70.94</f>
        <v>2.11446292641669E-3</v>
      </c>
      <c r="BC31" s="127">
        <f>AN31/40.31</f>
        <v>2.3319275613991563E-2</v>
      </c>
      <c r="BD31" s="127">
        <f>AO31/56.08</f>
        <v>0.18812410841654781</v>
      </c>
      <c r="BE31" s="127">
        <f>AP31/61.8</f>
        <v>5.3559870550161814E-2</v>
      </c>
      <c r="BF31" s="127">
        <f>AQ31/94.2</f>
        <v>1.0934182590233545E-2</v>
      </c>
      <c r="BG31" s="127">
        <f>AR31/141.95</f>
        <v>2.8883409651285666E-3</v>
      </c>
      <c r="BH31" s="127">
        <f>SUM(AX31:BF31)</f>
        <v>1.4972352456159328</v>
      </c>
      <c r="BI31" s="127"/>
      <c r="BJ31" s="127"/>
      <c r="BK31" s="127">
        <f t="shared" si="60"/>
        <v>0.87302379763687799</v>
      </c>
      <c r="BL31" s="127">
        <f t="shared" si="60"/>
        <v>3.5043804755944929E-2</v>
      </c>
      <c r="BM31" s="127">
        <f>2*AZ31</f>
        <v>0.31659474303648494</v>
      </c>
      <c r="BN31" s="127">
        <f t="shared" si="61"/>
        <v>0.15281837160751569</v>
      </c>
      <c r="BO31" s="127">
        <f t="shared" si="61"/>
        <v>2.11446292641669E-3</v>
      </c>
      <c r="BP31" s="127">
        <f t="shared" si="61"/>
        <v>2.3319275613991563E-2</v>
      </c>
      <c r="BQ31" s="127">
        <f t="shared" si="61"/>
        <v>0.18812410841654781</v>
      </c>
      <c r="BR31" s="127">
        <f t="shared" si="62"/>
        <v>0.10711974110032363</v>
      </c>
      <c r="BS31" s="127">
        <f t="shared" si="62"/>
        <v>2.186836518046709E-2</v>
      </c>
      <c r="BT31" s="127">
        <f t="shared" si="62"/>
        <v>5.7766819302571331E-3</v>
      </c>
      <c r="BU31" s="132">
        <f t="shared" si="19"/>
        <v>1.7258033522048275</v>
      </c>
      <c r="BV31" s="129"/>
      <c r="BW31" s="113"/>
      <c r="BX31" s="113" t="e">
        <f t="shared" si="22"/>
        <v>#N/A</v>
      </c>
      <c r="BY31" s="137"/>
      <c r="BZ31" s="130"/>
      <c r="CA31" s="130"/>
      <c r="CB31" s="130"/>
      <c r="CC31" s="130"/>
      <c r="CH31" s="6"/>
      <c r="CI31" s="100">
        <f t="shared" si="50"/>
        <v>0.50586516506734824</v>
      </c>
      <c r="CJ31" s="100">
        <f t="shared" si="51"/>
        <v>2.0305792494361631E-2</v>
      </c>
      <c r="CK31" s="100">
        <f t="shared" si="45"/>
        <v>0.18344775065595642</v>
      </c>
      <c r="CL31" s="100">
        <f t="shared" si="52"/>
        <v>8.8549122014556378E-2</v>
      </c>
      <c r="CM31" s="100">
        <f t="shared" si="53"/>
        <v>1.225205017544626E-3</v>
      </c>
      <c r="CN31" s="100">
        <f t="shared" si="54"/>
        <v>1.3512127893481985E-2</v>
      </c>
      <c r="CO31" s="100">
        <f t="shared" si="55"/>
        <v>0.10900668849449555</v>
      </c>
      <c r="CP31" s="100">
        <f t="shared" si="56"/>
        <v>6.2069494165410619E-2</v>
      </c>
      <c r="CQ31" s="100">
        <f t="shared" si="57"/>
        <v>1.2671411926815887E-2</v>
      </c>
      <c r="CR31" s="100">
        <f t="shared" si="58"/>
        <v>3.3472422700286455E-3</v>
      </c>
      <c r="CS31" s="100">
        <f t="shared" si="59"/>
        <v>1</v>
      </c>
    </row>
    <row r="32" spans="1:97" x14ac:dyDescent="0.25">
      <c r="A32" s="40" t="s">
        <v>63</v>
      </c>
      <c r="B32" s="41" t="s">
        <v>23</v>
      </c>
      <c r="C32" s="47" t="s">
        <v>5</v>
      </c>
      <c r="D32" s="47" t="s">
        <v>79</v>
      </c>
      <c r="E32" s="45">
        <v>0.69099999999999995</v>
      </c>
      <c r="F32" s="54"/>
      <c r="G32" s="8">
        <v>1</v>
      </c>
      <c r="H32" s="9">
        <v>0.08</v>
      </c>
      <c r="I32" s="71">
        <v>5236</v>
      </c>
      <c r="J32" s="92">
        <f t="shared" si="24"/>
        <v>0.08</v>
      </c>
      <c r="K32" s="11">
        <v>0.55000000000000004</v>
      </c>
      <c r="L32" s="12"/>
      <c r="M32" s="12">
        <v>4505</v>
      </c>
      <c r="N32" s="90"/>
      <c r="O32" s="12">
        <v>28</v>
      </c>
      <c r="P32" s="12">
        <v>5</v>
      </c>
      <c r="Q32" s="20">
        <v>1630</v>
      </c>
      <c r="R32" s="11"/>
      <c r="S32" s="12"/>
      <c r="T32" s="12"/>
      <c r="U32" s="19"/>
      <c r="V32" s="19"/>
      <c r="W32" s="19"/>
      <c r="X32" s="30"/>
      <c r="Y32" s="11"/>
      <c r="Z32" s="12"/>
      <c r="AA32" s="20"/>
      <c r="AB32" s="12"/>
      <c r="AC32" s="12"/>
      <c r="AD32" s="20"/>
      <c r="AE32" s="20"/>
      <c r="AF32" s="38" t="s">
        <v>100</v>
      </c>
      <c r="AI32" s="100">
        <v>76.900000000000006</v>
      </c>
      <c r="AJ32" s="100"/>
      <c r="AK32" s="100">
        <v>1.3</v>
      </c>
      <c r="AL32" s="100"/>
      <c r="AM32" s="100"/>
      <c r="AN32" s="100"/>
      <c r="AO32" s="100"/>
      <c r="AP32" s="100">
        <v>10.8</v>
      </c>
      <c r="AQ32" s="100">
        <v>3</v>
      </c>
      <c r="AR32" s="100"/>
      <c r="AS32" s="9">
        <f>SUM(AI32:AR32)</f>
        <v>92</v>
      </c>
      <c r="AT32" s="100"/>
      <c r="AU32" s="100">
        <f>(BK32+BM32)/(SUM(BK32:BT32))</f>
        <v>0.75954646898173384</v>
      </c>
      <c r="AV32" s="100"/>
      <c r="AW32" s="100"/>
      <c r="AX32" s="100">
        <f>AI32/60.09</f>
        <v>1.2797470460975204</v>
      </c>
      <c r="AY32" s="100">
        <f>AJ32/79.9</f>
        <v>0</v>
      </c>
      <c r="AZ32" s="100">
        <f>AK32/101.96</f>
        <v>1.2750098077677522E-2</v>
      </c>
      <c r="BA32" s="100">
        <f>AL32/71.85</f>
        <v>0</v>
      </c>
      <c r="BB32" s="100">
        <f>AM32/70.94</f>
        <v>0</v>
      </c>
      <c r="BC32" s="100">
        <f>AN32/40.31</f>
        <v>0</v>
      </c>
      <c r="BD32" s="100">
        <f>AO32/56.08</f>
        <v>0</v>
      </c>
      <c r="BE32" s="100">
        <f>AP32/61.8</f>
        <v>0.17475728155339809</v>
      </c>
      <c r="BF32" s="100">
        <f>AQ32/94.2</f>
        <v>3.1847133757961783E-2</v>
      </c>
      <c r="BG32" s="100">
        <f>AR32/141.95</f>
        <v>0</v>
      </c>
      <c r="BH32" s="100"/>
      <c r="BI32" s="100">
        <f>SUM(AX32:BF32)</f>
        <v>1.4991015594865578</v>
      </c>
      <c r="BJ32" s="100"/>
      <c r="BK32" s="100">
        <f t="shared" si="60"/>
        <v>1.2797470460975204</v>
      </c>
      <c r="BL32" s="100">
        <f t="shared" si="60"/>
        <v>0</v>
      </c>
      <c r="BM32" s="100">
        <f>2*AZ32</f>
        <v>2.5500196155355044E-2</v>
      </c>
      <c r="BN32" s="100">
        <f t="shared" si="61"/>
        <v>0</v>
      </c>
      <c r="BO32" s="100">
        <f t="shared" si="61"/>
        <v>0</v>
      </c>
      <c r="BP32" s="100">
        <f t="shared" si="61"/>
        <v>0</v>
      </c>
      <c r="BQ32" s="100">
        <f t="shared" si="61"/>
        <v>0</v>
      </c>
      <c r="BR32" s="100">
        <f t="shared" si="62"/>
        <v>0.34951456310679618</v>
      </c>
      <c r="BS32" s="100">
        <f t="shared" si="62"/>
        <v>6.3694267515923567E-2</v>
      </c>
      <c r="BT32" s="100">
        <f t="shared" si="62"/>
        <v>0</v>
      </c>
      <c r="BU32" s="132">
        <f t="shared" si="19"/>
        <v>1.7184560728755953</v>
      </c>
      <c r="BV32" s="113"/>
      <c r="BW32" s="113"/>
      <c r="BX32" s="113" t="e">
        <f t="shared" si="22"/>
        <v>#N/A</v>
      </c>
      <c r="BY32" s="137"/>
      <c r="BZ32" s="6"/>
      <c r="CA32" s="6"/>
      <c r="CB32" s="6"/>
      <c r="CC32" s="6"/>
      <c r="CH32" s="6"/>
      <c r="CI32" s="100">
        <f t="shared" ref="CI32:CI39" si="63">BK32/$BU32</f>
        <v>0.74470745356676071</v>
      </c>
      <c r="CJ32" s="100"/>
      <c r="CK32" s="100">
        <f t="shared" si="45"/>
        <v>1.483901541497307E-2</v>
      </c>
      <c r="CL32" s="100">
        <f t="shared" si="52"/>
        <v>0</v>
      </c>
      <c r="CM32" s="100">
        <f t="shared" si="53"/>
        <v>0</v>
      </c>
      <c r="CN32" s="100">
        <f t="shared" si="54"/>
        <v>0</v>
      </c>
      <c r="CO32" s="100">
        <f t="shared" si="55"/>
        <v>0</v>
      </c>
      <c r="CP32" s="100">
        <f t="shared" si="56"/>
        <v>0.20338870956528587</v>
      </c>
      <c r="CQ32" s="100">
        <f t="shared" si="57"/>
        <v>3.7064821452980255E-2</v>
      </c>
      <c r="CR32" s="100">
        <f t="shared" si="58"/>
        <v>0</v>
      </c>
      <c r="CS32" s="100">
        <f t="shared" si="59"/>
        <v>1</v>
      </c>
    </row>
    <row r="33" spans="1:97" x14ac:dyDescent="0.25">
      <c r="A33" s="40" t="s">
        <v>43</v>
      </c>
      <c r="B33" s="41" t="s">
        <v>89</v>
      </c>
      <c r="C33" s="21" t="s">
        <v>10</v>
      </c>
      <c r="D33" s="21" t="s">
        <v>91</v>
      </c>
      <c r="E33" s="45">
        <v>0.70799999999999996</v>
      </c>
      <c r="F33" s="54">
        <v>0.50738925282880565</v>
      </c>
      <c r="G33" s="8">
        <v>1.25</v>
      </c>
      <c r="H33" s="9">
        <v>0.05</v>
      </c>
      <c r="I33" s="71"/>
      <c r="J33" s="92">
        <f t="shared" si="24"/>
        <v>0.04</v>
      </c>
      <c r="K33" s="11">
        <v>0.95</v>
      </c>
      <c r="L33" s="12">
        <v>0.1</v>
      </c>
      <c r="M33" s="12"/>
      <c r="N33" s="90">
        <f t="shared" si="43"/>
        <v>0.10526315789473685</v>
      </c>
      <c r="O33" s="12">
        <v>42</v>
      </c>
      <c r="P33" s="12">
        <v>2</v>
      </c>
      <c r="Q33" s="20"/>
      <c r="R33" s="11"/>
      <c r="S33" s="12"/>
      <c r="T33" s="12"/>
      <c r="U33" s="19"/>
      <c r="V33" s="19"/>
      <c r="W33" s="19"/>
      <c r="X33" s="30"/>
      <c r="Y33" s="11">
        <v>180</v>
      </c>
      <c r="Z33" s="12">
        <v>15</v>
      </c>
      <c r="AA33" s="20"/>
      <c r="AB33" s="12">
        <v>190</v>
      </c>
      <c r="AC33" s="12">
        <v>15</v>
      </c>
      <c r="AD33" s="20"/>
      <c r="AE33" s="20">
        <f t="shared" si="17"/>
        <v>185</v>
      </c>
      <c r="AF33" s="38" t="s">
        <v>90</v>
      </c>
      <c r="AI33" s="100">
        <v>54.55</v>
      </c>
      <c r="AJ33" s="100">
        <v>2.02</v>
      </c>
      <c r="AK33" s="100">
        <v>14.5</v>
      </c>
      <c r="AL33" s="100">
        <f>4.83+7.34</f>
        <v>12.17</v>
      </c>
      <c r="AM33" s="100">
        <v>0.27</v>
      </c>
      <c r="AN33" s="100">
        <v>2.95</v>
      </c>
      <c r="AO33" s="100">
        <v>6.96</v>
      </c>
      <c r="AP33" s="100">
        <v>3.95</v>
      </c>
      <c r="AQ33" s="100">
        <v>1.28</v>
      </c>
      <c r="AR33" s="100">
        <v>1.02</v>
      </c>
      <c r="AS33" s="9">
        <f>SUM(AI33:AR33)</f>
        <v>99.669999999999987</v>
      </c>
      <c r="AT33" s="100"/>
      <c r="AU33" s="100">
        <f>(BK33+BM33)/(SUM(BK33:BT33))</f>
        <v>0.67841771052078004</v>
      </c>
      <c r="AV33" s="100">
        <f>BR33/(BR33+BQ33)</f>
        <v>0.50738925282880565</v>
      </c>
      <c r="AW33" s="100"/>
      <c r="AX33" s="100">
        <f>AI33/60.09</f>
        <v>0.90780495922782478</v>
      </c>
      <c r="AY33" s="100">
        <f>AJ33/79.9</f>
        <v>2.5281602002503126E-2</v>
      </c>
      <c r="AZ33" s="100">
        <f>AK33/101.96</f>
        <v>0.14221263240486468</v>
      </c>
      <c r="BA33" s="100">
        <f>AL33/71.85</f>
        <v>0.16938065414057066</v>
      </c>
      <c r="BB33" s="100">
        <f>AM33/70.94</f>
        <v>3.8060332675500428E-3</v>
      </c>
      <c r="BC33" s="100">
        <f>AN33/40.31</f>
        <v>7.3182833043909698E-2</v>
      </c>
      <c r="BD33" s="100">
        <f>AO33/56.08</f>
        <v>0.12410841654778888</v>
      </c>
      <c r="BE33" s="100">
        <f>AP33/61.8</f>
        <v>6.3915857605177998E-2</v>
      </c>
      <c r="BF33" s="100">
        <f>AQ33/94.2</f>
        <v>1.3588110403397028E-2</v>
      </c>
      <c r="BG33" s="100">
        <f>AR33/141.95</f>
        <v>7.1856287425149708E-3</v>
      </c>
      <c r="BH33" s="100"/>
      <c r="BI33" s="100">
        <f>SUM(AX33:BF33)</f>
        <v>1.5232810986435867</v>
      </c>
      <c r="BJ33" s="100"/>
      <c r="BK33" s="100">
        <f t="shared" si="60"/>
        <v>0.90780495922782478</v>
      </c>
      <c r="BL33" s="100">
        <f t="shared" si="60"/>
        <v>2.5281602002503126E-2</v>
      </c>
      <c r="BM33" s="100">
        <f>2*AZ33</f>
        <v>0.28442526480972935</v>
      </c>
      <c r="BN33" s="100">
        <f t="shared" si="61"/>
        <v>0.16938065414057066</v>
      </c>
      <c r="BO33" s="100">
        <f t="shared" si="61"/>
        <v>3.8060332675500428E-3</v>
      </c>
      <c r="BP33" s="100">
        <f t="shared" si="61"/>
        <v>7.3182833043909698E-2</v>
      </c>
      <c r="BQ33" s="100">
        <f t="shared" si="61"/>
        <v>0.12410841654778888</v>
      </c>
      <c r="BR33" s="100">
        <f t="shared" si="62"/>
        <v>0.127831715210356</v>
      </c>
      <c r="BS33" s="100">
        <f t="shared" si="62"/>
        <v>2.7176220806794056E-2</v>
      </c>
      <c r="BT33" s="100">
        <f t="shared" si="62"/>
        <v>1.4371257485029942E-2</v>
      </c>
      <c r="BU33" s="132">
        <f t="shared" si="19"/>
        <v>1.7573689565420565</v>
      </c>
      <c r="BV33" s="113">
        <f t="shared" si="20"/>
        <v>0.3017058910777074</v>
      </c>
      <c r="BW33" s="113">
        <f t="shared" si="21"/>
        <v>214.72867848170799</v>
      </c>
      <c r="BX33" s="113">
        <f t="shared" si="22"/>
        <v>185</v>
      </c>
      <c r="BY33" s="137">
        <f t="shared" si="23"/>
        <v>883.79432426876758</v>
      </c>
      <c r="BZ33" s="6"/>
      <c r="CA33" s="6"/>
      <c r="CB33" s="6"/>
      <c r="CC33" s="6"/>
      <c r="CH33" s="6"/>
      <c r="CI33" s="100">
        <f t="shared" si="63"/>
        <v>0.51657049923887144</v>
      </c>
      <c r="CJ33" s="100">
        <f t="shared" ref="CJ33:CJ39" si="64">BL33/$BU33</f>
        <v>1.438605246120273E-2</v>
      </c>
      <c r="CK33" s="100">
        <f t="shared" si="45"/>
        <v>0.16184721128190854</v>
      </c>
      <c r="CL33" s="100">
        <f t="shared" si="52"/>
        <v>9.6383092184499461E-2</v>
      </c>
      <c r="CM33" s="100">
        <f t="shared" si="53"/>
        <v>2.1657565153757503E-3</v>
      </c>
      <c r="CN33" s="100">
        <f t="shared" si="54"/>
        <v>4.1643408330092647E-2</v>
      </c>
      <c r="CO33" s="100">
        <f t="shared" si="55"/>
        <v>7.0621718954222798E-2</v>
      </c>
      <c r="CP33" s="100">
        <f t="shared" si="56"/>
        <v>7.274039679287847E-2</v>
      </c>
      <c r="CQ33" s="100">
        <f t="shared" si="57"/>
        <v>1.546415208122728E-2</v>
      </c>
      <c r="CR33" s="100">
        <f t="shared" si="58"/>
        <v>8.1777121597208634E-3</v>
      </c>
      <c r="CS33" s="100">
        <f t="shared" si="59"/>
        <v>1</v>
      </c>
    </row>
    <row r="34" spans="1:97" x14ac:dyDescent="0.25">
      <c r="A34" s="51" t="s">
        <v>49</v>
      </c>
      <c r="B34" s="52" t="s">
        <v>183</v>
      </c>
      <c r="C34" s="53" t="s">
        <v>184</v>
      </c>
      <c r="D34" s="53" t="s">
        <v>185</v>
      </c>
      <c r="E34" s="79">
        <v>0.71173349872811031</v>
      </c>
      <c r="F34" s="87">
        <v>0.57465772539738236</v>
      </c>
      <c r="G34" s="88"/>
      <c r="H34" s="80"/>
      <c r="I34" s="85"/>
      <c r="J34" s="92"/>
      <c r="K34" s="81"/>
      <c r="L34" s="70"/>
      <c r="M34" s="70"/>
      <c r="N34" s="90"/>
      <c r="O34" s="70"/>
      <c r="P34" s="70"/>
      <c r="Q34" s="61"/>
      <c r="R34" s="81">
        <v>60</v>
      </c>
      <c r="S34" s="70"/>
      <c r="T34" s="70"/>
      <c r="U34" s="60">
        <v>2</v>
      </c>
      <c r="V34" s="60"/>
      <c r="W34" s="60"/>
      <c r="X34" s="82"/>
      <c r="Y34" s="81"/>
      <c r="Z34" s="70"/>
      <c r="AA34" s="61"/>
      <c r="AB34" s="70"/>
      <c r="AC34" s="70"/>
      <c r="AD34" s="61"/>
      <c r="AE34" s="20"/>
      <c r="AF34" s="83"/>
      <c r="AG34" s="5" t="s">
        <v>171</v>
      </c>
      <c r="AI34" s="100">
        <v>53.8</v>
      </c>
      <c r="AJ34" s="100">
        <v>0.87</v>
      </c>
      <c r="AK34" s="100">
        <v>17.670000000000002</v>
      </c>
      <c r="AL34" s="100">
        <v>6.9</v>
      </c>
      <c r="AM34" s="100">
        <v>0.15</v>
      </c>
      <c r="AN34" s="100">
        <v>2.4300000000000002</v>
      </c>
      <c r="AO34" s="100">
        <v>5.83</v>
      </c>
      <c r="AP34" s="100">
        <v>4.34</v>
      </c>
      <c r="AQ34" s="100">
        <v>3.82</v>
      </c>
      <c r="AR34" s="100">
        <v>0.57999999999999996</v>
      </c>
      <c r="AS34" s="9">
        <f>SUM(AI34:AR34)</f>
        <v>96.390000000000015</v>
      </c>
      <c r="AT34" s="100"/>
      <c r="AU34" s="100">
        <f>(BK34+BM34)/(SUM(BK34:BT34))</f>
        <v>0.71173349872811031</v>
      </c>
      <c r="AV34" s="100">
        <f>BR34/(BR34+BQ34)</f>
        <v>0.57465772539738236</v>
      </c>
      <c r="AW34" s="100"/>
      <c r="AX34" s="100">
        <f>AI34/60.09</f>
        <v>0.89532368114494909</v>
      </c>
      <c r="AY34" s="100">
        <f>AJ34/79.9</f>
        <v>1.0888610763454317E-2</v>
      </c>
      <c r="AZ34" s="100">
        <f>AK34/101.96</f>
        <v>0.17330325617889372</v>
      </c>
      <c r="BA34" s="100">
        <f>AL34/71.85</f>
        <v>9.6033402922755751E-2</v>
      </c>
      <c r="BB34" s="100">
        <f>AM34/70.94</f>
        <v>2.11446292641669E-3</v>
      </c>
      <c r="BC34" s="100">
        <f>AN34/40.31</f>
        <v>6.0282808236169688E-2</v>
      </c>
      <c r="BD34" s="100">
        <f>AO34/56.08</f>
        <v>0.10395863052781741</v>
      </c>
      <c r="BE34" s="100">
        <f>AP34/61.8</f>
        <v>7.0226537216828477E-2</v>
      </c>
      <c r="BF34" s="100">
        <f>AQ34/94.2</f>
        <v>4.0552016985138002E-2</v>
      </c>
      <c r="BG34" s="100">
        <f>AR34/141.95</f>
        <v>4.0859457555477282E-3</v>
      </c>
      <c r="BH34" s="100">
        <f>SUM(AX34:BF34)</f>
        <v>1.4526834069024235</v>
      </c>
      <c r="BI34" s="100"/>
      <c r="BJ34" s="100"/>
      <c r="BK34" s="100">
        <f t="shared" si="60"/>
        <v>0.89532368114494909</v>
      </c>
      <c r="BL34" s="100">
        <f t="shared" si="60"/>
        <v>1.0888610763454317E-2</v>
      </c>
      <c r="BM34" s="100">
        <f>2*AZ34</f>
        <v>0.34660651235778744</v>
      </c>
      <c r="BN34" s="100">
        <f t="shared" si="61"/>
        <v>9.6033402922755751E-2</v>
      </c>
      <c r="BO34" s="100">
        <f t="shared" si="61"/>
        <v>2.11446292641669E-3</v>
      </c>
      <c r="BP34" s="100">
        <f t="shared" si="61"/>
        <v>6.0282808236169688E-2</v>
      </c>
      <c r="BQ34" s="100">
        <f t="shared" si="61"/>
        <v>0.10395863052781741</v>
      </c>
      <c r="BR34" s="100">
        <f t="shared" si="62"/>
        <v>0.14045307443365695</v>
      </c>
      <c r="BS34" s="100">
        <f t="shared" si="62"/>
        <v>8.1104033970276004E-2</v>
      </c>
      <c r="BT34" s="100">
        <f t="shared" si="62"/>
        <v>8.1718915110954565E-3</v>
      </c>
      <c r="BU34" s="132">
        <f t="shared" si="19"/>
        <v>1.7449371087943788</v>
      </c>
      <c r="BV34" s="113">
        <f t="shared" si="20"/>
        <v>0.38564655443753459</v>
      </c>
      <c r="BW34" s="113">
        <f t="shared" si="21"/>
        <v>249.25966160389737</v>
      </c>
      <c r="BX34" s="113" t="e">
        <f t="shared" si="22"/>
        <v>#N/A</v>
      </c>
      <c r="BY34" s="137" t="e">
        <f t="shared" si="23"/>
        <v>#N/A</v>
      </c>
      <c r="BZ34" s="6"/>
      <c r="CA34" s="6"/>
      <c r="CB34" s="6"/>
      <c r="CC34" s="6"/>
      <c r="CH34" s="6"/>
      <c r="CI34" s="100">
        <f t="shared" si="63"/>
        <v>0.5130979658994993</v>
      </c>
      <c r="CJ34" s="100">
        <f t="shared" si="64"/>
        <v>6.2401164538116415E-3</v>
      </c>
      <c r="CK34" s="100">
        <f t="shared" si="45"/>
        <v>0.19863553282861102</v>
      </c>
      <c r="CL34" s="100">
        <f t="shared" si="52"/>
        <v>5.5035452245673001E-2</v>
      </c>
      <c r="CM34" s="100">
        <f t="shared" si="53"/>
        <v>1.2117702785733211E-3</v>
      </c>
      <c r="CN34" s="100">
        <f t="shared" si="54"/>
        <v>3.4547267023176904E-2</v>
      </c>
      <c r="CO34" s="100">
        <f t="shared" si="55"/>
        <v>5.9577293647932711E-2</v>
      </c>
      <c r="CP34" s="100">
        <f t="shared" si="56"/>
        <v>8.0491768858477392E-2</v>
      </c>
      <c r="CQ34" s="100">
        <f t="shared" si="57"/>
        <v>4.6479631593320192E-2</v>
      </c>
      <c r="CR34" s="100">
        <f t="shared" si="58"/>
        <v>4.683201170924506E-3</v>
      </c>
      <c r="CS34" s="100">
        <f t="shared" si="59"/>
        <v>1</v>
      </c>
    </row>
    <row r="35" spans="1:97" s="126" customFormat="1" x14ac:dyDescent="0.25">
      <c r="A35" s="114" t="s">
        <v>141</v>
      </c>
      <c r="B35" s="115" t="s">
        <v>140</v>
      </c>
      <c r="C35" s="116" t="s">
        <v>142</v>
      </c>
      <c r="D35" s="116" t="s">
        <v>77</v>
      </c>
      <c r="E35" s="117">
        <v>0.71982465379159599</v>
      </c>
      <c r="F35" s="118">
        <v>0.9586393576105503</v>
      </c>
      <c r="G35" s="131">
        <v>1.1000000000000001</v>
      </c>
      <c r="H35" s="128">
        <v>0.12</v>
      </c>
      <c r="I35" s="121"/>
      <c r="J35" s="122">
        <f t="shared" si="24"/>
        <v>0.10909090909090907</v>
      </c>
      <c r="K35" s="119">
        <v>1.25</v>
      </c>
      <c r="L35" s="120">
        <v>0.33</v>
      </c>
      <c r="M35" s="120"/>
      <c r="N35" s="123">
        <f t="shared" si="43"/>
        <v>0.26400000000000001</v>
      </c>
      <c r="O35" s="120"/>
      <c r="P35" s="120"/>
      <c r="Q35" s="116"/>
      <c r="R35" s="119"/>
      <c r="S35" s="120"/>
      <c r="T35" s="120"/>
      <c r="U35" s="115"/>
      <c r="V35" s="115"/>
      <c r="W35" s="115"/>
      <c r="X35" s="124"/>
      <c r="Y35" s="119"/>
      <c r="Z35" s="120"/>
      <c r="AA35" s="116"/>
      <c r="AB35" s="120"/>
      <c r="AC35" s="120"/>
      <c r="AD35" s="116"/>
      <c r="AE35" s="20"/>
      <c r="AF35" s="125" t="s">
        <v>144</v>
      </c>
      <c r="AI35" s="127">
        <v>59.44</v>
      </c>
      <c r="AJ35" s="127">
        <v>0.64500000000000002</v>
      </c>
      <c r="AK35" s="127">
        <v>18.82</v>
      </c>
      <c r="AL35" s="127">
        <v>3.85</v>
      </c>
      <c r="AM35" s="127">
        <v>0.2</v>
      </c>
      <c r="AN35" s="127">
        <v>0.33</v>
      </c>
      <c r="AO35" s="127">
        <v>0.78500000000000003</v>
      </c>
      <c r="AP35" s="127">
        <v>10.025</v>
      </c>
      <c r="AQ35" s="127">
        <v>5.49</v>
      </c>
      <c r="AR35" s="127">
        <v>7.5000000000000011E-2</v>
      </c>
      <c r="AS35" s="128">
        <v>99.66</v>
      </c>
      <c r="AT35" s="127"/>
      <c r="AU35" s="127">
        <v>0.71982465379159599</v>
      </c>
      <c r="AV35" s="127">
        <v>0.9586393576105503</v>
      </c>
      <c r="AW35" s="127"/>
      <c r="AX35" s="127">
        <v>0.98918289232817436</v>
      </c>
      <c r="AY35" s="127">
        <v>8.0725907384230286E-3</v>
      </c>
      <c r="AZ35" s="127">
        <v>0.18458218909376228</v>
      </c>
      <c r="BA35" s="127">
        <v>5.3583855254001396E-2</v>
      </c>
      <c r="BB35" s="127">
        <v>2.8192839018889204E-3</v>
      </c>
      <c r="BC35" s="127">
        <v>8.1865542049119333E-3</v>
      </c>
      <c r="BD35" s="127">
        <v>1.3997860199714694E-2</v>
      </c>
      <c r="BE35" s="127">
        <v>0.1622168284789644</v>
      </c>
      <c r="BF35" s="127">
        <v>5.8280254777070058E-2</v>
      </c>
      <c r="BG35" s="127">
        <v>5.2835505459668903E-4</v>
      </c>
      <c r="BH35" s="127"/>
      <c r="BI35" s="127">
        <v>1.4814506640315077</v>
      </c>
      <c r="BJ35" s="127"/>
      <c r="BK35" s="127">
        <v>0.98918289232817436</v>
      </c>
      <c r="BL35" s="127">
        <v>8.0725907384230286E-3</v>
      </c>
      <c r="BM35" s="127">
        <v>0.36916437818752457</v>
      </c>
      <c r="BN35" s="127">
        <v>5.3583855254001396E-2</v>
      </c>
      <c r="BO35" s="127">
        <v>2.8192839018889204E-3</v>
      </c>
      <c r="BP35" s="127">
        <v>8.1865542049119333E-3</v>
      </c>
      <c r="BQ35" s="127">
        <v>1.3997860199714694E-2</v>
      </c>
      <c r="BR35" s="127">
        <v>0.32443365695792881</v>
      </c>
      <c r="BS35" s="127">
        <v>0.11656050955414012</v>
      </c>
      <c r="BT35" s="127">
        <v>1.0567101091933781E-3</v>
      </c>
      <c r="BU35" s="132">
        <f t="shared" si="19"/>
        <v>1.8870582914359011</v>
      </c>
      <c r="BV35" s="129"/>
      <c r="BW35" s="113"/>
      <c r="BX35" s="113" t="e">
        <f t="shared" si="22"/>
        <v>#N/A</v>
      </c>
      <c r="BY35" s="137"/>
      <c r="BZ35" s="130"/>
      <c r="CA35" s="130"/>
      <c r="CB35" s="130"/>
      <c r="CC35" s="130"/>
      <c r="CH35" s="6"/>
      <c r="CI35" s="100">
        <f t="shared" si="63"/>
        <v>0.52419307703286944</v>
      </c>
      <c r="CJ35" s="100">
        <f t="shared" si="64"/>
        <v>4.277870363125047E-3</v>
      </c>
      <c r="CK35" s="100">
        <f t="shared" si="45"/>
        <v>0.19562955731834858</v>
      </c>
      <c r="CL35" s="100">
        <f t="shared" si="52"/>
        <v>2.8395442524050674E-2</v>
      </c>
      <c r="CM35" s="100">
        <f t="shared" si="53"/>
        <v>1.4940099702715965E-3</v>
      </c>
      <c r="CN35" s="100">
        <f t="shared" si="54"/>
        <v>4.3382624914477964E-3</v>
      </c>
      <c r="CO35" s="100">
        <f t="shared" si="55"/>
        <v>7.4178207759885558E-3</v>
      </c>
      <c r="CP35" s="100">
        <f t="shared" si="56"/>
        <v>0.17192561482086524</v>
      </c>
      <c r="CQ35" s="100">
        <f t="shared" si="57"/>
        <v>6.1768367242883024E-2</v>
      </c>
      <c r="CR35" s="100">
        <f t="shared" si="58"/>
        <v>5.5997746015005491E-4</v>
      </c>
      <c r="CS35" s="100">
        <f t="shared" si="59"/>
        <v>1</v>
      </c>
    </row>
    <row r="36" spans="1:97" x14ac:dyDescent="0.25">
      <c r="A36" s="40" t="s">
        <v>43</v>
      </c>
      <c r="B36" s="41" t="s">
        <v>27</v>
      </c>
      <c r="C36" s="47" t="s">
        <v>13</v>
      </c>
      <c r="D36" s="47" t="s">
        <v>77</v>
      </c>
      <c r="E36" s="45">
        <v>0.72153474597146128</v>
      </c>
      <c r="F36" s="54">
        <v>0.44170443723641156</v>
      </c>
      <c r="G36" s="8">
        <v>0.83</v>
      </c>
      <c r="H36" s="9">
        <v>7.0000000000000007E-2</v>
      </c>
      <c r="I36" s="71"/>
      <c r="J36" s="92">
        <f t="shared" si="24"/>
        <v>8.4337349397590369E-2</v>
      </c>
      <c r="K36" s="8">
        <v>0.7</v>
      </c>
      <c r="L36" s="12">
        <v>0.04</v>
      </c>
      <c r="M36" s="12"/>
      <c r="N36" s="90">
        <f t="shared" si="43"/>
        <v>5.7142857142857148E-2</v>
      </c>
      <c r="O36" s="12"/>
      <c r="P36" s="12"/>
      <c r="Q36" s="20"/>
      <c r="R36" s="11"/>
      <c r="S36" s="12"/>
      <c r="T36" s="12"/>
      <c r="U36" s="19"/>
      <c r="V36" s="19"/>
      <c r="W36" s="19"/>
      <c r="X36" s="30"/>
      <c r="Y36" s="11"/>
      <c r="Z36" s="12"/>
      <c r="AA36" s="20"/>
      <c r="AB36" s="12"/>
      <c r="AC36" s="12"/>
      <c r="AD36" s="20"/>
      <c r="AE36" s="20"/>
      <c r="AF36" s="38" t="s">
        <v>47</v>
      </c>
      <c r="AI36" s="100">
        <v>57.07</v>
      </c>
      <c r="AJ36" s="100">
        <v>0.84</v>
      </c>
      <c r="AK36" s="100">
        <v>17.46</v>
      </c>
      <c r="AL36" s="100">
        <v>7.56</v>
      </c>
      <c r="AM36" s="100">
        <v>0.11</v>
      </c>
      <c r="AN36" s="100">
        <v>4.26</v>
      </c>
      <c r="AO36" s="100">
        <v>7.57</v>
      </c>
      <c r="AP36" s="100">
        <v>3.3</v>
      </c>
      <c r="AQ36" s="100">
        <v>1.6</v>
      </c>
      <c r="AR36" s="100"/>
      <c r="AS36" s="9">
        <f>SUM(AI36:AR36)</f>
        <v>99.77</v>
      </c>
      <c r="AT36" s="100"/>
      <c r="AU36" s="100">
        <f>(BK36+BM36)/(SUM(BK36:BT36))</f>
        <v>0.72153474597146128</v>
      </c>
      <c r="AV36" s="100">
        <f>BR36/(BR36+BQ36)</f>
        <v>0.44170443723641156</v>
      </c>
      <c r="AW36" s="100"/>
      <c r="AX36" s="100">
        <f>AI36/60.09</f>
        <v>0.94974205358628716</v>
      </c>
      <c r="AY36" s="100">
        <f>AJ36/79.9</f>
        <v>1.0513141426783479E-2</v>
      </c>
      <c r="AZ36" s="100">
        <f>AK36/101.96</f>
        <v>0.17124362495096118</v>
      </c>
      <c r="BA36" s="100">
        <f>AL36/71.85</f>
        <v>0.10521920668058456</v>
      </c>
      <c r="BB36" s="100">
        <f>AM36/70.94</f>
        <v>1.5506061460389062E-3</v>
      </c>
      <c r="BC36" s="100">
        <f>AN36/40.31</f>
        <v>0.10568097246340857</v>
      </c>
      <c r="BD36" s="100">
        <f>AO36/56.08</f>
        <v>0.13498573466476463</v>
      </c>
      <c r="BE36" s="100">
        <f>AP36/61.8</f>
        <v>5.3398058252427182E-2</v>
      </c>
      <c r="BF36" s="100">
        <f>AQ36/94.2</f>
        <v>1.6985138004246284E-2</v>
      </c>
      <c r="BG36" s="100">
        <f>AR36/141.95</f>
        <v>0</v>
      </c>
      <c r="BH36" s="100">
        <f>SUM(AX36:BF36)</f>
        <v>1.5493185361755022</v>
      </c>
      <c r="BI36" s="100"/>
      <c r="BJ36" s="100"/>
      <c r="BK36" s="100">
        <f t="shared" ref="BK36:BL39" si="65">AX36</f>
        <v>0.94974205358628716</v>
      </c>
      <c r="BL36" s="100">
        <f t="shared" si="65"/>
        <v>1.0513141426783479E-2</v>
      </c>
      <c r="BM36" s="100">
        <f>2*AZ36</f>
        <v>0.34248724990192236</v>
      </c>
      <c r="BN36" s="100">
        <f t="shared" ref="BN36:BQ39" si="66">BA36</f>
        <v>0.10521920668058456</v>
      </c>
      <c r="BO36" s="100">
        <f t="shared" si="66"/>
        <v>1.5506061460389062E-3</v>
      </c>
      <c r="BP36" s="100">
        <f t="shared" si="66"/>
        <v>0.10568097246340857</v>
      </c>
      <c r="BQ36" s="100">
        <f t="shared" si="66"/>
        <v>0.13498573466476463</v>
      </c>
      <c r="BR36" s="100">
        <f t="shared" ref="BR36:BT39" si="67">2*BE36</f>
        <v>0.10679611650485436</v>
      </c>
      <c r="BS36" s="100">
        <f t="shared" si="67"/>
        <v>3.3970276008492568E-2</v>
      </c>
      <c r="BT36" s="100">
        <f t="shared" si="67"/>
        <v>0</v>
      </c>
      <c r="BU36" s="132">
        <f t="shared" si="19"/>
        <v>1.7909453573831369</v>
      </c>
      <c r="BV36" s="113">
        <f t="shared" si="20"/>
        <v>0.50109474962206824</v>
      </c>
      <c r="BW36" s="113">
        <f t="shared" si="21"/>
        <v>296.75201536711836</v>
      </c>
      <c r="BX36" s="113" t="e">
        <f t="shared" si="22"/>
        <v>#N/A</v>
      </c>
      <c r="BY36" s="137" t="e">
        <f t="shared" si="23"/>
        <v>#N/A</v>
      </c>
      <c r="BZ36" s="6"/>
      <c r="CA36" s="6"/>
      <c r="CB36" s="6"/>
      <c r="CC36" s="6"/>
      <c r="CH36" s="6"/>
      <c r="CI36" s="100">
        <f t="shared" si="63"/>
        <v>0.53030208301498105</v>
      </c>
      <c r="CJ36" s="100">
        <f t="shared" si="64"/>
        <v>5.870163142299825E-3</v>
      </c>
      <c r="CK36" s="100">
        <f t="shared" si="45"/>
        <v>0.1912326629564802</v>
      </c>
      <c r="CL36" s="100">
        <f t="shared" si="52"/>
        <v>5.875065157449972E-2</v>
      </c>
      <c r="CM36" s="100">
        <f t="shared" si="53"/>
        <v>8.6580315789455155E-4</v>
      </c>
      <c r="CN36" s="100">
        <f t="shared" si="54"/>
        <v>5.9008485115272138E-2</v>
      </c>
      <c r="CO36" s="100">
        <f t="shared" si="55"/>
        <v>7.5371218953324617E-2</v>
      </c>
      <c r="CP36" s="100">
        <f t="shared" si="56"/>
        <v>5.9631141767999496E-2</v>
      </c>
      <c r="CQ36" s="100">
        <f t="shared" si="57"/>
        <v>1.896779031724825E-2</v>
      </c>
      <c r="CR36" s="100">
        <f t="shared" si="58"/>
        <v>0</v>
      </c>
      <c r="CS36" s="100">
        <f t="shared" si="59"/>
        <v>1</v>
      </c>
    </row>
    <row r="37" spans="1:97" x14ac:dyDescent="0.25">
      <c r="A37" s="40" t="s">
        <v>43</v>
      </c>
      <c r="B37" s="41" t="s">
        <v>27</v>
      </c>
      <c r="C37" s="47" t="s">
        <v>13</v>
      </c>
      <c r="D37" s="47" t="s">
        <v>78</v>
      </c>
      <c r="E37" s="45">
        <v>0.72153474597146128</v>
      </c>
      <c r="F37" s="54">
        <v>0.44170443723641156</v>
      </c>
      <c r="G37" s="8">
        <v>0.96</v>
      </c>
      <c r="H37" s="9">
        <v>0.1</v>
      </c>
      <c r="I37" s="71"/>
      <c r="J37" s="92">
        <f t="shared" si="24"/>
        <v>0.10416666666666667</v>
      </c>
      <c r="K37" s="8">
        <v>0.85</v>
      </c>
      <c r="L37" s="12">
        <v>0.08</v>
      </c>
      <c r="M37" s="12"/>
      <c r="N37" s="90">
        <f t="shared" si="43"/>
        <v>9.4117647058823528E-2</v>
      </c>
      <c r="O37" s="12"/>
      <c r="P37" s="12"/>
      <c r="Q37" s="20"/>
      <c r="R37" s="11"/>
      <c r="S37" s="12"/>
      <c r="T37" s="12"/>
      <c r="U37" s="19"/>
      <c r="V37" s="19"/>
      <c r="W37" s="19"/>
      <c r="X37" s="30"/>
      <c r="Y37" s="11"/>
      <c r="Z37" s="12"/>
      <c r="AA37" s="20"/>
      <c r="AB37" s="12"/>
      <c r="AC37" s="12"/>
      <c r="AD37" s="20"/>
      <c r="AE37" s="20"/>
      <c r="AF37" s="38" t="s">
        <v>47</v>
      </c>
      <c r="AI37" s="100">
        <v>57.07</v>
      </c>
      <c r="AJ37" s="100">
        <v>0.84</v>
      </c>
      <c r="AK37" s="100">
        <v>17.46</v>
      </c>
      <c r="AL37" s="100">
        <v>7.56</v>
      </c>
      <c r="AM37" s="100">
        <v>0.11</v>
      </c>
      <c r="AN37" s="100">
        <v>4.26</v>
      </c>
      <c r="AO37" s="100">
        <v>7.57</v>
      </c>
      <c r="AP37" s="100">
        <v>3.3</v>
      </c>
      <c r="AQ37" s="100">
        <v>1.6</v>
      </c>
      <c r="AR37" s="100"/>
      <c r="AS37" s="9">
        <f>SUM(AI37:AR37)</f>
        <v>99.77</v>
      </c>
      <c r="AT37" s="100"/>
      <c r="AU37" s="100">
        <f>(BK37+BM37)/(SUM(BK37:BT37))</f>
        <v>0.72153474597146128</v>
      </c>
      <c r="AV37" s="100">
        <f>BR37/(BR37+BQ37)</f>
        <v>0.44170443723641156</v>
      </c>
      <c r="AW37" s="100"/>
      <c r="AX37" s="100">
        <f>AI37/60.09</f>
        <v>0.94974205358628716</v>
      </c>
      <c r="AY37" s="100">
        <f>AJ37/79.9</f>
        <v>1.0513141426783479E-2</v>
      </c>
      <c r="AZ37" s="100">
        <f>AK37/101.96</f>
        <v>0.17124362495096118</v>
      </c>
      <c r="BA37" s="100">
        <f>AL37/71.85</f>
        <v>0.10521920668058456</v>
      </c>
      <c r="BB37" s="100">
        <f>AM37/70.94</f>
        <v>1.5506061460389062E-3</v>
      </c>
      <c r="BC37" s="100">
        <f>AN37/40.31</f>
        <v>0.10568097246340857</v>
      </c>
      <c r="BD37" s="100">
        <f>AO37/56.08</f>
        <v>0.13498573466476463</v>
      </c>
      <c r="BE37" s="100">
        <f>AP37/61.8</f>
        <v>5.3398058252427182E-2</v>
      </c>
      <c r="BF37" s="100">
        <f>AQ37/94.2</f>
        <v>1.6985138004246284E-2</v>
      </c>
      <c r="BG37" s="100">
        <f>AR37/141.95</f>
        <v>0</v>
      </c>
      <c r="BH37" s="100">
        <f>SUM(AX37:BF37)</f>
        <v>1.5493185361755022</v>
      </c>
      <c r="BI37" s="100"/>
      <c r="BJ37" s="100"/>
      <c r="BK37" s="100">
        <f t="shared" si="65"/>
        <v>0.94974205358628716</v>
      </c>
      <c r="BL37" s="100">
        <f t="shared" si="65"/>
        <v>1.0513141426783479E-2</v>
      </c>
      <c r="BM37" s="100">
        <f>2*AZ37</f>
        <v>0.34248724990192236</v>
      </c>
      <c r="BN37" s="100">
        <f t="shared" si="66"/>
        <v>0.10521920668058456</v>
      </c>
      <c r="BO37" s="100">
        <f t="shared" si="66"/>
        <v>1.5506061460389062E-3</v>
      </c>
      <c r="BP37" s="100">
        <f t="shared" si="66"/>
        <v>0.10568097246340857</v>
      </c>
      <c r="BQ37" s="100">
        <f t="shared" si="66"/>
        <v>0.13498573466476463</v>
      </c>
      <c r="BR37" s="100">
        <f t="shared" si="67"/>
        <v>0.10679611650485436</v>
      </c>
      <c r="BS37" s="100">
        <f t="shared" si="67"/>
        <v>3.3970276008492568E-2</v>
      </c>
      <c r="BT37" s="100">
        <f t="shared" si="67"/>
        <v>0</v>
      </c>
      <c r="BU37" s="132">
        <f t="shared" si="19"/>
        <v>1.7909453573831369</v>
      </c>
      <c r="BV37" s="113">
        <f t="shared" si="20"/>
        <v>0.50109474962206824</v>
      </c>
      <c r="BW37" s="113">
        <f t="shared" si="21"/>
        <v>296.75201536711836</v>
      </c>
      <c r="BX37" s="113" t="e">
        <f t="shared" si="22"/>
        <v>#N/A</v>
      </c>
      <c r="BY37" s="137" t="e">
        <f t="shared" si="23"/>
        <v>#N/A</v>
      </c>
      <c r="BZ37" s="6"/>
      <c r="CA37" s="6"/>
      <c r="CB37" s="6"/>
      <c r="CC37" s="6"/>
      <c r="CH37" s="6"/>
      <c r="CI37" s="100">
        <f t="shared" si="63"/>
        <v>0.53030208301498105</v>
      </c>
      <c r="CJ37" s="100">
        <f t="shared" si="64"/>
        <v>5.870163142299825E-3</v>
      </c>
      <c r="CK37" s="100">
        <f t="shared" si="45"/>
        <v>0.1912326629564802</v>
      </c>
      <c r="CL37" s="100">
        <f t="shared" si="52"/>
        <v>5.875065157449972E-2</v>
      </c>
      <c r="CM37" s="100">
        <f t="shared" si="53"/>
        <v>8.6580315789455155E-4</v>
      </c>
      <c r="CN37" s="100">
        <f t="shared" si="54"/>
        <v>5.9008485115272138E-2</v>
      </c>
      <c r="CO37" s="100">
        <f t="shared" si="55"/>
        <v>7.5371218953324617E-2</v>
      </c>
      <c r="CP37" s="100">
        <f t="shared" si="56"/>
        <v>5.9631141767999496E-2</v>
      </c>
      <c r="CQ37" s="100">
        <f t="shared" si="57"/>
        <v>1.896779031724825E-2</v>
      </c>
      <c r="CR37" s="100">
        <f t="shared" si="58"/>
        <v>0</v>
      </c>
      <c r="CS37" s="100">
        <f t="shared" si="59"/>
        <v>1</v>
      </c>
    </row>
    <row r="38" spans="1:97" x14ac:dyDescent="0.25">
      <c r="A38" s="51" t="s">
        <v>49</v>
      </c>
      <c r="B38" s="52" t="s">
        <v>187</v>
      </c>
      <c r="C38" s="53" t="s">
        <v>184</v>
      </c>
      <c r="D38" s="53" t="s">
        <v>77</v>
      </c>
      <c r="E38" s="79">
        <v>0.72238014935670858</v>
      </c>
      <c r="F38" s="87">
        <v>0.59026644831546593</v>
      </c>
      <c r="G38" s="88"/>
      <c r="H38" s="80"/>
      <c r="I38" s="85"/>
      <c r="J38" s="92"/>
      <c r="K38" s="81"/>
      <c r="L38" s="70"/>
      <c r="M38" s="70"/>
      <c r="N38" s="90"/>
      <c r="O38" s="70"/>
      <c r="P38" s="70"/>
      <c r="Q38" s="61"/>
      <c r="R38" s="81"/>
      <c r="S38" s="70"/>
      <c r="T38" s="70"/>
      <c r="U38" s="60"/>
      <c r="V38" s="60"/>
      <c r="W38" s="60"/>
      <c r="X38" s="82"/>
      <c r="Y38" s="81"/>
      <c r="Z38" s="70"/>
      <c r="AA38" s="61"/>
      <c r="AB38" s="70">
        <v>215</v>
      </c>
      <c r="AC38" s="70">
        <v>8</v>
      </c>
      <c r="AD38" s="61"/>
      <c r="AE38" s="20">
        <f t="shared" si="17"/>
        <v>215</v>
      </c>
      <c r="AF38" s="38" t="s">
        <v>163</v>
      </c>
      <c r="AI38" s="100">
        <v>58.29</v>
      </c>
      <c r="AJ38" s="100">
        <v>0.52</v>
      </c>
      <c r="AK38" s="100">
        <v>16.5</v>
      </c>
      <c r="AL38" s="100">
        <v>6.92</v>
      </c>
      <c r="AM38" s="100">
        <v>0.11</v>
      </c>
      <c r="AN38" s="100">
        <v>2.23</v>
      </c>
      <c r="AO38" s="100">
        <v>5.14</v>
      </c>
      <c r="AP38" s="100">
        <v>4.08</v>
      </c>
      <c r="AQ38" s="100">
        <v>5.36</v>
      </c>
      <c r="AR38" s="100"/>
      <c r="AS38" s="9">
        <f>SUM(AI38:AR38)</f>
        <v>99.15</v>
      </c>
      <c r="AT38" s="100"/>
      <c r="AU38" s="100">
        <f>(BK38+BM38)/(SUM(BK38:BT38))</f>
        <v>0.72238014935670858</v>
      </c>
      <c r="AV38" s="100">
        <f>BR38/(BR38+BQ38)</f>
        <v>0.59026644831546593</v>
      </c>
      <c r="AW38" s="100"/>
      <c r="AX38" s="100">
        <f>AI38/60.09</f>
        <v>0.97004493260109825</v>
      </c>
      <c r="AY38" s="100">
        <f>AJ38/79.9</f>
        <v>6.5081351689612009E-3</v>
      </c>
      <c r="AZ38" s="100">
        <f>AK38/101.96</f>
        <v>0.16182816790898394</v>
      </c>
      <c r="BA38" s="100">
        <f>AL38/71.85</f>
        <v>9.6311760612386929E-2</v>
      </c>
      <c r="BB38" s="100">
        <f>AM38/70.94</f>
        <v>1.5506061460389062E-3</v>
      </c>
      <c r="BC38" s="100">
        <f>AN38/40.31</f>
        <v>5.5321260233192754E-2</v>
      </c>
      <c r="BD38" s="100">
        <f>AO38/56.08</f>
        <v>9.1654778887303848E-2</v>
      </c>
      <c r="BE38" s="100">
        <f>AP38/61.8</f>
        <v>6.6019417475728162E-2</v>
      </c>
      <c r="BF38" s="100">
        <f>AQ38/94.2</f>
        <v>5.6900212314225054E-2</v>
      </c>
      <c r="BG38" s="100">
        <f>AR38/141.95</f>
        <v>0</v>
      </c>
      <c r="BH38" s="100">
        <f>SUM(AX38:BF38)</f>
        <v>1.5061392713479191</v>
      </c>
      <c r="BI38" s="100"/>
      <c r="BJ38" s="100"/>
      <c r="BK38" s="100">
        <f t="shared" si="65"/>
        <v>0.97004493260109825</v>
      </c>
      <c r="BL38" s="100">
        <f t="shared" si="65"/>
        <v>6.5081351689612009E-3</v>
      </c>
      <c r="BM38" s="100">
        <f>2*AZ38</f>
        <v>0.32365633581796788</v>
      </c>
      <c r="BN38" s="100">
        <f t="shared" si="66"/>
        <v>9.6311760612386929E-2</v>
      </c>
      <c r="BO38" s="100">
        <f t="shared" si="66"/>
        <v>1.5506061460389062E-3</v>
      </c>
      <c r="BP38" s="100">
        <f t="shared" si="66"/>
        <v>5.5321260233192754E-2</v>
      </c>
      <c r="BQ38" s="100">
        <f t="shared" si="66"/>
        <v>9.1654778887303848E-2</v>
      </c>
      <c r="BR38" s="100">
        <f t="shared" si="67"/>
        <v>0.13203883495145632</v>
      </c>
      <c r="BS38" s="100">
        <f t="shared" si="67"/>
        <v>0.11380042462845011</v>
      </c>
      <c r="BT38" s="100">
        <f t="shared" si="67"/>
        <v>0</v>
      </c>
      <c r="BU38" s="132">
        <f t="shared" si="19"/>
        <v>1.7908870690468561</v>
      </c>
      <c r="BV38" s="113">
        <f t="shared" si="20"/>
        <v>0.36483649751679698</v>
      </c>
      <c r="BW38" s="113">
        <f t="shared" si="21"/>
        <v>240.69895103122275</v>
      </c>
      <c r="BX38" s="113">
        <f t="shared" si="22"/>
        <v>215</v>
      </c>
      <c r="BY38" s="137">
        <f t="shared" si="23"/>
        <v>660.4360841051847</v>
      </c>
      <c r="BZ38" s="6"/>
      <c r="CA38" s="6"/>
      <c r="CB38" s="6"/>
      <c r="CC38" s="6"/>
      <c r="CH38" s="6"/>
      <c r="CI38" s="100">
        <f t="shared" si="63"/>
        <v>0.54165611521075663</v>
      </c>
      <c r="CJ38" s="100">
        <f t="shared" si="64"/>
        <v>3.6340287902268194E-3</v>
      </c>
      <c r="CK38" s="100">
        <f t="shared" si="45"/>
        <v>0.18072403414595198</v>
      </c>
      <c r="CL38" s="100">
        <f t="shared" si="52"/>
        <v>5.3778801732956766E-2</v>
      </c>
      <c r="CM38" s="100">
        <f t="shared" si="53"/>
        <v>8.6583133735181192E-4</v>
      </c>
      <c r="CN38" s="100">
        <f t="shared" si="54"/>
        <v>3.0890423628239034E-2</v>
      </c>
      <c r="CO38" s="100">
        <f t="shared" si="55"/>
        <v>5.117842463181347E-2</v>
      </c>
      <c r="CP38" s="100">
        <f t="shared" si="56"/>
        <v>7.3728174843391933E-2</v>
      </c>
      <c r="CQ38" s="100">
        <f t="shared" si="57"/>
        <v>6.3544165679311565E-2</v>
      </c>
      <c r="CR38" s="100">
        <f t="shared" si="58"/>
        <v>0</v>
      </c>
      <c r="CS38" s="100">
        <f t="shared" si="59"/>
        <v>1</v>
      </c>
    </row>
    <row r="39" spans="1:97" x14ac:dyDescent="0.25">
      <c r="A39" s="51" t="s">
        <v>101</v>
      </c>
      <c r="B39" s="52" t="s">
        <v>114</v>
      </c>
      <c r="C39" s="53" t="s">
        <v>13</v>
      </c>
      <c r="D39" s="53" t="s">
        <v>78</v>
      </c>
      <c r="E39" s="45">
        <v>0.74332445973082573</v>
      </c>
      <c r="F39" s="54">
        <v>0.53080798161757692</v>
      </c>
      <c r="G39" s="8">
        <v>1.08</v>
      </c>
      <c r="H39" s="9">
        <v>0.11</v>
      </c>
      <c r="I39" s="71">
        <v>5209</v>
      </c>
      <c r="J39" s="92">
        <f t="shared" si="24"/>
        <v>0.10185185185185185</v>
      </c>
      <c r="K39" s="11">
        <v>1.1499999999999999</v>
      </c>
      <c r="L39" s="12">
        <v>0.17</v>
      </c>
      <c r="M39" s="12">
        <v>4503</v>
      </c>
      <c r="N39" s="90">
        <f t="shared" si="43"/>
        <v>0.14782608695652177</v>
      </c>
      <c r="O39" s="12">
        <v>40.799999999999997</v>
      </c>
      <c r="P39" s="12">
        <v>4.0999999999999996</v>
      </c>
      <c r="Q39" s="20">
        <v>1633</v>
      </c>
      <c r="R39" s="11">
        <v>70.3</v>
      </c>
      <c r="S39" s="12"/>
      <c r="T39" s="12"/>
      <c r="U39" s="19">
        <v>6.9</v>
      </c>
      <c r="V39" s="19"/>
      <c r="W39" s="19"/>
      <c r="X39" s="30">
        <v>3534</v>
      </c>
      <c r="Y39" s="11"/>
      <c r="Z39" s="12"/>
      <c r="AA39" s="20"/>
      <c r="AB39" s="12"/>
      <c r="AC39" s="12"/>
      <c r="AD39" s="20"/>
      <c r="AE39" s="20"/>
      <c r="AF39" s="38" t="s">
        <v>122</v>
      </c>
      <c r="AI39" s="100">
        <v>59.1</v>
      </c>
      <c r="AJ39" s="100">
        <v>0.94</v>
      </c>
      <c r="AK39" s="100">
        <v>17.8</v>
      </c>
      <c r="AL39" s="100">
        <v>6.43</v>
      </c>
      <c r="AM39" s="100"/>
      <c r="AN39" s="100">
        <v>3.05</v>
      </c>
      <c r="AO39" s="100">
        <v>6.85</v>
      </c>
      <c r="AP39" s="100">
        <v>4.2699999999999996</v>
      </c>
      <c r="AQ39" s="100">
        <v>1.08</v>
      </c>
      <c r="AR39" s="100"/>
      <c r="AS39" s="9">
        <f>SUM(AI39:AR39)</f>
        <v>99.52</v>
      </c>
      <c r="AT39" s="100"/>
      <c r="AU39" s="100">
        <f>(BK39+BM39)/(SUM(BK39:BT39))</f>
        <v>0.74332445973082573</v>
      </c>
      <c r="AV39" s="100">
        <f>BR39/(BR39+BQ39)</f>
        <v>0.53080798161757692</v>
      </c>
      <c r="AW39" s="100"/>
      <c r="AX39" s="100">
        <f>AI39/60.09</f>
        <v>0.98352471293060406</v>
      </c>
      <c r="AY39" s="100">
        <f>AJ39/79.9</f>
        <v>1.1764705882352939E-2</v>
      </c>
      <c r="AZ39" s="100">
        <f>AK39/101.96</f>
        <v>0.17457826598666146</v>
      </c>
      <c r="BA39" s="100">
        <f>AL39/71.85</f>
        <v>8.9491997216423105E-2</v>
      </c>
      <c r="BB39" s="100">
        <f>AM39/70.94</f>
        <v>0</v>
      </c>
      <c r="BC39" s="100">
        <f>AN39/40.31</f>
        <v>7.5663607045398151E-2</v>
      </c>
      <c r="BD39" s="100">
        <f>AO39/56.08</f>
        <v>0.12214693295292439</v>
      </c>
      <c r="BE39" s="100">
        <f>AP39/61.8</f>
        <v>6.9093851132686082E-2</v>
      </c>
      <c r="BF39" s="100">
        <f>AQ39/94.2</f>
        <v>1.1464968152866243E-2</v>
      </c>
      <c r="BG39" s="100">
        <f>AR39/141.95</f>
        <v>0</v>
      </c>
      <c r="BH39" s="100"/>
      <c r="BI39" s="100">
        <f>SUM(AX39:BF39)</f>
        <v>1.5377290412999165</v>
      </c>
      <c r="BJ39" s="100"/>
      <c r="BK39" s="100">
        <f t="shared" si="65"/>
        <v>0.98352471293060406</v>
      </c>
      <c r="BL39" s="100">
        <f t="shared" si="65"/>
        <v>1.1764705882352939E-2</v>
      </c>
      <c r="BM39" s="100">
        <f>2*AZ39</f>
        <v>0.34915653197332291</v>
      </c>
      <c r="BN39" s="100">
        <f t="shared" si="66"/>
        <v>8.9491997216423105E-2</v>
      </c>
      <c r="BO39" s="100">
        <f t="shared" si="66"/>
        <v>0</v>
      </c>
      <c r="BP39" s="100">
        <f t="shared" si="66"/>
        <v>7.5663607045398151E-2</v>
      </c>
      <c r="BQ39" s="100">
        <f t="shared" si="66"/>
        <v>0.12214693295292439</v>
      </c>
      <c r="BR39" s="100">
        <f t="shared" si="67"/>
        <v>0.13818770226537216</v>
      </c>
      <c r="BS39" s="100">
        <f t="shared" si="67"/>
        <v>2.2929936305732486E-2</v>
      </c>
      <c r="BT39" s="100">
        <f t="shared" si="67"/>
        <v>0</v>
      </c>
      <c r="BU39" s="132">
        <f t="shared" si="19"/>
        <v>1.7928661265721302</v>
      </c>
      <c r="BV39" s="113">
        <f t="shared" si="20"/>
        <v>0.45813526815262418</v>
      </c>
      <c r="BW39" s="113">
        <f t="shared" si="21"/>
        <v>279.07961357538636</v>
      </c>
      <c r="BX39" s="113" t="e">
        <f t="shared" si="22"/>
        <v>#N/A</v>
      </c>
      <c r="BY39" s="137" t="e">
        <f t="shared" si="23"/>
        <v>#N/A</v>
      </c>
      <c r="BZ39" s="6"/>
      <c r="CA39" s="6"/>
      <c r="CB39" s="6"/>
      <c r="CC39" s="6"/>
      <c r="CH39" s="6"/>
      <c r="CI39" s="100">
        <f t="shared" si="63"/>
        <v>0.54857677232769952</v>
      </c>
      <c r="CJ39" s="100">
        <f t="shared" si="64"/>
        <v>6.5619544638541782E-3</v>
      </c>
      <c r="CK39" s="100">
        <f t="shared" si="45"/>
        <v>0.1947476874031262</v>
      </c>
      <c r="CL39" s="100">
        <f t="shared" si="52"/>
        <v>4.9915604902150336E-2</v>
      </c>
      <c r="CM39" s="100">
        <f t="shared" si="53"/>
        <v>0</v>
      </c>
      <c r="CN39" s="100">
        <f t="shared" si="54"/>
        <v>4.2202597240243007E-2</v>
      </c>
      <c r="CO39" s="100">
        <f t="shared" si="55"/>
        <v>6.8129422014605839E-2</v>
      </c>
      <c r="CP39" s="100">
        <f t="shared" si="56"/>
        <v>7.7076419827050949E-2</v>
      </c>
      <c r="CQ39" s="100">
        <f t="shared" si="57"/>
        <v>1.278954182126993E-2</v>
      </c>
      <c r="CR39" s="100">
        <f t="shared" si="58"/>
        <v>0</v>
      </c>
      <c r="CS39" s="100">
        <f t="shared" si="59"/>
        <v>1</v>
      </c>
    </row>
    <row r="40" spans="1:97" x14ac:dyDescent="0.25">
      <c r="A40" s="40" t="s">
        <v>43</v>
      </c>
      <c r="B40" s="41" t="s">
        <v>28</v>
      </c>
      <c r="C40" s="21" t="s">
        <v>165</v>
      </c>
      <c r="D40" s="21" t="s">
        <v>78</v>
      </c>
      <c r="E40" s="45">
        <v>0.746</v>
      </c>
      <c r="F40" s="54"/>
      <c r="G40" s="8">
        <v>1.07</v>
      </c>
      <c r="H40" s="9">
        <v>7.0000000000000007E-2</v>
      </c>
      <c r="I40" s="71"/>
      <c r="J40" s="92">
        <f t="shared" si="24"/>
        <v>6.5420560747663559E-2</v>
      </c>
      <c r="K40" s="11">
        <v>0.79</v>
      </c>
      <c r="L40" s="12">
        <v>7.0000000000000007E-2</v>
      </c>
      <c r="M40" s="12"/>
      <c r="N40" s="90">
        <f t="shared" si="43"/>
        <v>8.8607594936708861E-2</v>
      </c>
      <c r="O40" s="12">
        <v>42.34</v>
      </c>
      <c r="P40" s="12">
        <v>2.77</v>
      </c>
      <c r="Q40" s="20"/>
      <c r="R40" s="11">
        <v>62.32</v>
      </c>
      <c r="S40" s="12"/>
      <c r="T40" s="12"/>
      <c r="U40" s="12">
        <v>0.42</v>
      </c>
      <c r="V40" s="12"/>
      <c r="W40" s="12"/>
      <c r="X40" s="20"/>
      <c r="Y40" s="11"/>
      <c r="Z40" s="12"/>
      <c r="AA40" s="20"/>
      <c r="AB40" s="12"/>
      <c r="AC40" s="12"/>
      <c r="AD40" s="20"/>
      <c r="AE40" s="20"/>
      <c r="AF40" s="38" t="s">
        <v>98</v>
      </c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9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32">
        <f t="shared" si="19"/>
        <v>0</v>
      </c>
      <c r="BV40" s="113"/>
      <c r="BW40" s="113"/>
      <c r="BX40" s="113" t="e">
        <f t="shared" si="22"/>
        <v>#N/A</v>
      </c>
      <c r="BY40" s="137"/>
      <c r="BZ40" s="6"/>
      <c r="CA40" s="6"/>
      <c r="CB40" s="6"/>
      <c r="CC40" s="6"/>
      <c r="CH40" s="6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</row>
    <row r="41" spans="1:97" x14ac:dyDescent="0.25">
      <c r="A41" s="51" t="s">
        <v>174</v>
      </c>
      <c r="B41" s="52" t="s">
        <v>175</v>
      </c>
      <c r="C41" s="53" t="s">
        <v>165</v>
      </c>
      <c r="D41" s="53" t="s">
        <v>109</v>
      </c>
      <c r="E41" s="45">
        <v>0.746</v>
      </c>
      <c r="F41" s="54"/>
      <c r="G41" s="8"/>
      <c r="H41" s="9"/>
      <c r="I41" s="71"/>
      <c r="J41" s="92"/>
      <c r="K41" s="11"/>
      <c r="L41" s="12"/>
      <c r="M41" s="12"/>
      <c r="N41" s="90"/>
      <c r="O41" s="12"/>
      <c r="P41" s="12"/>
      <c r="Q41" s="20"/>
      <c r="R41" s="11"/>
      <c r="S41" s="12">
        <v>79</v>
      </c>
      <c r="T41" s="12">
        <v>49</v>
      </c>
      <c r="U41" s="19"/>
      <c r="V41" s="19">
        <v>11</v>
      </c>
      <c r="W41" s="19">
        <v>6</v>
      </c>
      <c r="X41" s="30"/>
      <c r="Y41" s="12"/>
      <c r="Z41" s="12"/>
      <c r="AA41" s="20"/>
      <c r="AB41" s="12"/>
      <c r="AC41" s="12"/>
      <c r="AD41" s="20"/>
      <c r="AE41" s="20"/>
      <c r="AF41" s="38" t="s">
        <v>176</v>
      </c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9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32">
        <f t="shared" si="19"/>
        <v>0</v>
      </c>
      <c r="BV41" s="113"/>
      <c r="BW41" s="113"/>
      <c r="BX41" s="113" t="e">
        <f t="shared" si="22"/>
        <v>#N/A</v>
      </c>
      <c r="BY41" s="137"/>
      <c r="BZ41" s="6"/>
      <c r="CA41" s="6"/>
      <c r="CB41" s="6"/>
      <c r="CC41" s="6"/>
      <c r="CH41" s="6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</row>
    <row r="42" spans="1:97" x14ac:dyDescent="0.25">
      <c r="A42" s="51" t="s">
        <v>101</v>
      </c>
      <c r="B42" s="52" t="s">
        <v>112</v>
      </c>
      <c r="C42" s="53" t="s">
        <v>113</v>
      </c>
      <c r="D42" s="53" t="s">
        <v>93</v>
      </c>
      <c r="E42" s="45">
        <v>0.75514910366136601</v>
      </c>
      <c r="F42" s="54">
        <v>0.73939245749679217</v>
      </c>
      <c r="G42" s="8">
        <v>1.36</v>
      </c>
      <c r="H42" s="9">
        <v>0.18</v>
      </c>
      <c r="I42" s="71"/>
      <c r="J42" s="92">
        <f t="shared" si="24"/>
        <v>0.13235294117647056</v>
      </c>
      <c r="K42" s="11">
        <v>1.58</v>
      </c>
      <c r="L42" s="12">
        <v>0.28999999999999998</v>
      </c>
      <c r="M42" s="12"/>
      <c r="N42" s="90">
        <f t="shared" si="43"/>
        <v>0.18354430379746833</v>
      </c>
      <c r="O42" s="12"/>
      <c r="P42" s="12"/>
      <c r="Q42" s="20"/>
      <c r="R42" s="11"/>
      <c r="S42" s="12"/>
      <c r="T42" s="12"/>
      <c r="U42" s="19"/>
      <c r="V42" s="19"/>
      <c r="W42" s="19"/>
      <c r="X42" s="30"/>
      <c r="Y42" s="11"/>
      <c r="Z42" s="12"/>
      <c r="AA42" s="20"/>
      <c r="AB42" s="12"/>
      <c r="AC42" s="12"/>
      <c r="AD42" s="20"/>
      <c r="AE42" s="20"/>
      <c r="AF42" s="38" t="s">
        <v>201</v>
      </c>
      <c r="AI42" s="100">
        <v>59.986666666666672</v>
      </c>
      <c r="AJ42" s="100">
        <v>0.4433333333333333</v>
      </c>
      <c r="AK42" s="100">
        <v>18.856666666666669</v>
      </c>
      <c r="AL42" s="100">
        <v>3.3800000000000003</v>
      </c>
      <c r="AM42" s="100">
        <v>0.18333333333333335</v>
      </c>
      <c r="AN42" s="100">
        <v>1.06</v>
      </c>
      <c r="AO42" s="100">
        <v>2.4266666666666667</v>
      </c>
      <c r="AP42" s="100">
        <v>4.2133333333333338</v>
      </c>
      <c r="AQ42" s="100">
        <v>8.4666666666666668</v>
      </c>
      <c r="AR42" s="100">
        <v>0.19000000000000003</v>
      </c>
      <c r="AS42" s="9">
        <v>99.206666666666678</v>
      </c>
      <c r="AT42" s="100"/>
      <c r="AU42" s="100">
        <v>0.75514910366136601</v>
      </c>
      <c r="AV42" s="100">
        <v>0.73939245749679217</v>
      </c>
      <c r="AW42" s="100"/>
      <c r="AX42" s="100">
        <v>0.99828035724191488</v>
      </c>
      <c r="AY42" s="100">
        <v>5.5486024196912806E-3</v>
      </c>
      <c r="AZ42" s="100">
        <v>0.18494180724467113</v>
      </c>
      <c r="BA42" s="100">
        <v>4.7042449547668758E-2</v>
      </c>
      <c r="BB42" s="100">
        <v>2.5843435767315104E-3</v>
      </c>
      <c r="BC42" s="100">
        <v>2.6296204415777721E-2</v>
      </c>
      <c r="BD42" s="100">
        <v>4.3271516880646697E-2</v>
      </c>
      <c r="BE42" s="100">
        <v>6.8176914778856526E-2</v>
      </c>
      <c r="BF42" s="100">
        <v>8.9879688605803254E-2</v>
      </c>
      <c r="BG42" s="100">
        <v>1.3384994716449455E-3</v>
      </c>
      <c r="BH42" s="100"/>
      <c r="BI42" s="100">
        <v>1.4673603841834066</v>
      </c>
      <c r="BJ42" s="100"/>
      <c r="BK42" s="100">
        <v>0.99828035724191488</v>
      </c>
      <c r="BL42" s="100">
        <v>5.5486024196912806E-3</v>
      </c>
      <c r="BM42" s="100">
        <v>0.36988361448934226</v>
      </c>
      <c r="BN42" s="100">
        <v>4.7042449547668758E-2</v>
      </c>
      <c r="BO42" s="100">
        <v>2.5843435767315104E-3</v>
      </c>
      <c r="BP42" s="100">
        <v>2.6296204415777721E-2</v>
      </c>
      <c r="BQ42" s="100">
        <v>4.3271516880646697E-2</v>
      </c>
      <c r="BR42" s="100">
        <v>0.13635382955771305</v>
      </c>
      <c r="BS42" s="100">
        <v>0.17975937721160651</v>
      </c>
      <c r="BT42" s="100">
        <v>2.676998943289891E-3</v>
      </c>
      <c r="BU42" s="132">
        <f t="shared" si="19"/>
        <v>1.8116972942843828</v>
      </c>
      <c r="BV42" s="113">
        <f t="shared" si="20"/>
        <v>0.35855859079284846</v>
      </c>
      <c r="BW42" s="113">
        <f t="shared" si="21"/>
        <v>238.11638517517196</v>
      </c>
      <c r="BX42" s="113" t="e">
        <f t="shared" si="22"/>
        <v>#N/A</v>
      </c>
      <c r="BY42" s="137" t="e">
        <f t="shared" si="23"/>
        <v>#N/A</v>
      </c>
      <c r="BZ42" s="6"/>
      <c r="CA42" s="6"/>
      <c r="CB42" s="6"/>
      <c r="CC42" s="6"/>
      <c r="CH42" s="6"/>
      <c r="CI42" s="100">
        <f>BK42/$BU42</f>
        <v>0.5510194006423319</v>
      </c>
      <c r="CJ42" s="100">
        <f>BL42/$BU42</f>
        <v>3.062654250903967E-3</v>
      </c>
      <c r="CK42" s="100">
        <f t="shared" si="45"/>
        <v>0.20416413694289123</v>
      </c>
      <c r="CL42" s="100">
        <f t="shared" ref="CL42:CS48" si="68">BN42/$BU42</f>
        <v>2.5965954520150918E-2</v>
      </c>
      <c r="CM42" s="100">
        <f t="shared" si="68"/>
        <v>1.4264764786505472E-3</v>
      </c>
      <c r="CN42" s="100">
        <f t="shared" si="68"/>
        <v>1.4514678858735435E-2</v>
      </c>
      <c r="CO42" s="100">
        <f t="shared" si="68"/>
        <v>2.3884518135099866E-2</v>
      </c>
      <c r="CP42" s="100">
        <f t="shared" si="68"/>
        <v>7.5263030964327057E-2</v>
      </c>
      <c r="CQ42" s="100">
        <f t="shared" si="68"/>
        <v>9.9221529876276124E-2</v>
      </c>
      <c r="CR42" s="100">
        <f t="shared" si="68"/>
        <v>1.4776193306328808E-3</v>
      </c>
      <c r="CS42" s="100">
        <f t="shared" si="68"/>
        <v>1</v>
      </c>
    </row>
    <row r="43" spans="1:97" s="126" customFormat="1" x14ac:dyDescent="0.25">
      <c r="A43" s="114" t="s">
        <v>174</v>
      </c>
      <c r="B43" s="115" t="s">
        <v>164</v>
      </c>
      <c r="C43" s="116" t="s">
        <v>11</v>
      </c>
      <c r="D43" s="116" t="s">
        <v>77</v>
      </c>
      <c r="E43" s="117">
        <v>0.75553060013446416</v>
      </c>
      <c r="F43" s="118">
        <v>0.39402123935500799</v>
      </c>
      <c r="G43" s="131">
        <v>1.04</v>
      </c>
      <c r="H43" s="128">
        <v>0.04</v>
      </c>
      <c r="I43" s="121"/>
      <c r="J43" s="122">
        <f t="shared" si="24"/>
        <v>3.8461538461538464E-2</v>
      </c>
      <c r="K43" s="119">
        <v>0.92</v>
      </c>
      <c r="L43" s="120">
        <v>0.03</v>
      </c>
      <c r="M43" s="120"/>
      <c r="N43" s="123">
        <f t="shared" si="43"/>
        <v>3.2608695652173912E-2</v>
      </c>
      <c r="O43" s="120"/>
      <c r="P43" s="120"/>
      <c r="Q43" s="116"/>
      <c r="R43" s="119"/>
      <c r="S43" s="120"/>
      <c r="T43" s="120"/>
      <c r="U43" s="115"/>
      <c r="V43" s="115"/>
      <c r="W43" s="115"/>
      <c r="X43" s="124"/>
      <c r="Y43" s="119"/>
      <c r="Z43" s="120"/>
      <c r="AA43" s="116"/>
      <c r="AB43" s="120"/>
      <c r="AC43" s="120"/>
      <c r="AD43" s="116"/>
      <c r="AE43" s="20"/>
      <c r="AF43" s="125"/>
      <c r="AI43" s="127">
        <v>59.19</v>
      </c>
      <c r="AJ43" s="127">
        <v>0.02</v>
      </c>
      <c r="AK43" s="127">
        <v>21.57</v>
      </c>
      <c r="AL43" s="127">
        <v>0.06</v>
      </c>
      <c r="AM43" s="127">
        <v>0.06</v>
      </c>
      <c r="AN43" s="127">
        <v>5.5</v>
      </c>
      <c r="AO43" s="127">
        <v>9.49</v>
      </c>
      <c r="AP43" s="127">
        <v>3.4</v>
      </c>
      <c r="AQ43" s="127">
        <v>1.79</v>
      </c>
      <c r="AR43" s="127"/>
      <c r="AS43" s="128">
        <f t="shared" ref="AS43:AS48" si="69">SUM(AI43:AR43)</f>
        <v>101.08000000000001</v>
      </c>
      <c r="AT43" s="127"/>
      <c r="AU43" s="127">
        <f t="shared" ref="AU43:AU48" si="70">(BK43+BM43)/(SUM(BK43:BT43))</f>
        <v>0.75553060013446416</v>
      </c>
      <c r="AV43" s="127">
        <f t="shared" ref="AV43:AV48" si="71">BR43/(BR43+BQ43)</f>
        <v>0.39402123935500799</v>
      </c>
      <c r="AW43" s="127"/>
      <c r="AX43" s="127">
        <f t="shared" ref="AX43:AX48" si="72">AI43/60.09</f>
        <v>0.98502246630054913</v>
      </c>
      <c r="AY43" s="127">
        <f t="shared" ref="AY43:AY48" si="73">AJ43/79.9</f>
        <v>2.5031289111389235E-4</v>
      </c>
      <c r="AZ43" s="127">
        <f t="shared" ref="AZ43:AZ48" si="74">AK43/101.96</f>
        <v>0.21155355041192625</v>
      </c>
      <c r="BA43" s="127">
        <f t="shared" ref="BA43:BA48" si="75">AL43/71.85</f>
        <v>8.3507306889352823E-4</v>
      </c>
      <c r="BB43" s="127">
        <f t="shared" ref="BB43:BB48" si="76">AM43/70.94</f>
        <v>8.4578517056667607E-4</v>
      </c>
      <c r="BC43" s="127">
        <f t="shared" ref="BC43:BC48" si="77">AN43/40.31</f>
        <v>0.13644257008186553</v>
      </c>
      <c r="BD43" s="127">
        <f t="shared" ref="BD43:BD48" si="78">AO43/56.08</f>
        <v>0.1692225392296719</v>
      </c>
      <c r="BE43" s="127">
        <f t="shared" ref="BE43:BE48" si="79">AP43/61.8</f>
        <v>5.5016181229773461E-2</v>
      </c>
      <c r="BF43" s="127">
        <f t="shared" ref="BF43:BF48" si="80">AQ43/94.2</f>
        <v>1.900212314225053E-2</v>
      </c>
      <c r="BG43" s="127">
        <f t="shared" ref="BG43:BG48" si="81">AR43/141.95</f>
        <v>0</v>
      </c>
      <c r="BH43" s="127">
        <f t="shared" ref="BH43:BH48" si="82">SUM(AX43:BF43)</f>
        <v>1.5781906015266107</v>
      </c>
      <c r="BI43" s="127"/>
      <c r="BJ43" s="127"/>
      <c r="BK43" s="127">
        <f t="shared" ref="BK43:BL48" si="83">AX43</f>
        <v>0.98502246630054913</v>
      </c>
      <c r="BL43" s="127">
        <f t="shared" si="83"/>
        <v>2.5031289111389235E-4</v>
      </c>
      <c r="BM43" s="127">
        <f t="shared" ref="BM43:BM48" si="84">2*AZ43</f>
        <v>0.4231071008238525</v>
      </c>
      <c r="BN43" s="127">
        <f t="shared" ref="BN43:BQ48" si="85">BA43</f>
        <v>8.3507306889352823E-4</v>
      </c>
      <c r="BO43" s="127">
        <f t="shared" si="85"/>
        <v>8.4578517056667607E-4</v>
      </c>
      <c r="BP43" s="127">
        <f t="shared" si="85"/>
        <v>0.13644257008186553</v>
      </c>
      <c r="BQ43" s="127">
        <f t="shared" si="85"/>
        <v>0.1692225392296719</v>
      </c>
      <c r="BR43" s="127">
        <f t="shared" ref="BR43:BT48" si="86">2*BE43</f>
        <v>0.11003236245954692</v>
      </c>
      <c r="BS43" s="127">
        <f t="shared" si="86"/>
        <v>3.800424628450106E-2</v>
      </c>
      <c r="BT43" s="127">
        <f t="shared" si="86"/>
        <v>0</v>
      </c>
      <c r="BU43" s="132">
        <f t="shared" si="19"/>
        <v>1.8637624563105615</v>
      </c>
      <c r="BV43" s="129"/>
      <c r="BW43" s="113"/>
      <c r="BX43" s="113" t="e">
        <f t="shared" si="22"/>
        <v>#N/A</v>
      </c>
      <c r="BY43" s="137"/>
      <c r="BZ43" s="130"/>
      <c r="CA43" s="130"/>
      <c r="CB43" s="130"/>
      <c r="CC43" s="130"/>
      <c r="CH43" s="6"/>
      <c r="CI43" s="100">
        <f>BK43/$BU43</f>
        <v>0.52851288154525067</v>
      </c>
      <c r="CJ43" s="100">
        <f>BL43/$BU43</f>
        <v>1.343051472393123E-4</v>
      </c>
      <c r="CK43" s="100">
        <f t="shared" si="45"/>
        <v>0.22701771858921357</v>
      </c>
      <c r="CL43" s="100">
        <f t="shared" si="68"/>
        <v>4.4805767283595223E-4</v>
      </c>
      <c r="CM43" s="100">
        <f t="shared" si="68"/>
        <v>4.5380524095380833E-4</v>
      </c>
      <c r="CN43" s="100">
        <f t="shared" si="68"/>
        <v>7.320813316089779E-2</v>
      </c>
      <c r="CO43" s="100">
        <f t="shared" si="68"/>
        <v>9.0796194899568305E-2</v>
      </c>
      <c r="CP43" s="100">
        <f t="shared" si="68"/>
        <v>5.9037761001669235E-2</v>
      </c>
      <c r="CQ43" s="100">
        <f t="shared" si="68"/>
        <v>2.0391142742371218E-2</v>
      </c>
      <c r="CR43" s="100">
        <f t="shared" si="68"/>
        <v>0</v>
      </c>
      <c r="CS43" s="100">
        <f t="shared" si="68"/>
        <v>1</v>
      </c>
    </row>
    <row r="44" spans="1:97" x14ac:dyDescent="0.25">
      <c r="A44" s="40" t="s">
        <v>63</v>
      </c>
      <c r="B44" s="41" t="s">
        <v>33</v>
      </c>
      <c r="C44" s="21" t="s">
        <v>18</v>
      </c>
      <c r="D44" s="21" t="s">
        <v>93</v>
      </c>
      <c r="E44" s="45">
        <v>0.75562491924014596</v>
      </c>
      <c r="F44" s="54">
        <v>0.97693054276684177</v>
      </c>
      <c r="G44" s="8">
        <v>1.1299999999999999</v>
      </c>
      <c r="H44" s="9"/>
      <c r="I44" s="71">
        <v>5207</v>
      </c>
      <c r="J44" s="92">
        <f t="shared" si="24"/>
        <v>0</v>
      </c>
      <c r="K44" s="11">
        <v>1.1200000000000001</v>
      </c>
      <c r="L44" s="12"/>
      <c r="M44" s="12">
        <v>4476</v>
      </c>
      <c r="N44" s="90">
        <f t="shared" si="43"/>
        <v>0</v>
      </c>
      <c r="O44" s="12"/>
      <c r="P44" s="12"/>
      <c r="Q44" s="20"/>
      <c r="R44" s="11"/>
      <c r="S44" s="12"/>
      <c r="T44" s="12"/>
      <c r="U44" s="19"/>
      <c r="V44" s="19"/>
      <c r="W44" s="19"/>
      <c r="X44" s="30"/>
      <c r="Y44" s="11"/>
      <c r="Z44" s="12"/>
      <c r="AA44" s="20"/>
      <c r="AB44" s="12"/>
      <c r="AC44" s="12"/>
      <c r="AD44" s="20"/>
      <c r="AE44" s="20"/>
      <c r="AF44" s="38" t="s">
        <v>47</v>
      </c>
      <c r="AI44" s="100">
        <v>57.8</v>
      </c>
      <c r="AJ44" s="100"/>
      <c r="AK44" s="100">
        <v>25.3</v>
      </c>
      <c r="AL44" s="100">
        <v>0.5</v>
      </c>
      <c r="AM44" s="100"/>
      <c r="AN44" s="100"/>
      <c r="AO44" s="100">
        <v>0.6</v>
      </c>
      <c r="AP44" s="100">
        <v>14</v>
      </c>
      <c r="AQ44" s="100">
        <v>0.04</v>
      </c>
      <c r="AR44" s="100"/>
      <c r="AS44" s="9">
        <f t="shared" si="69"/>
        <v>98.24</v>
      </c>
      <c r="AT44" s="100"/>
      <c r="AU44" s="100">
        <f t="shared" si="70"/>
        <v>0.75562491924014596</v>
      </c>
      <c r="AV44" s="100">
        <f t="shared" si="71"/>
        <v>0.97693054276684177</v>
      </c>
      <c r="AW44" s="100"/>
      <c r="AX44" s="100">
        <f t="shared" si="72"/>
        <v>0.96189049758695278</v>
      </c>
      <c r="AY44" s="100"/>
      <c r="AZ44" s="100">
        <f t="shared" si="74"/>
        <v>0.24813652412710868</v>
      </c>
      <c r="BA44" s="100">
        <f t="shared" si="75"/>
        <v>6.9589422407794017E-3</v>
      </c>
      <c r="BB44" s="100">
        <f t="shared" si="76"/>
        <v>0</v>
      </c>
      <c r="BC44" s="100">
        <f t="shared" si="77"/>
        <v>0</v>
      </c>
      <c r="BD44" s="100">
        <f t="shared" si="78"/>
        <v>1.0699001426533523E-2</v>
      </c>
      <c r="BE44" s="100">
        <f t="shared" si="79"/>
        <v>0.22653721682847897</v>
      </c>
      <c r="BF44" s="100">
        <f t="shared" si="80"/>
        <v>4.2462845010615713E-4</v>
      </c>
      <c r="BG44" s="100">
        <f t="shared" si="81"/>
        <v>0</v>
      </c>
      <c r="BH44" s="100">
        <f t="shared" si="82"/>
        <v>1.4546468106599595</v>
      </c>
      <c r="BI44" s="100"/>
      <c r="BJ44" s="100"/>
      <c r="BK44" s="100">
        <f t="shared" si="83"/>
        <v>0.96189049758695278</v>
      </c>
      <c r="BL44" s="100">
        <f t="shared" si="83"/>
        <v>0</v>
      </c>
      <c r="BM44" s="100">
        <f t="shared" si="84"/>
        <v>0.49627304825421736</v>
      </c>
      <c r="BN44" s="100">
        <f t="shared" si="85"/>
        <v>6.9589422407794017E-3</v>
      </c>
      <c r="BO44" s="100">
        <f t="shared" si="85"/>
        <v>0</v>
      </c>
      <c r="BP44" s="100">
        <f t="shared" si="85"/>
        <v>0</v>
      </c>
      <c r="BQ44" s="100">
        <f t="shared" si="85"/>
        <v>1.0699001426533523E-2</v>
      </c>
      <c r="BR44" s="100">
        <f t="shared" si="86"/>
        <v>0.45307443365695793</v>
      </c>
      <c r="BS44" s="100">
        <f t="shared" si="86"/>
        <v>8.4925690021231425E-4</v>
      </c>
      <c r="BT44" s="100">
        <f t="shared" si="86"/>
        <v>0</v>
      </c>
      <c r="BU44" s="132">
        <f t="shared" si="19"/>
        <v>1.9297451800656533</v>
      </c>
      <c r="BV44" s="113"/>
      <c r="BW44" s="113"/>
      <c r="BX44" s="113" t="e">
        <f t="shared" si="22"/>
        <v>#N/A</v>
      </c>
      <c r="BY44" s="137"/>
      <c r="BZ44" s="6"/>
      <c r="CA44" s="6"/>
      <c r="CB44" s="6"/>
      <c r="CC44" s="6"/>
      <c r="CH44" s="6"/>
      <c r="CI44" s="100">
        <f>BK44/$BU44</f>
        <v>0.49845467034887353</v>
      </c>
      <c r="CJ44" s="100"/>
      <c r="CK44" s="100">
        <f t="shared" si="45"/>
        <v>0.25717024889127243</v>
      </c>
      <c r="CL44" s="100">
        <f t="shared" si="68"/>
        <v>3.6061456780229636E-3</v>
      </c>
      <c r="CM44" s="100">
        <f t="shared" si="68"/>
        <v>0</v>
      </c>
      <c r="CN44" s="100">
        <f t="shared" si="68"/>
        <v>0</v>
      </c>
      <c r="CO44" s="100">
        <f t="shared" si="68"/>
        <v>5.5442560691715392E-3</v>
      </c>
      <c r="CP44" s="100">
        <f t="shared" si="68"/>
        <v>0.23478459142545627</v>
      </c>
      <c r="CQ44" s="100">
        <f t="shared" si="68"/>
        <v>4.4008758720331199E-4</v>
      </c>
      <c r="CR44" s="100">
        <f t="shared" si="68"/>
        <v>0</v>
      </c>
      <c r="CS44" s="100">
        <f t="shared" si="68"/>
        <v>1</v>
      </c>
    </row>
    <row r="45" spans="1:97" x14ac:dyDescent="0.25">
      <c r="A45" s="40" t="s">
        <v>63</v>
      </c>
      <c r="B45" s="41" t="s">
        <v>33</v>
      </c>
      <c r="C45" s="21" t="s">
        <v>40</v>
      </c>
      <c r="D45" s="21" t="s">
        <v>93</v>
      </c>
      <c r="E45" s="45">
        <v>0.77361516441618383</v>
      </c>
      <c r="F45" s="54"/>
      <c r="G45" s="8">
        <v>1.07</v>
      </c>
      <c r="H45" s="9">
        <v>0.04</v>
      </c>
      <c r="I45" s="71">
        <v>5204</v>
      </c>
      <c r="J45" s="92"/>
      <c r="K45" s="11">
        <v>0.85</v>
      </c>
      <c r="L45" s="12">
        <v>0.03</v>
      </c>
      <c r="M45" s="12">
        <v>4485</v>
      </c>
      <c r="N45" s="90">
        <f t="shared" si="43"/>
        <v>3.5294117647058823E-2</v>
      </c>
      <c r="O45" s="12"/>
      <c r="P45" s="12"/>
      <c r="Q45" s="20"/>
      <c r="R45" s="11"/>
      <c r="S45" s="12"/>
      <c r="T45" s="12"/>
      <c r="U45" s="19"/>
      <c r="V45" s="19"/>
      <c r="W45" s="19"/>
      <c r="X45" s="30"/>
      <c r="Y45" s="11"/>
      <c r="Z45" s="12"/>
      <c r="AA45" s="20"/>
      <c r="AB45" s="12"/>
      <c r="AC45" s="12"/>
      <c r="AD45" s="20"/>
      <c r="AE45" s="20"/>
      <c r="AF45" s="38" t="s">
        <v>60</v>
      </c>
      <c r="AI45" s="100">
        <v>63.7</v>
      </c>
      <c r="AJ45" s="100"/>
      <c r="AK45" s="100">
        <v>14.3</v>
      </c>
      <c r="AL45" s="100"/>
      <c r="AM45" s="100"/>
      <c r="AN45" s="100"/>
      <c r="AO45" s="100">
        <v>22</v>
      </c>
      <c r="AP45" s="100"/>
      <c r="AQ45" s="100"/>
      <c r="AR45" s="100"/>
      <c r="AS45" s="9">
        <f t="shared" si="69"/>
        <v>100</v>
      </c>
      <c r="AT45" s="100"/>
      <c r="AU45" s="100">
        <f t="shared" si="70"/>
        <v>0.77361516441618383</v>
      </c>
      <c r="AV45" s="100"/>
      <c r="AW45" s="100"/>
      <c r="AX45" s="100">
        <f t="shared" si="72"/>
        <v>1.0600765518389084</v>
      </c>
      <c r="AY45" s="100"/>
      <c r="AZ45" s="100">
        <f t="shared" si="74"/>
        <v>0.14025107885445273</v>
      </c>
      <c r="BA45" s="100">
        <f t="shared" si="75"/>
        <v>0</v>
      </c>
      <c r="BB45" s="100">
        <f t="shared" si="76"/>
        <v>0</v>
      </c>
      <c r="BC45" s="100">
        <f t="shared" si="77"/>
        <v>0</v>
      </c>
      <c r="BD45" s="100">
        <f t="shared" si="78"/>
        <v>0.39229671897289586</v>
      </c>
      <c r="BE45" s="100">
        <f t="shared" si="79"/>
        <v>0</v>
      </c>
      <c r="BF45" s="100">
        <f t="shared" si="80"/>
        <v>0</v>
      </c>
      <c r="BG45" s="100">
        <f t="shared" si="81"/>
        <v>0</v>
      </c>
      <c r="BH45" s="100">
        <f t="shared" si="82"/>
        <v>1.5926243496662569</v>
      </c>
      <c r="BI45" s="100"/>
      <c r="BJ45" s="100"/>
      <c r="BK45" s="100">
        <f t="shared" si="83"/>
        <v>1.0600765518389084</v>
      </c>
      <c r="BL45" s="100">
        <f t="shared" si="83"/>
        <v>0</v>
      </c>
      <c r="BM45" s="100">
        <f t="shared" si="84"/>
        <v>0.28050215770890546</v>
      </c>
      <c r="BN45" s="100">
        <f t="shared" si="85"/>
        <v>0</v>
      </c>
      <c r="BO45" s="100">
        <f t="shared" si="85"/>
        <v>0</v>
      </c>
      <c r="BP45" s="100">
        <f t="shared" si="85"/>
        <v>0</v>
      </c>
      <c r="BQ45" s="100">
        <f t="shared" si="85"/>
        <v>0.39229671897289586</v>
      </c>
      <c r="BR45" s="100">
        <f t="shared" si="86"/>
        <v>0</v>
      </c>
      <c r="BS45" s="100">
        <f t="shared" si="86"/>
        <v>0</v>
      </c>
      <c r="BT45" s="100">
        <f t="shared" si="86"/>
        <v>0</v>
      </c>
      <c r="BU45" s="132">
        <f t="shared" si="19"/>
        <v>1.7328754285207097</v>
      </c>
      <c r="BV45" s="113"/>
      <c r="BW45" s="113"/>
      <c r="BX45" s="113" t="e">
        <f t="shared" si="22"/>
        <v>#N/A</v>
      </c>
      <c r="BY45" s="137"/>
      <c r="BZ45" s="6"/>
      <c r="CA45" s="6"/>
      <c r="CB45" s="6"/>
      <c r="CC45" s="6"/>
      <c r="CH45" s="6"/>
      <c r="CI45" s="100">
        <f>BK45/$BU45</f>
        <v>0.61174423411604129</v>
      </c>
      <c r="CJ45" s="100"/>
      <c r="CK45" s="100">
        <f t="shared" si="45"/>
        <v>0.16187093030014255</v>
      </c>
      <c r="CL45" s="100">
        <f t="shared" si="68"/>
        <v>0</v>
      </c>
      <c r="CM45" s="100">
        <f t="shared" si="68"/>
        <v>0</v>
      </c>
      <c r="CN45" s="100">
        <f t="shared" si="68"/>
        <v>0</v>
      </c>
      <c r="CO45" s="100">
        <f t="shared" si="68"/>
        <v>0.22638483558381617</v>
      </c>
      <c r="CP45" s="100">
        <f t="shared" si="68"/>
        <v>0</v>
      </c>
      <c r="CQ45" s="100">
        <f t="shared" si="68"/>
        <v>0</v>
      </c>
      <c r="CR45" s="100">
        <f t="shared" si="68"/>
        <v>0</v>
      </c>
      <c r="CS45" s="100">
        <f t="shared" si="68"/>
        <v>1</v>
      </c>
    </row>
    <row r="46" spans="1:97" x14ac:dyDescent="0.25">
      <c r="A46" s="40" t="s">
        <v>43</v>
      </c>
      <c r="B46" s="41" t="s">
        <v>26</v>
      </c>
      <c r="C46" s="47" t="s">
        <v>14</v>
      </c>
      <c r="D46" s="47" t="s">
        <v>77</v>
      </c>
      <c r="E46" s="45">
        <v>0.78226932444947705</v>
      </c>
      <c r="F46" s="54">
        <v>0.55763994689390817</v>
      </c>
      <c r="G46" s="8">
        <v>1.6</v>
      </c>
      <c r="H46" s="9">
        <v>0.3</v>
      </c>
      <c r="I46" s="71"/>
      <c r="J46" s="92">
        <f t="shared" si="24"/>
        <v>0.18749999999999997</v>
      </c>
      <c r="K46" s="11">
        <v>0.94</v>
      </c>
      <c r="L46" s="12">
        <v>0.06</v>
      </c>
      <c r="M46" s="12"/>
      <c r="N46" s="90">
        <f t="shared" si="43"/>
        <v>6.3829787234042548E-2</v>
      </c>
      <c r="O46" s="12"/>
      <c r="P46" s="12"/>
      <c r="Q46" s="20"/>
      <c r="R46" s="11">
        <v>68</v>
      </c>
      <c r="S46" s="12"/>
      <c r="T46" s="12"/>
      <c r="U46" s="12">
        <v>1</v>
      </c>
      <c r="V46" s="12"/>
      <c r="W46" s="12"/>
      <c r="X46" s="20"/>
      <c r="Y46" s="11"/>
      <c r="Z46" s="12"/>
      <c r="AA46" s="20"/>
      <c r="AB46" s="12"/>
      <c r="AC46" s="12"/>
      <c r="AD46" s="20"/>
      <c r="AE46" s="20"/>
      <c r="AF46" s="38" t="s">
        <v>47</v>
      </c>
      <c r="AI46" s="100">
        <v>65.430000000000007</v>
      </c>
      <c r="AJ46" s="100">
        <v>0.86</v>
      </c>
      <c r="AK46" s="100">
        <v>15.26</v>
      </c>
      <c r="AL46" s="100">
        <v>6.08</v>
      </c>
      <c r="AM46" s="100">
        <v>0.15</v>
      </c>
      <c r="AN46" s="100">
        <v>1.57</v>
      </c>
      <c r="AO46" s="100">
        <v>5.73</v>
      </c>
      <c r="AP46" s="100">
        <v>3.98</v>
      </c>
      <c r="AQ46" s="100">
        <v>0.78</v>
      </c>
      <c r="AR46" s="100">
        <v>0.17</v>
      </c>
      <c r="AS46" s="9">
        <f t="shared" si="69"/>
        <v>100.01000000000002</v>
      </c>
      <c r="AT46" s="100"/>
      <c r="AU46" s="100">
        <f t="shared" si="70"/>
        <v>0.78226932444947705</v>
      </c>
      <c r="AV46" s="100">
        <f t="shared" si="71"/>
        <v>0.55763994689390817</v>
      </c>
      <c r="AW46" s="100"/>
      <c r="AX46" s="100">
        <f t="shared" si="72"/>
        <v>1.0888666999500749</v>
      </c>
      <c r="AY46" s="100">
        <f t="shared" si="73"/>
        <v>1.076345431789737E-2</v>
      </c>
      <c r="AZ46" s="100">
        <f t="shared" si="74"/>
        <v>0.14966653589642998</v>
      </c>
      <c r="BA46" s="100">
        <f t="shared" si="75"/>
        <v>8.4620737647877531E-2</v>
      </c>
      <c r="BB46" s="100">
        <f t="shared" si="76"/>
        <v>2.11446292641669E-3</v>
      </c>
      <c r="BC46" s="100">
        <f t="shared" si="77"/>
        <v>3.8948151823368887E-2</v>
      </c>
      <c r="BD46" s="100">
        <f t="shared" si="78"/>
        <v>0.10217546362339516</v>
      </c>
      <c r="BE46" s="100">
        <f t="shared" si="79"/>
        <v>6.4401294498381875E-2</v>
      </c>
      <c r="BF46" s="100">
        <f t="shared" si="80"/>
        <v>8.2802547770700636E-3</v>
      </c>
      <c r="BG46" s="100">
        <f t="shared" si="81"/>
        <v>1.1976047904191619E-3</v>
      </c>
      <c r="BH46" s="100">
        <f t="shared" si="82"/>
        <v>1.5498370554609127</v>
      </c>
      <c r="BI46" s="100"/>
      <c r="BJ46" s="100"/>
      <c r="BK46" s="100">
        <f t="shared" si="83"/>
        <v>1.0888666999500749</v>
      </c>
      <c r="BL46" s="100">
        <f t="shared" si="83"/>
        <v>1.076345431789737E-2</v>
      </c>
      <c r="BM46" s="100">
        <f t="shared" si="84"/>
        <v>0.29933307179285995</v>
      </c>
      <c r="BN46" s="100">
        <f t="shared" si="85"/>
        <v>8.4620737647877531E-2</v>
      </c>
      <c r="BO46" s="100">
        <f t="shared" si="85"/>
        <v>2.11446292641669E-3</v>
      </c>
      <c r="BP46" s="100">
        <f t="shared" si="85"/>
        <v>3.8948151823368887E-2</v>
      </c>
      <c r="BQ46" s="100">
        <f t="shared" si="85"/>
        <v>0.10217546362339516</v>
      </c>
      <c r="BR46" s="100">
        <f t="shared" si="86"/>
        <v>0.12880258899676375</v>
      </c>
      <c r="BS46" s="100">
        <f t="shared" si="86"/>
        <v>1.6560509554140127E-2</v>
      </c>
      <c r="BT46" s="100">
        <f t="shared" si="86"/>
        <v>2.3952095808383238E-3</v>
      </c>
      <c r="BU46" s="132">
        <f t="shared" si="19"/>
        <v>1.7745803502136328</v>
      </c>
      <c r="BV46" s="113">
        <f t="shared" si="20"/>
        <v>0.31519383228277564</v>
      </c>
      <c r="BW46" s="113">
        <f t="shared" si="21"/>
        <v>220.27726305875336</v>
      </c>
      <c r="BX46" s="113" t="e">
        <f t="shared" si="22"/>
        <v>#N/A</v>
      </c>
      <c r="BY46" s="137" t="e">
        <f t="shared" si="23"/>
        <v>#N/A</v>
      </c>
      <c r="BZ46" s="6"/>
      <c r="CA46" s="6"/>
      <c r="CB46" s="6"/>
      <c r="CC46" s="6"/>
      <c r="CH46" s="6"/>
      <c r="CI46" s="100">
        <f>BK46/$BU46</f>
        <v>0.61359109482926022</v>
      </c>
      <c r="CJ46" s="100">
        <f>BL46/$BU46</f>
        <v>6.0653519107216596E-3</v>
      </c>
      <c r="CK46" s="100">
        <f t="shared" si="45"/>
        <v>0.16867822962021684</v>
      </c>
      <c r="CL46" s="100">
        <f t="shared" si="68"/>
        <v>4.7684928798907567E-2</v>
      </c>
      <c r="CM46" s="100">
        <f t="shared" si="68"/>
        <v>1.19152842313516E-3</v>
      </c>
      <c r="CN46" s="100">
        <f t="shared" si="68"/>
        <v>2.1947809699729919E-2</v>
      </c>
      <c r="CO46" s="100">
        <f t="shared" si="68"/>
        <v>5.7577254031407919E-2</v>
      </c>
      <c r="CP46" s="100">
        <f t="shared" si="68"/>
        <v>7.2581998882867066E-2</v>
      </c>
      <c r="CQ46" s="100">
        <f t="shared" si="68"/>
        <v>9.3320708482692773E-3</v>
      </c>
      <c r="CR46" s="100">
        <f t="shared" si="68"/>
        <v>1.3497329554843637E-3</v>
      </c>
      <c r="CS46" s="100">
        <f t="shared" si="68"/>
        <v>1</v>
      </c>
    </row>
    <row r="47" spans="1:97" x14ac:dyDescent="0.25">
      <c r="A47" s="40" t="s">
        <v>43</v>
      </c>
      <c r="B47" s="41" t="s">
        <v>27</v>
      </c>
      <c r="C47" s="47" t="s">
        <v>14</v>
      </c>
      <c r="D47" s="47" t="s">
        <v>77</v>
      </c>
      <c r="E47" s="45">
        <v>0.78266693776043683</v>
      </c>
      <c r="F47" s="54">
        <v>0.57782118741672506</v>
      </c>
      <c r="G47" s="8">
        <v>1.1299999999999999</v>
      </c>
      <c r="H47" s="9">
        <v>0.09</v>
      </c>
      <c r="I47" s="71"/>
      <c r="J47" s="92">
        <f t="shared" si="24"/>
        <v>7.9646017699115043E-2</v>
      </c>
      <c r="K47" s="11">
        <v>0.96</v>
      </c>
      <c r="L47" s="12">
        <v>0.06</v>
      </c>
      <c r="M47" s="49"/>
      <c r="N47" s="90">
        <f t="shared" si="43"/>
        <v>6.25E-2</v>
      </c>
      <c r="O47" s="49"/>
      <c r="P47" s="49"/>
      <c r="Q47" s="50"/>
      <c r="R47" s="48"/>
      <c r="S47" s="49"/>
      <c r="T47" s="49"/>
      <c r="U47" s="65"/>
      <c r="V47" s="65"/>
      <c r="W47" s="65"/>
      <c r="X47" s="66"/>
      <c r="Y47" s="11"/>
      <c r="Z47" s="12"/>
      <c r="AA47" s="20"/>
      <c r="AB47" s="12"/>
      <c r="AC47" s="12"/>
      <c r="AD47" s="20"/>
      <c r="AE47" s="20"/>
      <c r="AF47" s="38" t="s">
        <v>47</v>
      </c>
      <c r="AI47" s="100">
        <v>65.19</v>
      </c>
      <c r="AJ47" s="100">
        <v>0.65</v>
      </c>
      <c r="AK47" s="100">
        <v>15.29</v>
      </c>
      <c r="AL47" s="100">
        <v>4.68</v>
      </c>
      <c r="AM47" s="100">
        <v>7.0000000000000007E-2</v>
      </c>
      <c r="AN47" s="100">
        <v>2.11</v>
      </c>
      <c r="AO47" s="100">
        <v>4.84</v>
      </c>
      <c r="AP47" s="100">
        <v>3.65</v>
      </c>
      <c r="AQ47" s="100">
        <v>2.52</v>
      </c>
      <c r="AR47" s="100"/>
      <c r="AS47" s="9">
        <f t="shared" si="69"/>
        <v>99</v>
      </c>
      <c r="AT47" s="100"/>
      <c r="AU47" s="100">
        <f t="shared" si="70"/>
        <v>0.78266693776043683</v>
      </c>
      <c r="AV47" s="100">
        <f t="shared" si="71"/>
        <v>0.57782118741672506</v>
      </c>
      <c r="AW47" s="100"/>
      <c r="AX47" s="100">
        <f t="shared" si="72"/>
        <v>1.0848726909635547</v>
      </c>
      <c r="AY47" s="100">
        <f t="shared" si="73"/>
        <v>8.135168961201502E-3</v>
      </c>
      <c r="AZ47" s="100">
        <f t="shared" si="74"/>
        <v>0.14996076892899177</v>
      </c>
      <c r="BA47" s="100">
        <f t="shared" si="75"/>
        <v>6.5135699373695205E-2</v>
      </c>
      <c r="BB47" s="100">
        <f t="shared" si="76"/>
        <v>9.8674936566112213E-4</v>
      </c>
      <c r="BC47" s="100">
        <f t="shared" si="77"/>
        <v>5.2344331431406592E-2</v>
      </c>
      <c r="BD47" s="100">
        <f t="shared" si="78"/>
        <v>8.6305278174037089E-2</v>
      </c>
      <c r="BE47" s="100">
        <f t="shared" si="79"/>
        <v>5.9061488673139158E-2</v>
      </c>
      <c r="BF47" s="100">
        <f t="shared" si="80"/>
        <v>2.6751592356687899E-2</v>
      </c>
      <c r="BG47" s="100">
        <f t="shared" si="81"/>
        <v>0</v>
      </c>
      <c r="BH47" s="100">
        <f t="shared" si="82"/>
        <v>1.5335537682283746</v>
      </c>
      <c r="BI47" s="100"/>
      <c r="BJ47" s="100"/>
      <c r="BK47" s="100">
        <f t="shared" si="83"/>
        <v>1.0848726909635547</v>
      </c>
      <c r="BL47" s="100">
        <f t="shared" si="83"/>
        <v>8.135168961201502E-3</v>
      </c>
      <c r="BM47" s="100">
        <f t="shared" si="84"/>
        <v>0.29992153785798353</v>
      </c>
      <c r="BN47" s="100">
        <f t="shared" si="85"/>
        <v>6.5135699373695205E-2</v>
      </c>
      <c r="BO47" s="100">
        <f t="shared" si="85"/>
        <v>9.8674936566112213E-4</v>
      </c>
      <c r="BP47" s="100">
        <f t="shared" si="85"/>
        <v>5.2344331431406592E-2</v>
      </c>
      <c r="BQ47" s="100">
        <f t="shared" si="85"/>
        <v>8.6305278174037089E-2</v>
      </c>
      <c r="BR47" s="100">
        <f t="shared" si="86"/>
        <v>0.11812297734627832</v>
      </c>
      <c r="BS47" s="100">
        <f t="shared" si="86"/>
        <v>5.3503184713375798E-2</v>
      </c>
      <c r="BT47" s="100">
        <f t="shared" si="86"/>
        <v>0</v>
      </c>
      <c r="BU47" s="132">
        <f t="shared" si="19"/>
        <v>1.7693276181871938</v>
      </c>
      <c r="BV47" s="113">
        <f t="shared" si="20"/>
        <v>0.44555939484085866</v>
      </c>
      <c r="BW47" s="113">
        <f t="shared" si="21"/>
        <v>273.90622976242025</v>
      </c>
      <c r="BX47" s="113" t="e">
        <f t="shared" si="22"/>
        <v>#N/A</v>
      </c>
      <c r="BY47" s="137" t="e">
        <f t="shared" si="23"/>
        <v>#N/A</v>
      </c>
      <c r="BZ47" s="6"/>
      <c r="CA47" s="6"/>
      <c r="CB47" s="6"/>
      <c r="CC47" s="6"/>
      <c r="CH47" s="6"/>
      <c r="CI47" s="100">
        <f>BK47/$BU47</f>
        <v>0.61315534772191393</v>
      </c>
      <c r="CJ47" s="100">
        <f>BL47/$BU47</f>
        <v>4.5978872864351605E-3</v>
      </c>
      <c r="CK47" s="100">
        <f t="shared" si="45"/>
        <v>0.16951159003852276</v>
      </c>
      <c r="CL47" s="100">
        <f t="shared" si="68"/>
        <v>3.6813814866254964E-2</v>
      </c>
      <c r="CM47" s="100">
        <f t="shared" si="68"/>
        <v>5.5769737357749458E-4</v>
      </c>
      <c r="CN47" s="100">
        <f t="shared" si="68"/>
        <v>2.9584306995126888E-2</v>
      </c>
      <c r="CO47" s="100">
        <f t="shared" si="68"/>
        <v>4.87785740113316E-2</v>
      </c>
      <c r="CP47" s="100">
        <f t="shared" si="68"/>
        <v>6.6761506536197057E-2</v>
      </c>
      <c r="CQ47" s="100">
        <f t="shared" si="68"/>
        <v>3.0239275170640102E-2</v>
      </c>
      <c r="CR47" s="100">
        <f t="shared" si="68"/>
        <v>0</v>
      </c>
      <c r="CS47" s="100">
        <f t="shared" si="68"/>
        <v>1</v>
      </c>
    </row>
    <row r="48" spans="1:97" x14ac:dyDescent="0.25">
      <c r="A48" s="40" t="s">
        <v>43</v>
      </c>
      <c r="B48" s="41" t="s">
        <v>27</v>
      </c>
      <c r="C48" s="47" t="s">
        <v>14</v>
      </c>
      <c r="D48" s="47" t="s">
        <v>78</v>
      </c>
      <c r="E48" s="45">
        <v>0.78266693776043683</v>
      </c>
      <c r="F48" s="54">
        <v>0.57782118741672506</v>
      </c>
      <c r="G48" s="8">
        <v>1.21</v>
      </c>
      <c r="H48" s="9">
        <v>0.1</v>
      </c>
      <c r="I48" s="71"/>
      <c r="J48" s="92">
        <f t="shared" si="24"/>
        <v>8.2644628099173556E-2</v>
      </c>
      <c r="K48" s="11">
        <v>1.07</v>
      </c>
      <c r="L48" s="12">
        <v>7.0000000000000007E-2</v>
      </c>
      <c r="M48" s="49"/>
      <c r="N48" s="90">
        <f t="shared" si="43"/>
        <v>6.5420560747663559E-2</v>
      </c>
      <c r="O48" s="49"/>
      <c r="P48" s="49"/>
      <c r="Q48" s="50"/>
      <c r="R48" s="48"/>
      <c r="S48" s="49"/>
      <c r="T48" s="49"/>
      <c r="U48" s="65"/>
      <c r="V48" s="65"/>
      <c r="W48" s="65"/>
      <c r="X48" s="66"/>
      <c r="Y48" s="11"/>
      <c r="Z48" s="12"/>
      <c r="AA48" s="20"/>
      <c r="AB48" s="12"/>
      <c r="AC48" s="12"/>
      <c r="AD48" s="20"/>
      <c r="AE48" s="20"/>
      <c r="AF48" s="38" t="s">
        <v>47</v>
      </c>
      <c r="AI48" s="100">
        <v>65.19</v>
      </c>
      <c r="AJ48" s="100">
        <v>0.65</v>
      </c>
      <c r="AK48" s="100">
        <v>15.29</v>
      </c>
      <c r="AL48" s="100">
        <v>4.68</v>
      </c>
      <c r="AM48" s="100">
        <v>7.0000000000000007E-2</v>
      </c>
      <c r="AN48" s="100">
        <v>2.11</v>
      </c>
      <c r="AO48" s="100">
        <v>4.84</v>
      </c>
      <c r="AP48" s="100">
        <v>3.65</v>
      </c>
      <c r="AQ48" s="100">
        <v>2.52</v>
      </c>
      <c r="AR48" s="100"/>
      <c r="AS48" s="9">
        <f t="shared" si="69"/>
        <v>99</v>
      </c>
      <c r="AT48" s="100"/>
      <c r="AU48" s="100">
        <f t="shared" si="70"/>
        <v>0.78266693776043683</v>
      </c>
      <c r="AV48" s="100">
        <f t="shared" si="71"/>
        <v>0.57782118741672506</v>
      </c>
      <c r="AW48" s="100"/>
      <c r="AX48" s="100">
        <f t="shared" si="72"/>
        <v>1.0848726909635547</v>
      </c>
      <c r="AY48" s="100">
        <f t="shared" si="73"/>
        <v>8.135168961201502E-3</v>
      </c>
      <c r="AZ48" s="100">
        <f t="shared" si="74"/>
        <v>0.14996076892899177</v>
      </c>
      <c r="BA48" s="100">
        <f t="shared" si="75"/>
        <v>6.5135699373695205E-2</v>
      </c>
      <c r="BB48" s="100">
        <f t="shared" si="76"/>
        <v>9.8674936566112213E-4</v>
      </c>
      <c r="BC48" s="100">
        <f t="shared" si="77"/>
        <v>5.2344331431406592E-2</v>
      </c>
      <c r="BD48" s="100">
        <f t="shared" si="78"/>
        <v>8.6305278174037089E-2</v>
      </c>
      <c r="BE48" s="100">
        <f t="shared" si="79"/>
        <v>5.9061488673139158E-2</v>
      </c>
      <c r="BF48" s="100">
        <f t="shared" si="80"/>
        <v>2.6751592356687899E-2</v>
      </c>
      <c r="BG48" s="100">
        <f t="shared" si="81"/>
        <v>0</v>
      </c>
      <c r="BH48" s="100">
        <f t="shared" si="82"/>
        <v>1.5335537682283746</v>
      </c>
      <c r="BI48" s="100"/>
      <c r="BJ48" s="100"/>
      <c r="BK48" s="100">
        <f t="shared" si="83"/>
        <v>1.0848726909635547</v>
      </c>
      <c r="BL48" s="100">
        <f t="shared" si="83"/>
        <v>8.135168961201502E-3</v>
      </c>
      <c r="BM48" s="100">
        <f t="shared" si="84"/>
        <v>0.29992153785798353</v>
      </c>
      <c r="BN48" s="100">
        <f t="shared" si="85"/>
        <v>6.5135699373695205E-2</v>
      </c>
      <c r="BO48" s="100">
        <f t="shared" si="85"/>
        <v>9.8674936566112213E-4</v>
      </c>
      <c r="BP48" s="100">
        <f t="shared" si="85"/>
        <v>5.2344331431406592E-2</v>
      </c>
      <c r="BQ48" s="100">
        <f t="shared" si="85"/>
        <v>8.6305278174037089E-2</v>
      </c>
      <c r="BR48" s="100">
        <f t="shared" si="86"/>
        <v>0.11812297734627832</v>
      </c>
      <c r="BS48" s="100">
        <f t="shared" si="86"/>
        <v>5.3503184713375798E-2</v>
      </c>
      <c r="BT48" s="100">
        <f t="shared" si="86"/>
        <v>0</v>
      </c>
      <c r="BU48" s="132">
        <f t="shared" si="19"/>
        <v>1.7693276181871938</v>
      </c>
      <c r="BV48" s="113">
        <f t="shared" si="20"/>
        <v>0.44555939484085866</v>
      </c>
      <c r="BW48" s="113">
        <f t="shared" si="21"/>
        <v>273.90622976242025</v>
      </c>
      <c r="BX48" s="113" t="e">
        <f t="shared" si="22"/>
        <v>#N/A</v>
      </c>
      <c r="BY48" s="137" t="e">
        <f t="shared" si="23"/>
        <v>#N/A</v>
      </c>
      <c r="BZ48" s="6"/>
      <c r="CA48" s="6"/>
      <c r="CB48" s="6"/>
      <c r="CC48" s="6"/>
      <c r="CH48" s="6"/>
      <c r="CI48" s="100">
        <f>BK48/$BU48</f>
        <v>0.61315534772191393</v>
      </c>
      <c r="CJ48" s="100">
        <f>BL48/$BU48</f>
        <v>4.5978872864351605E-3</v>
      </c>
      <c r="CK48" s="100">
        <f t="shared" si="45"/>
        <v>0.16951159003852276</v>
      </c>
      <c r="CL48" s="100">
        <f t="shared" si="68"/>
        <v>3.6813814866254964E-2</v>
      </c>
      <c r="CM48" s="100">
        <f t="shared" si="68"/>
        <v>5.5769737357749458E-4</v>
      </c>
      <c r="CN48" s="100">
        <f t="shared" si="68"/>
        <v>2.9584306995126888E-2</v>
      </c>
      <c r="CO48" s="100">
        <f t="shared" si="68"/>
        <v>4.87785740113316E-2</v>
      </c>
      <c r="CP48" s="100">
        <f t="shared" si="68"/>
        <v>6.6761506536197057E-2</v>
      </c>
      <c r="CQ48" s="100">
        <f t="shared" si="68"/>
        <v>3.0239275170640102E-2</v>
      </c>
      <c r="CR48" s="100">
        <f t="shared" si="68"/>
        <v>0</v>
      </c>
      <c r="CS48" s="100">
        <f t="shared" si="68"/>
        <v>1</v>
      </c>
    </row>
    <row r="49" spans="1:97" x14ac:dyDescent="0.25">
      <c r="A49" s="40" t="s">
        <v>43</v>
      </c>
      <c r="B49" s="41" t="s">
        <v>28</v>
      </c>
      <c r="C49" s="21" t="s">
        <v>11</v>
      </c>
      <c r="D49" s="21" t="s">
        <v>78</v>
      </c>
      <c r="E49" s="45">
        <v>0.79500000000000004</v>
      </c>
      <c r="F49" s="54"/>
      <c r="G49" s="8">
        <v>1.46</v>
      </c>
      <c r="H49" s="9">
        <v>7.0000000000000007E-2</v>
      </c>
      <c r="I49" s="71"/>
      <c r="J49" s="92">
        <f t="shared" si="24"/>
        <v>4.7945205479452059E-2</v>
      </c>
      <c r="K49" s="11">
        <v>0.89</v>
      </c>
      <c r="L49" s="12">
        <v>7.0000000000000007E-2</v>
      </c>
      <c r="M49" s="12"/>
      <c r="N49" s="90">
        <f t="shared" si="43"/>
        <v>7.8651685393258439E-2</v>
      </c>
      <c r="O49" s="12">
        <v>52.05</v>
      </c>
      <c r="P49" s="12">
        <v>2.85</v>
      </c>
      <c r="Q49" s="20"/>
      <c r="R49" s="11">
        <v>69.209999999999994</v>
      </c>
      <c r="S49" s="12"/>
      <c r="T49" s="12"/>
      <c r="U49" s="12">
        <v>0.52</v>
      </c>
      <c r="V49" s="12"/>
      <c r="W49" s="12"/>
      <c r="X49" s="20"/>
      <c r="Y49" s="11"/>
      <c r="Z49" s="12"/>
      <c r="AA49" s="20"/>
      <c r="AB49" s="12"/>
      <c r="AC49" s="12"/>
      <c r="AD49" s="20"/>
      <c r="AE49" s="20"/>
      <c r="AF49" s="38" t="s">
        <v>98</v>
      </c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9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32">
        <f t="shared" si="19"/>
        <v>0</v>
      </c>
      <c r="BV49" s="113"/>
      <c r="BW49" s="113"/>
      <c r="BX49" s="113" t="e">
        <f t="shared" si="22"/>
        <v>#N/A</v>
      </c>
      <c r="BY49" s="137"/>
      <c r="BZ49" s="6"/>
      <c r="CA49" s="6"/>
      <c r="CB49" s="6"/>
      <c r="CC49" s="6"/>
      <c r="CH49" s="6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</row>
    <row r="50" spans="1:97" x14ac:dyDescent="0.25">
      <c r="A50" s="51" t="s">
        <v>174</v>
      </c>
      <c r="B50" s="52" t="s">
        <v>175</v>
      </c>
      <c r="C50" s="53" t="s">
        <v>11</v>
      </c>
      <c r="D50" s="53" t="s">
        <v>109</v>
      </c>
      <c r="E50" s="45">
        <v>0.79500000000000004</v>
      </c>
      <c r="F50" s="54"/>
      <c r="G50" s="8"/>
      <c r="H50" s="9"/>
      <c r="I50" s="71"/>
      <c r="J50" s="92"/>
      <c r="K50" s="11"/>
      <c r="L50" s="12"/>
      <c r="M50" s="12"/>
      <c r="N50" s="90"/>
      <c r="O50" s="12"/>
      <c r="P50" s="12"/>
      <c r="Q50" s="20"/>
      <c r="R50" s="11"/>
      <c r="S50" s="12">
        <v>76</v>
      </c>
      <c r="T50" s="12">
        <v>62</v>
      </c>
      <c r="U50" s="19"/>
      <c r="V50" s="19">
        <v>12</v>
      </c>
      <c r="W50" s="19">
        <v>7</v>
      </c>
      <c r="X50" s="30"/>
      <c r="Y50" s="11"/>
      <c r="Z50" s="12"/>
      <c r="AA50" s="20"/>
      <c r="AB50" s="12"/>
      <c r="AC50" s="12"/>
      <c r="AD50" s="20"/>
      <c r="AE50" s="20"/>
      <c r="AF50" s="38" t="s">
        <v>176</v>
      </c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9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32">
        <f t="shared" si="19"/>
        <v>0</v>
      </c>
      <c r="BV50" s="113"/>
      <c r="BW50" s="113"/>
      <c r="BX50" s="113" t="e">
        <f t="shared" si="22"/>
        <v>#N/A</v>
      </c>
      <c r="BY50" s="137"/>
      <c r="BZ50" s="6"/>
      <c r="CA50" s="6"/>
      <c r="CB50" s="6"/>
      <c r="CC50" s="6"/>
      <c r="CH50" s="6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</row>
    <row r="51" spans="1:97" x14ac:dyDescent="0.25">
      <c r="A51" s="51" t="s">
        <v>73</v>
      </c>
      <c r="B51" s="52" t="s">
        <v>74</v>
      </c>
      <c r="C51" s="53" t="s">
        <v>85</v>
      </c>
      <c r="D51" s="53" t="s">
        <v>77</v>
      </c>
      <c r="E51" s="45">
        <v>0.79689195637568033</v>
      </c>
      <c r="F51" s="54">
        <v>1</v>
      </c>
      <c r="G51" s="8">
        <v>1.46</v>
      </c>
      <c r="H51" s="9">
        <v>0.04</v>
      </c>
      <c r="I51" s="71"/>
      <c r="J51" s="92">
        <f t="shared" si="24"/>
        <v>2.7397260273972605E-2</v>
      </c>
      <c r="K51" s="11">
        <v>1.2</v>
      </c>
      <c r="L51" s="12">
        <v>0.06</v>
      </c>
      <c r="M51" s="12"/>
      <c r="N51" s="90">
        <f t="shared" si="43"/>
        <v>0.05</v>
      </c>
      <c r="O51" s="12"/>
      <c r="P51" s="12"/>
      <c r="Q51" s="20"/>
      <c r="R51" s="11"/>
      <c r="S51" s="12"/>
      <c r="T51" s="12"/>
      <c r="U51" s="12"/>
      <c r="V51" s="12"/>
      <c r="W51" s="12"/>
      <c r="X51" s="30"/>
      <c r="Y51" s="11"/>
      <c r="Z51" s="12"/>
      <c r="AA51" s="20"/>
      <c r="AB51" s="12"/>
      <c r="AC51" s="12"/>
      <c r="AD51" s="20"/>
      <c r="AE51" s="20"/>
      <c r="AF51" s="38" t="s">
        <v>88</v>
      </c>
      <c r="AI51" s="100">
        <v>69.34</v>
      </c>
      <c r="AJ51" s="100"/>
      <c r="AK51" s="100">
        <v>18.87</v>
      </c>
      <c r="AL51" s="100"/>
      <c r="AM51" s="100"/>
      <c r="AN51" s="100"/>
      <c r="AO51" s="100"/>
      <c r="AP51" s="100">
        <v>11.99</v>
      </c>
      <c r="AQ51" s="100">
        <v>0.02</v>
      </c>
      <c r="AR51" s="100"/>
      <c r="AS51" s="9">
        <f>SUM(AI51:AR51)</f>
        <v>100.22</v>
      </c>
      <c r="AT51" s="100"/>
      <c r="AU51" s="100">
        <f>(BK51+BM51)/(SUM(BK51:BT51))</f>
        <v>0.79689195637568033</v>
      </c>
      <c r="AV51" s="100"/>
      <c r="AW51" s="100"/>
      <c r="AX51" s="100">
        <f>AI51/60.09</f>
        <v>1.1539357630221334</v>
      </c>
      <c r="AY51" s="100"/>
      <c r="AZ51" s="100">
        <f>AK51/101.96</f>
        <v>0.18507257748136527</v>
      </c>
      <c r="BA51" s="100">
        <f>AL51/71.85</f>
        <v>0</v>
      </c>
      <c r="BB51" s="100">
        <f>AM51/70.94</f>
        <v>0</v>
      </c>
      <c r="BC51" s="100">
        <f>AN51/40.31</f>
        <v>0</v>
      </c>
      <c r="BD51" s="100">
        <f>AO51/56.08</f>
        <v>0</v>
      </c>
      <c r="BE51" s="100">
        <f>AP51/61.8</f>
        <v>0.19401294498381877</v>
      </c>
      <c r="BF51" s="100">
        <f>AQ51/94.2</f>
        <v>2.1231422505307856E-4</v>
      </c>
      <c r="BG51" s="100">
        <f>AR51/141.95</f>
        <v>0</v>
      </c>
      <c r="BH51" s="100">
        <f>SUM(AX51:BF51)</f>
        <v>1.5332335997123705</v>
      </c>
      <c r="BI51" s="100"/>
      <c r="BJ51" s="100"/>
      <c r="BK51" s="100">
        <f t="shared" ref="BK51:BL55" si="87">AX51</f>
        <v>1.1539357630221334</v>
      </c>
      <c r="BL51" s="100">
        <f t="shared" si="87"/>
        <v>0</v>
      </c>
      <c r="BM51" s="100">
        <f>2*AZ51</f>
        <v>0.37014515496273054</v>
      </c>
      <c r="BN51" s="100">
        <f t="shared" ref="BN51:BQ55" si="88">BA51</f>
        <v>0</v>
      </c>
      <c r="BO51" s="100">
        <f t="shared" si="88"/>
        <v>0</v>
      </c>
      <c r="BP51" s="100">
        <f t="shared" si="88"/>
        <v>0</v>
      </c>
      <c r="BQ51" s="100">
        <f t="shared" si="88"/>
        <v>0</v>
      </c>
      <c r="BR51" s="100">
        <f t="shared" ref="BR51:BT55" si="89">2*BE51</f>
        <v>0.38802588996763754</v>
      </c>
      <c r="BS51" s="100">
        <f t="shared" si="89"/>
        <v>4.2462845010615713E-4</v>
      </c>
      <c r="BT51" s="100">
        <f t="shared" si="89"/>
        <v>0</v>
      </c>
      <c r="BU51" s="132">
        <f t="shared" si="19"/>
        <v>1.9125314364026076</v>
      </c>
      <c r="BV51" s="113"/>
      <c r="BW51" s="113"/>
      <c r="BX51" s="113" t="e">
        <f t="shared" si="22"/>
        <v>#N/A</v>
      </c>
      <c r="BY51" s="137"/>
      <c r="BZ51" s="6"/>
      <c r="CA51" s="6"/>
      <c r="CB51" s="6"/>
      <c r="CC51" s="6"/>
      <c r="CH51" s="6"/>
      <c r="CI51" s="100">
        <f>BK51/$BU51</f>
        <v>0.60335518729701965</v>
      </c>
      <c r="CJ51" s="100"/>
      <c r="CK51" s="100">
        <f t="shared" si="45"/>
        <v>0.1935367690786606</v>
      </c>
      <c r="CL51" s="100">
        <f t="shared" ref="CL51:CS55" si="90">BN51/$BU51</f>
        <v>0</v>
      </c>
      <c r="CM51" s="100">
        <f t="shared" si="90"/>
        <v>0</v>
      </c>
      <c r="CN51" s="100">
        <f t="shared" si="90"/>
        <v>0</v>
      </c>
      <c r="CO51" s="100">
        <f t="shared" si="90"/>
        <v>0</v>
      </c>
      <c r="CP51" s="100">
        <f t="shared" si="90"/>
        <v>0.2028860193260395</v>
      </c>
      <c r="CQ51" s="100">
        <f t="shared" si="90"/>
        <v>2.2202429828022365E-4</v>
      </c>
      <c r="CR51" s="100">
        <f t="shared" si="90"/>
        <v>0</v>
      </c>
      <c r="CS51" s="100">
        <f t="shared" si="90"/>
        <v>1</v>
      </c>
    </row>
    <row r="52" spans="1:97" x14ac:dyDescent="0.25">
      <c r="A52" s="51" t="s">
        <v>73</v>
      </c>
      <c r="B52" s="52" t="s">
        <v>74</v>
      </c>
      <c r="C52" s="53" t="s">
        <v>85</v>
      </c>
      <c r="D52" s="53" t="s">
        <v>78</v>
      </c>
      <c r="E52" s="45">
        <v>0.79689195637568033</v>
      </c>
      <c r="F52" s="54">
        <v>1</v>
      </c>
      <c r="G52" s="8">
        <v>1.48</v>
      </c>
      <c r="H52" s="9">
        <v>0.04</v>
      </c>
      <c r="I52" s="71"/>
      <c r="J52" s="92">
        <f t="shared" si="24"/>
        <v>2.7027027027027029E-2</v>
      </c>
      <c r="K52" s="11">
        <v>1.34</v>
      </c>
      <c r="L52" s="12">
        <v>7.0000000000000007E-2</v>
      </c>
      <c r="M52" s="12"/>
      <c r="N52" s="90">
        <f t="shared" si="43"/>
        <v>5.2238805970149259E-2</v>
      </c>
      <c r="O52" s="12"/>
      <c r="P52" s="12"/>
      <c r="Q52" s="20"/>
      <c r="R52" s="11"/>
      <c r="S52" s="12"/>
      <c r="T52" s="12"/>
      <c r="U52" s="12"/>
      <c r="V52" s="12"/>
      <c r="W52" s="12"/>
      <c r="X52" s="30"/>
      <c r="Y52" s="11"/>
      <c r="Z52" s="12"/>
      <c r="AA52" s="20"/>
      <c r="AB52" s="12"/>
      <c r="AC52" s="12"/>
      <c r="AD52" s="20"/>
      <c r="AE52" s="20"/>
      <c r="AF52" s="38" t="s">
        <v>88</v>
      </c>
      <c r="AI52" s="100">
        <v>69.34</v>
      </c>
      <c r="AJ52" s="100"/>
      <c r="AK52" s="100">
        <v>18.87</v>
      </c>
      <c r="AL52" s="100"/>
      <c r="AM52" s="100"/>
      <c r="AN52" s="100"/>
      <c r="AO52" s="100"/>
      <c r="AP52" s="100">
        <v>11.99</v>
      </c>
      <c r="AQ52" s="100">
        <v>0.02</v>
      </c>
      <c r="AR52" s="100"/>
      <c r="AS52" s="9">
        <f>SUM(AI52:AR52)</f>
        <v>100.22</v>
      </c>
      <c r="AT52" s="100"/>
      <c r="AU52" s="100">
        <f>(BK52+BM52)/(SUM(BK52:BT52))</f>
        <v>0.79689195637568033</v>
      </c>
      <c r="AV52" s="100"/>
      <c r="AW52" s="100"/>
      <c r="AX52" s="100">
        <f>AI52/60.09</f>
        <v>1.1539357630221334</v>
      </c>
      <c r="AY52" s="100"/>
      <c r="AZ52" s="100">
        <f>AK52/101.96</f>
        <v>0.18507257748136527</v>
      </c>
      <c r="BA52" s="100">
        <f>AL52/71.85</f>
        <v>0</v>
      </c>
      <c r="BB52" s="100">
        <f>AM52/70.94</f>
        <v>0</v>
      </c>
      <c r="BC52" s="100">
        <f>AN52/40.31</f>
        <v>0</v>
      </c>
      <c r="BD52" s="100">
        <f>AO52/56.08</f>
        <v>0</v>
      </c>
      <c r="BE52" s="100">
        <f>AP52/61.8</f>
        <v>0.19401294498381877</v>
      </c>
      <c r="BF52" s="100">
        <f>AQ52/94.2</f>
        <v>2.1231422505307856E-4</v>
      </c>
      <c r="BG52" s="100">
        <f>AR52/141.95</f>
        <v>0</v>
      </c>
      <c r="BH52" s="100">
        <f>SUM(AX52:BF52)</f>
        <v>1.5332335997123705</v>
      </c>
      <c r="BI52" s="100"/>
      <c r="BJ52" s="100"/>
      <c r="BK52" s="100">
        <f t="shared" si="87"/>
        <v>1.1539357630221334</v>
      </c>
      <c r="BL52" s="100">
        <f t="shared" si="87"/>
        <v>0</v>
      </c>
      <c r="BM52" s="100">
        <f>2*AZ52</f>
        <v>0.37014515496273054</v>
      </c>
      <c r="BN52" s="100">
        <f t="shared" si="88"/>
        <v>0</v>
      </c>
      <c r="BO52" s="100">
        <f t="shared" si="88"/>
        <v>0</v>
      </c>
      <c r="BP52" s="100">
        <f t="shared" si="88"/>
        <v>0</v>
      </c>
      <c r="BQ52" s="100">
        <f t="shared" si="88"/>
        <v>0</v>
      </c>
      <c r="BR52" s="100">
        <f t="shared" si="89"/>
        <v>0.38802588996763754</v>
      </c>
      <c r="BS52" s="100">
        <f t="shared" si="89"/>
        <v>4.2462845010615713E-4</v>
      </c>
      <c r="BT52" s="100">
        <f t="shared" si="89"/>
        <v>0</v>
      </c>
      <c r="BU52" s="132">
        <f t="shared" si="19"/>
        <v>1.9125314364026076</v>
      </c>
      <c r="BV52" s="113"/>
      <c r="BW52" s="113"/>
      <c r="BX52" s="113" t="e">
        <f t="shared" si="22"/>
        <v>#N/A</v>
      </c>
      <c r="BY52" s="137"/>
      <c r="BZ52" s="6"/>
      <c r="CA52" s="6"/>
      <c r="CB52" s="6"/>
      <c r="CC52" s="6"/>
      <c r="CH52" s="6"/>
      <c r="CI52" s="100">
        <f>BK52/$BU52</f>
        <v>0.60335518729701965</v>
      </c>
      <c r="CJ52" s="100"/>
      <c r="CK52" s="100">
        <f t="shared" si="45"/>
        <v>0.1935367690786606</v>
      </c>
      <c r="CL52" s="100">
        <f t="shared" si="90"/>
        <v>0</v>
      </c>
      <c r="CM52" s="100">
        <f t="shared" si="90"/>
        <v>0</v>
      </c>
      <c r="CN52" s="100">
        <f t="shared" si="90"/>
        <v>0</v>
      </c>
      <c r="CO52" s="100">
        <f t="shared" si="90"/>
        <v>0</v>
      </c>
      <c r="CP52" s="100">
        <f t="shared" si="90"/>
        <v>0.2028860193260395</v>
      </c>
      <c r="CQ52" s="100">
        <f t="shared" si="90"/>
        <v>2.2202429828022365E-4</v>
      </c>
      <c r="CR52" s="100">
        <f t="shared" si="90"/>
        <v>0</v>
      </c>
      <c r="CS52" s="100">
        <f t="shared" si="90"/>
        <v>1</v>
      </c>
    </row>
    <row r="53" spans="1:97" x14ac:dyDescent="0.25">
      <c r="A53" s="40" t="s">
        <v>52</v>
      </c>
      <c r="B53" s="41" t="s">
        <v>33</v>
      </c>
      <c r="C53" s="21" t="s">
        <v>42</v>
      </c>
      <c r="D53" s="21" t="s">
        <v>93</v>
      </c>
      <c r="E53" s="45">
        <v>0.79893700274342261</v>
      </c>
      <c r="F53" s="54"/>
      <c r="G53" s="89">
        <v>1.87</v>
      </c>
      <c r="H53" s="9">
        <v>7.0000000000000007E-2</v>
      </c>
      <c r="I53" s="71">
        <v>5222</v>
      </c>
      <c r="J53" s="92">
        <f t="shared" si="24"/>
        <v>3.7433155080213908E-2</v>
      </c>
      <c r="K53" s="11">
        <v>1.43</v>
      </c>
      <c r="L53" s="12">
        <v>0.05</v>
      </c>
      <c r="M53" s="12">
        <v>4472</v>
      </c>
      <c r="N53" s="90">
        <f t="shared" si="43"/>
        <v>3.4965034965034968E-2</v>
      </c>
      <c r="O53" s="12"/>
      <c r="P53" s="12"/>
      <c r="Q53" s="20"/>
      <c r="R53" s="11"/>
      <c r="S53" s="12"/>
      <c r="T53" s="12"/>
      <c r="U53" s="19"/>
      <c r="V53" s="19"/>
      <c r="W53" s="19"/>
      <c r="X53" s="30"/>
      <c r="Y53" s="11"/>
      <c r="Z53" s="12"/>
      <c r="AA53" s="20"/>
      <c r="AB53" s="12"/>
      <c r="AC53" s="12"/>
      <c r="AD53" s="20"/>
      <c r="AE53" s="20"/>
      <c r="AF53" s="38" t="s">
        <v>59</v>
      </c>
      <c r="AI53" s="100">
        <v>65.2</v>
      </c>
      <c r="AJ53" s="100"/>
      <c r="AK53" s="100">
        <v>17.8</v>
      </c>
      <c r="AL53" s="100"/>
      <c r="AM53" s="100"/>
      <c r="AN53" s="100"/>
      <c r="AO53" s="100"/>
      <c r="AP53" s="100"/>
      <c r="AQ53" s="100">
        <v>17</v>
      </c>
      <c r="AR53" s="100"/>
      <c r="AS53" s="9">
        <f>SUM(AI53:AR53)</f>
        <v>100</v>
      </c>
      <c r="AT53" s="100"/>
      <c r="AU53" s="100">
        <f>(BK53+BM53)/(SUM(BK53:BT53))</f>
        <v>0.79893700274342261</v>
      </c>
      <c r="AV53" s="100"/>
      <c r="AW53" s="100"/>
      <c r="AX53" s="100">
        <f>AI53/60.09</f>
        <v>1.0850391080046597</v>
      </c>
      <c r="AY53" s="100"/>
      <c r="AZ53" s="100">
        <f>AK53/101.96</f>
        <v>0.17457826598666146</v>
      </c>
      <c r="BA53" s="100">
        <f>AL53/71.85</f>
        <v>0</v>
      </c>
      <c r="BB53" s="100">
        <f>AM53/70.94</f>
        <v>0</v>
      </c>
      <c r="BC53" s="100">
        <f>AN53/40.31</f>
        <v>0</v>
      </c>
      <c r="BD53" s="100">
        <f>AO53/56.08</f>
        <v>0</v>
      </c>
      <c r="BE53" s="100">
        <f>AP53/61.8</f>
        <v>0</v>
      </c>
      <c r="BF53" s="100">
        <f>AQ53/94.2</f>
        <v>0.18046709129511676</v>
      </c>
      <c r="BG53" s="100">
        <f>AR53/141.95</f>
        <v>0</v>
      </c>
      <c r="BH53" s="100">
        <f>SUM(AX53:BF53)</f>
        <v>1.440084465286438</v>
      </c>
      <c r="BI53" s="100"/>
      <c r="BJ53" s="100"/>
      <c r="BK53" s="100">
        <f t="shared" si="87"/>
        <v>1.0850391080046597</v>
      </c>
      <c r="BL53" s="100">
        <f t="shared" si="87"/>
        <v>0</v>
      </c>
      <c r="BM53" s="100">
        <f>2*AZ53</f>
        <v>0.34915653197332291</v>
      </c>
      <c r="BN53" s="100">
        <f t="shared" si="88"/>
        <v>0</v>
      </c>
      <c r="BO53" s="100">
        <f t="shared" si="88"/>
        <v>0</v>
      </c>
      <c r="BP53" s="100">
        <f t="shared" si="88"/>
        <v>0</v>
      </c>
      <c r="BQ53" s="100">
        <f t="shared" si="88"/>
        <v>0</v>
      </c>
      <c r="BR53" s="100">
        <f t="shared" si="89"/>
        <v>0</v>
      </c>
      <c r="BS53" s="100">
        <f t="shared" si="89"/>
        <v>0.36093418259023352</v>
      </c>
      <c r="BT53" s="100">
        <f t="shared" si="89"/>
        <v>0</v>
      </c>
      <c r="BU53" s="132">
        <f t="shared" si="19"/>
        <v>1.7951298225682162</v>
      </c>
      <c r="BV53" s="113"/>
      <c r="BW53" s="113"/>
      <c r="BX53" s="113" t="e">
        <f t="shared" si="22"/>
        <v>#N/A</v>
      </c>
      <c r="BY53" s="137"/>
      <c r="BZ53" s="6"/>
      <c r="CA53" s="6"/>
      <c r="CB53" s="6"/>
      <c r="CC53" s="6"/>
      <c r="CH53" s="6"/>
      <c r="CI53" s="100">
        <f>BK53/$BU53</f>
        <v>0.60443489621956159</v>
      </c>
      <c r="CJ53" s="100"/>
      <c r="CK53" s="100">
        <f t="shared" si="45"/>
        <v>0.19450210652386102</v>
      </c>
      <c r="CL53" s="100">
        <f t="shared" si="90"/>
        <v>0</v>
      </c>
      <c r="CM53" s="100">
        <f t="shared" si="90"/>
        <v>0</v>
      </c>
      <c r="CN53" s="100">
        <f t="shared" si="90"/>
        <v>0</v>
      </c>
      <c r="CO53" s="100">
        <f t="shared" si="90"/>
        <v>0</v>
      </c>
      <c r="CP53" s="100">
        <f t="shared" si="90"/>
        <v>0</v>
      </c>
      <c r="CQ53" s="100">
        <f t="shared" si="90"/>
        <v>0.20106299725657739</v>
      </c>
      <c r="CR53" s="100">
        <f t="shared" si="90"/>
        <v>0</v>
      </c>
      <c r="CS53" s="100">
        <f t="shared" si="90"/>
        <v>1</v>
      </c>
    </row>
    <row r="54" spans="1:97" x14ac:dyDescent="0.25">
      <c r="A54" s="40" t="s">
        <v>43</v>
      </c>
      <c r="B54" s="41" t="s">
        <v>31</v>
      </c>
      <c r="C54" s="21" t="s">
        <v>16</v>
      </c>
      <c r="D54" s="21" t="s">
        <v>77</v>
      </c>
      <c r="E54" s="45">
        <v>0.79926434606532504</v>
      </c>
      <c r="F54" s="54"/>
      <c r="G54" s="8">
        <v>1.49</v>
      </c>
      <c r="H54" s="9">
        <v>0.03</v>
      </c>
      <c r="I54" s="71"/>
      <c r="J54" s="92">
        <f t="shared" si="24"/>
        <v>2.0134228187919462E-2</v>
      </c>
      <c r="K54" s="11">
        <v>1.28</v>
      </c>
      <c r="L54" s="12">
        <v>0.03</v>
      </c>
      <c r="M54" s="12"/>
      <c r="N54" s="90">
        <f t="shared" si="43"/>
        <v>2.34375E-2</v>
      </c>
      <c r="O54" s="12"/>
      <c r="P54" s="12"/>
      <c r="Q54" s="20"/>
      <c r="R54" s="11"/>
      <c r="S54" s="12"/>
      <c r="T54" s="12"/>
      <c r="U54" s="19"/>
      <c r="V54" s="19"/>
      <c r="W54" s="19"/>
      <c r="X54" s="30"/>
      <c r="Y54" s="11"/>
      <c r="Z54" s="12"/>
      <c r="AA54" s="20"/>
      <c r="AB54" s="12"/>
      <c r="AC54" s="12"/>
      <c r="AD54" s="20"/>
      <c r="AE54" s="20"/>
      <c r="AF54" s="38" t="s">
        <v>95</v>
      </c>
      <c r="AI54" s="100">
        <v>68.52</v>
      </c>
      <c r="AJ54" s="100"/>
      <c r="AK54" s="100">
        <v>19.600000000000001</v>
      </c>
      <c r="AL54" s="100">
        <v>0.01</v>
      </c>
      <c r="AM54" s="100"/>
      <c r="AN54" s="100"/>
      <c r="AO54" s="100">
        <v>0.01</v>
      </c>
      <c r="AP54" s="100">
        <v>11.81</v>
      </c>
      <c r="AQ54" s="100">
        <v>0.02</v>
      </c>
      <c r="AR54" s="100"/>
      <c r="AS54" s="9">
        <f>SUM(AI54:AR54)</f>
        <v>99.970000000000013</v>
      </c>
      <c r="AT54" s="100"/>
      <c r="AU54" s="100">
        <f>(BK54+BM54)/(SUM(BK54:BT54))</f>
        <v>0.79926434606532504</v>
      </c>
      <c r="AV54" s="100"/>
      <c r="AW54" s="100"/>
      <c r="AX54" s="100">
        <f>AI54/60.09</f>
        <v>1.1402895656515226</v>
      </c>
      <c r="AY54" s="100"/>
      <c r="AZ54" s="100">
        <f>AK54/101.96</f>
        <v>0.19223224794036881</v>
      </c>
      <c r="BA54" s="100">
        <f>AL54/71.85</f>
        <v>1.3917884481558804E-4</v>
      </c>
      <c r="BB54" s="100">
        <f>AM54/70.94</f>
        <v>0</v>
      </c>
      <c r="BC54" s="100">
        <f>AN54/40.31</f>
        <v>0</v>
      </c>
      <c r="BD54" s="100">
        <f>AO54/56.08</f>
        <v>1.783166904422254E-4</v>
      </c>
      <c r="BE54" s="100">
        <f>AP54/61.8</f>
        <v>0.19110032362459548</v>
      </c>
      <c r="BF54" s="100">
        <f>AQ54/94.2</f>
        <v>2.1231422505307856E-4</v>
      </c>
      <c r="BG54" s="100">
        <f>AR54/141.95</f>
        <v>0</v>
      </c>
      <c r="BH54" s="100"/>
      <c r="BI54" s="100">
        <f>SUM(AX54:BF54)</f>
        <v>1.5241519469767977</v>
      </c>
      <c r="BJ54" s="100"/>
      <c r="BK54" s="100">
        <f t="shared" si="87"/>
        <v>1.1402895656515226</v>
      </c>
      <c r="BL54" s="100">
        <f t="shared" si="87"/>
        <v>0</v>
      </c>
      <c r="BM54" s="100">
        <f>2*AZ54</f>
        <v>0.38446449588073761</v>
      </c>
      <c r="BN54" s="100">
        <f t="shared" si="88"/>
        <v>1.3917884481558804E-4</v>
      </c>
      <c r="BO54" s="100">
        <f t="shared" si="88"/>
        <v>0</v>
      </c>
      <c r="BP54" s="100">
        <f t="shared" si="88"/>
        <v>0</v>
      </c>
      <c r="BQ54" s="100">
        <f t="shared" si="88"/>
        <v>1.783166904422254E-4</v>
      </c>
      <c r="BR54" s="100">
        <f t="shared" si="89"/>
        <v>0.38220064724919095</v>
      </c>
      <c r="BS54" s="100">
        <f t="shared" si="89"/>
        <v>4.2462845010615713E-4</v>
      </c>
      <c r="BT54" s="100">
        <f t="shared" si="89"/>
        <v>0</v>
      </c>
      <c r="BU54" s="132">
        <f t="shared" si="19"/>
        <v>1.9076968327668153</v>
      </c>
      <c r="BV54" s="113"/>
      <c r="BW54" s="113"/>
      <c r="BX54" s="113" t="e">
        <f t="shared" si="22"/>
        <v>#N/A</v>
      </c>
      <c r="BY54" s="137"/>
      <c r="BZ54" s="6"/>
      <c r="CA54" s="6"/>
      <c r="CB54" s="6"/>
      <c r="CC54" s="6"/>
      <c r="CH54" s="6"/>
      <c r="CI54" s="100">
        <f>BK54/$BU54</f>
        <v>0.59773101578079957</v>
      </c>
      <c r="CJ54" s="100"/>
      <c r="CK54" s="100">
        <f t="shared" si="45"/>
        <v>0.20153333028452539</v>
      </c>
      <c r="CL54" s="100">
        <f t="shared" si="90"/>
        <v>7.2956479470446538E-5</v>
      </c>
      <c r="CM54" s="100">
        <f t="shared" si="90"/>
        <v>0</v>
      </c>
      <c r="CN54" s="100">
        <f t="shared" si="90"/>
        <v>0</v>
      </c>
      <c r="CO54" s="100">
        <f t="shared" si="90"/>
        <v>9.3472236982018253E-5</v>
      </c>
      <c r="CP54" s="100">
        <f t="shared" si="90"/>
        <v>0.20034663825219481</v>
      </c>
      <c r="CQ54" s="100">
        <f t="shared" si="90"/>
        <v>2.2258696602766808E-4</v>
      </c>
      <c r="CR54" s="100">
        <f t="shared" si="90"/>
        <v>0</v>
      </c>
      <c r="CS54" s="100">
        <f t="shared" si="90"/>
        <v>1</v>
      </c>
    </row>
    <row r="55" spans="1:97" x14ac:dyDescent="0.25">
      <c r="A55" s="40" t="s">
        <v>63</v>
      </c>
      <c r="B55" s="41" t="s">
        <v>92</v>
      </c>
      <c r="C55" s="21" t="s">
        <v>15</v>
      </c>
      <c r="D55" s="21" t="s">
        <v>93</v>
      </c>
      <c r="E55" s="45">
        <v>0.79949467092578042</v>
      </c>
      <c r="F55" s="54"/>
      <c r="G55" s="8">
        <v>1.67</v>
      </c>
      <c r="H55" s="9">
        <v>0.06</v>
      </c>
      <c r="I55" s="71">
        <v>5218</v>
      </c>
      <c r="J55" s="92">
        <f t="shared" si="24"/>
        <v>3.5928143712574849E-2</v>
      </c>
      <c r="K55" s="11">
        <v>1.1299999999999999</v>
      </c>
      <c r="L55" s="12">
        <v>0.04</v>
      </c>
      <c r="M55" s="12">
        <v>4485</v>
      </c>
      <c r="N55" s="90">
        <f t="shared" si="43"/>
        <v>3.5398230088495582E-2</v>
      </c>
      <c r="O55" s="12">
        <v>49</v>
      </c>
      <c r="P55" s="12">
        <v>2</v>
      </c>
      <c r="Q55" s="20">
        <v>1636</v>
      </c>
      <c r="R55" s="11">
        <v>70</v>
      </c>
      <c r="S55" s="12"/>
      <c r="T55" s="12"/>
      <c r="U55" s="12">
        <v>2</v>
      </c>
      <c r="V55" s="12"/>
      <c r="W55" s="12"/>
      <c r="X55" s="20">
        <v>3530</v>
      </c>
      <c r="Y55" s="11"/>
      <c r="Z55" s="12"/>
      <c r="AA55" s="20"/>
      <c r="AB55" s="12"/>
      <c r="AC55" s="12"/>
      <c r="AD55" s="20"/>
      <c r="AE55" s="20"/>
      <c r="AF55" s="38" t="s">
        <v>61</v>
      </c>
      <c r="AI55" s="100">
        <v>68.739999999999995</v>
      </c>
      <c r="AJ55" s="100"/>
      <c r="AK55" s="100">
        <v>19.440000000000001</v>
      </c>
      <c r="AL55" s="100"/>
      <c r="AM55" s="100"/>
      <c r="AN55" s="100"/>
      <c r="AO55" s="100"/>
      <c r="AP55" s="100">
        <v>11.82</v>
      </c>
      <c r="AQ55" s="100"/>
      <c r="AR55" s="100"/>
      <c r="AS55" s="9">
        <f>SUM(AI55:AR55)</f>
        <v>100</v>
      </c>
      <c r="AT55" s="100"/>
      <c r="AU55" s="100">
        <f>(BK55+BM55)/(SUM(BK55:BT55))</f>
        <v>0.79949467092578042</v>
      </c>
      <c r="AV55" s="100"/>
      <c r="AW55" s="100"/>
      <c r="AX55" s="100">
        <f>AI55/60.09</f>
        <v>1.1439507405558327</v>
      </c>
      <c r="AY55" s="100"/>
      <c r="AZ55" s="100">
        <f>AK55/101.96</f>
        <v>0.19066300510003925</v>
      </c>
      <c r="BA55" s="100">
        <f>AL55/71.85</f>
        <v>0</v>
      </c>
      <c r="BB55" s="100">
        <f>AM55/70.94</f>
        <v>0</v>
      </c>
      <c r="BC55" s="100">
        <f>AN55/40.31</f>
        <v>0</v>
      </c>
      <c r="BD55" s="100">
        <f>AO55/56.08</f>
        <v>0</v>
      </c>
      <c r="BE55" s="100">
        <f>AP55/61.8</f>
        <v>0.1912621359223301</v>
      </c>
      <c r="BF55" s="100">
        <f>AQ55/94.2</f>
        <v>0</v>
      </c>
      <c r="BG55" s="100">
        <f>AR55/141.95</f>
        <v>0</v>
      </c>
      <c r="BH55" s="100">
        <f>SUM(AX55:BF55)</f>
        <v>1.5258758815782021</v>
      </c>
      <c r="BI55" s="100"/>
      <c r="BJ55" s="100"/>
      <c r="BK55" s="100">
        <f t="shared" si="87"/>
        <v>1.1439507405558327</v>
      </c>
      <c r="BL55" s="100">
        <f t="shared" si="87"/>
        <v>0</v>
      </c>
      <c r="BM55" s="100">
        <f>2*AZ55</f>
        <v>0.3813260102000785</v>
      </c>
      <c r="BN55" s="100">
        <f t="shared" si="88"/>
        <v>0</v>
      </c>
      <c r="BO55" s="100">
        <f t="shared" si="88"/>
        <v>0</v>
      </c>
      <c r="BP55" s="100">
        <f t="shared" si="88"/>
        <v>0</v>
      </c>
      <c r="BQ55" s="100">
        <f t="shared" si="88"/>
        <v>0</v>
      </c>
      <c r="BR55" s="100">
        <f t="shared" si="89"/>
        <v>0.3825242718446602</v>
      </c>
      <c r="BS55" s="100">
        <f t="shared" si="89"/>
        <v>0</v>
      </c>
      <c r="BT55" s="100">
        <f t="shared" si="89"/>
        <v>0</v>
      </c>
      <c r="BU55" s="132">
        <f t="shared" si="19"/>
        <v>1.9078010226005713</v>
      </c>
      <c r="BV55" s="113"/>
      <c r="BW55" s="113"/>
      <c r="BX55" s="113" t="e">
        <f t="shared" si="22"/>
        <v>#N/A</v>
      </c>
      <c r="BY55" s="137"/>
      <c r="BZ55" s="6"/>
      <c r="CA55" s="6"/>
      <c r="CB55" s="6"/>
      <c r="CC55" s="6"/>
      <c r="CH55" s="6"/>
      <c r="CI55" s="100">
        <f>BK55/$BU55</f>
        <v>0.59961742708182686</v>
      </c>
      <c r="CJ55" s="100"/>
      <c r="CK55" s="100">
        <f t="shared" si="45"/>
        <v>0.19987724384395364</v>
      </c>
      <c r="CL55" s="100">
        <f t="shared" si="90"/>
        <v>0</v>
      </c>
      <c r="CM55" s="100">
        <f t="shared" si="90"/>
        <v>0</v>
      </c>
      <c r="CN55" s="100">
        <f t="shared" si="90"/>
        <v>0</v>
      </c>
      <c r="CO55" s="100">
        <f t="shared" si="90"/>
        <v>0</v>
      </c>
      <c r="CP55" s="100">
        <f t="shared" si="90"/>
        <v>0.20050532907421958</v>
      </c>
      <c r="CQ55" s="100">
        <f t="shared" si="90"/>
        <v>0</v>
      </c>
      <c r="CR55" s="100">
        <f t="shared" si="90"/>
        <v>0</v>
      </c>
      <c r="CS55" s="100">
        <f t="shared" si="90"/>
        <v>1</v>
      </c>
    </row>
    <row r="56" spans="1:97" x14ac:dyDescent="0.25">
      <c r="A56" s="51" t="s">
        <v>174</v>
      </c>
      <c r="B56" s="52" t="s">
        <v>175</v>
      </c>
      <c r="C56" s="53" t="s">
        <v>15</v>
      </c>
      <c r="D56" s="53" t="s">
        <v>109</v>
      </c>
      <c r="E56" s="45">
        <v>0.8</v>
      </c>
      <c r="F56" s="54"/>
      <c r="G56" s="8"/>
      <c r="H56" s="9"/>
      <c r="I56" s="71"/>
      <c r="J56" s="92"/>
      <c r="K56" s="11"/>
      <c r="L56" s="12"/>
      <c r="M56" s="12"/>
      <c r="N56" s="90"/>
      <c r="O56" s="12"/>
      <c r="P56" s="12"/>
      <c r="Q56" s="20"/>
      <c r="R56" s="11"/>
      <c r="S56" s="12">
        <v>69</v>
      </c>
      <c r="T56" s="12">
        <v>71</v>
      </c>
      <c r="U56" s="19"/>
      <c r="V56" s="19">
        <v>17</v>
      </c>
      <c r="W56" s="19">
        <v>17</v>
      </c>
      <c r="X56" s="30"/>
      <c r="Y56" s="11"/>
      <c r="Z56" s="12"/>
      <c r="AA56" s="20"/>
      <c r="AB56" s="12"/>
      <c r="AC56" s="12"/>
      <c r="AD56" s="20"/>
      <c r="AE56" s="20"/>
      <c r="AF56" s="38" t="s">
        <v>176</v>
      </c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9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32">
        <f t="shared" si="19"/>
        <v>0</v>
      </c>
      <c r="BV56" s="113"/>
      <c r="BW56" s="113"/>
      <c r="BX56" s="113" t="e">
        <f t="shared" si="22"/>
        <v>#N/A</v>
      </c>
      <c r="BY56" s="137"/>
      <c r="BZ56" s="6"/>
      <c r="CA56" s="6"/>
      <c r="CB56" s="6"/>
      <c r="CC56" s="6"/>
      <c r="CH56" s="6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</row>
    <row r="57" spans="1:97" x14ac:dyDescent="0.25">
      <c r="A57" s="40" t="s">
        <v>43</v>
      </c>
      <c r="B57" s="41" t="s">
        <v>32</v>
      </c>
      <c r="C57" s="21" t="s">
        <v>17</v>
      </c>
      <c r="D57" s="21" t="s">
        <v>77</v>
      </c>
      <c r="E57" s="45">
        <v>0.80559810481683924</v>
      </c>
      <c r="F57" s="54"/>
      <c r="G57" s="8">
        <v>1.65</v>
      </c>
      <c r="H57" s="9">
        <v>0.05</v>
      </c>
      <c r="I57" s="71"/>
      <c r="J57" s="92">
        <f t="shared" si="24"/>
        <v>3.0303030303030307E-2</v>
      </c>
      <c r="K57" s="11">
        <v>1.58</v>
      </c>
      <c r="L57" s="12">
        <v>0.1</v>
      </c>
      <c r="M57" s="12"/>
      <c r="N57" s="90">
        <f t="shared" si="43"/>
        <v>6.3291139240506333E-2</v>
      </c>
      <c r="O57" s="12"/>
      <c r="P57" s="12"/>
      <c r="Q57" s="20"/>
      <c r="R57" s="11"/>
      <c r="S57" s="12"/>
      <c r="T57" s="12"/>
      <c r="U57" s="19"/>
      <c r="V57" s="19"/>
      <c r="W57" s="19"/>
      <c r="X57" s="30"/>
      <c r="Y57" s="11"/>
      <c r="Z57" s="12"/>
      <c r="AA57" s="20"/>
      <c r="AB57" s="12"/>
      <c r="AC57" s="12"/>
      <c r="AD57" s="20"/>
      <c r="AE57" s="20"/>
      <c r="AF57" s="38" t="s">
        <v>97</v>
      </c>
      <c r="AI57" s="100">
        <v>65.14</v>
      </c>
      <c r="AJ57" s="100"/>
      <c r="AK57" s="100">
        <v>18.43</v>
      </c>
      <c r="AL57" s="100"/>
      <c r="AM57" s="100"/>
      <c r="AN57" s="100"/>
      <c r="AO57" s="100"/>
      <c r="AP57" s="100"/>
      <c r="AQ57" s="100">
        <v>16.43</v>
      </c>
      <c r="AR57" s="100"/>
      <c r="AS57" s="9">
        <f>SUM(AI57:AR57)</f>
        <v>100</v>
      </c>
      <c r="AT57" s="100"/>
      <c r="AU57" s="100">
        <f>(BK57+BM57)/(SUM(BK57:BT57))</f>
        <v>0.80559810481683924</v>
      </c>
      <c r="AV57" s="100"/>
      <c r="AW57" s="100"/>
      <c r="AX57" s="100">
        <f>AI57/60.09</f>
        <v>1.0840406057580296</v>
      </c>
      <c r="AY57" s="100"/>
      <c r="AZ57" s="100">
        <f>AK57/101.96</f>
        <v>0.18075715967045902</v>
      </c>
      <c r="BA57" s="100">
        <f>AL57/71.85</f>
        <v>0</v>
      </c>
      <c r="BB57" s="100">
        <f>AM57/70.94</f>
        <v>0</v>
      </c>
      <c r="BC57" s="100">
        <f>AN57/40.31</f>
        <v>0</v>
      </c>
      <c r="BD57" s="100">
        <f>AO57/56.08</f>
        <v>0</v>
      </c>
      <c r="BE57" s="100">
        <f>AP57/61.8</f>
        <v>0</v>
      </c>
      <c r="BF57" s="100">
        <f>AQ57/94.2</f>
        <v>0.17441613588110402</v>
      </c>
      <c r="BG57" s="100">
        <f>AR57/141.95</f>
        <v>0</v>
      </c>
      <c r="BH57" s="100"/>
      <c r="BI57" s="100">
        <f>SUM(AX57:BF57)</f>
        <v>1.4392139013095928</v>
      </c>
      <c r="BJ57" s="100"/>
      <c r="BK57" s="100">
        <f t="shared" ref="BK57:BL59" si="91">AX57</f>
        <v>1.0840406057580296</v>
      </c>
      <c r="BL57" s="100">
        <f t="shared" si="91"/>
        <v>0</v>
      </c>
      <c r="BM57" s="100">
        <f>2*AZ57</f>
        <v>0.36151431934091804</v>
      </c>
      <c r="BN57" s="100">
        <f t="shared" ref="BN57:BQ59" si="92">BA57</f>
        <v>0</v>
      </c>
      <c r="BO57" s="100">
        <f t="shared" si="92"/>
        <v>0</v>
      </c>
      <c r="BP57" s="100">
        <f t="shared" si="92"/>
        <v>0</v>
      </c>
      <c r="BQ57" s="100">
        <f t="shared" si="92"/>
        <v>0</v>
      </c>
      <c r="BR57" s="100">
        <f t="shared" ref="BR57:BT59" si="93">2*BE57</f>
        <v>0</v>
      </c>
      <c r="BS57" s="100">
        <f t="shared" si="93"/>
        <v>0.34883227176220805</v>
      </c>
      <c r="BT57" s="100">
        <f t="shared" si="93"/>
        <v>0</v>
      </c>
      <c r="BU57" s="132">
        <f t="shared" si="19"/>
        <v>1.7943871968611558</v>
      </c>
      <c r="BV57" s="113"/>
      <c r="BW57" s="113"/>
      <c r="BX57" s="113" t="e">
        <f t="shared" si="22"/>
        <v>#N/A</v>
      </c>
      <c r="BY57" s="137"/>
      <c r="BZ57" s="6"/>
      <c r="CA57" s="6"/>
      <c r="CB57" s="6"/>
      <c r="CC57" s="6"/>
      <c r="CH57" s="6"/>
      <c r="CI57" s="100">
        <f>BK57/$BU57</f>
        <v>0.60412858922215629</v>
      </c>
      <c r="CJ57" s="100"/>
      <c r="CK57" s="100">
        <f t="shared" si="45"/>
        <v>0.20146951559468296</v>
      </c>
      <c r="CL57" s="100">
        <f t="shared" ref="CL57:CS59" si="94">BN57/$BU57</f>
        <v>0</v>
      </c>
      <c r="CM57" s="100">
        <f t="shared" si="94"/>
        <v>0</v>
      </c>
      <c r="CN57" s="100">
        <f t="shared" si="94"/>
        <v>0</v>
      </c>
      <c r="CO57" s="100">
        <f t="shared" si="94"/>
        <v>0</v>
      </c>
      <c r="CP57" s="100">
        <f t="shared" si="94"/>
        <v>0</v>
      </c>
      <c r="CQ57" s="100">
        <f t="shared" si="94"/>
        <v>0.19440189518316076</v>
      </c>
      <c r="CR57" s="100">
        <f t="shared" si="94"/>
        <v>0</v>
      </c>
      <c r="CS57" s="100">
        <f t="shared" si="94"/>
        <v>1</v>
      </c>
    </row>
    <row r="58" spans="1:97" x14ac:dyDescent="0.25">
      <c r="A58" s="51" t="s">
        <v>101</v>
      </c>
      <c r="B58" s="52" t="s">
        <v>117</v>
      </c>
      <c r="C58" s="53" t="s">
        <v>15</v>
      </c>
      <c r="D58" s="53" t="s">
        <v>78</v>
      </c>
      <c r="E58" s="45">
        <v>0.82281912432726401</v>
      </c>
      <c r="F58" s="54">
        <v>1</v>
      </c>
      <c r="G58" s="8"/>
      <c r="H58" s="9"/>
      <c r="I58" s="71"/>
      <c r="J58" s="92"/>
      <c r="K58" s="11"/>
      <c r="L58" s="12"/>
      <c r="M58" s="12"/>
      <c r="N58" s="90"/>
      <c r="O58" s="12"/>
      <c r="P58" s="12"/>
      <c r="Q58" s="20"/>
      <c r="R58" s="11"/>
      <c r="S58" s="12"/>
      <c r="T58" s="12"/>
      <c r="U58" s="19"/>
      <c r="V58" s="19"/>
      <c r="W58" s="19"/>
      <c r="X58" s="30"/>
      <c r="Y58" s="11">
        <v>199</v>
      </c>
      <c r="Z58" s="12">
        <v>17</v>
      </c>
      <c r="AA58" s="20"/>
      <c r="AB58" s="12">
        <v>235</v>
      </c>
      <c r="AC58" s="12">
        <v>20</v>
      </c>
      <c r="AD58" s="20"/>
      <c r="AE58" s="20">
        <f t="shared" si="17"/>
        <v>217</v>
      </c>
      <c r="AF58" s="38"/>
      <c r="AI58" s="100">
        <v>69.66</v>
      </c>
      <c r="AJ58" s="100"/>
      <c r="AK58" s="100">
        <v>20.43</v>
      </c>
      <c r="AL58" s="100"/>
      <c r="AM58" s="100"/>
      <c r="AN58" s="100"/>
      <c r="AO58" s="100"/>
      <c r="AP58" s="100">
        <v>10.38</v>
      </c>
      <c r="AQ58" s="100"/>
      <c r="AR58" s="100"/>
      <c r="AS58" s="9">
        <f>SUM(AI58:AR58)</f>
        <v>100.47</v>
      </c>
      <c r="AT58" s="100"/>
      <c r="AU58" s="100">
        <f>(BK58+BM58)/(SUM(BK58:BT58))</f>
        <v>0.82281912432726401</v>
      </c>
      <c r="AV58" s="100"/>
      <c r="AW58" s="100"/>
      <c r="AX58" s="100">
        <f>AI58/60.09</f>
        <v>1.1592611083374937</v>
      </c>
      <c r="AY58" s="100"/>
      <c r="AZ58" s="100">
        <f>AK58/101.96</f>
        <v>0.20037269517457829</v>
      </c>
      <c r="BA58" s="100">
        <f>AL58/71.85</f>
        <v>0</v>
      </c>
      <c r="BB58" s="100">
        <f>AM58/70.94</f>
        <v>0</v>
      </c>
      <c r="BC58" s="100">
        <f>AN58/40.31</f>
        <v>0</v>
      </c>
      <c r="BD58" s="100">
        <f>AO58/56.08</f>
        <v>0</v>
      </c>
      <c r="BE58" s="100">
        <f>AP58/61.8</f>
        <v>0.16796116504854372</v>
      </c>
      <c r="BF58" s="100">
        <f>AQ58/94.2</f>
        <v>0</v>
      </c>
      <c r="BG58" s="100">
        <f>AR58/141.95</f>
        <v>0</v>
      </c>
      <c r="BH58" s="100"/>
      <c r="BI58" s="100">
        <f>SUM(AX58:BF58)</f>
        <v>1.5275949685606158</v>
      </c>
      <c r="BJ58" s="100"/>
      <c r="BK58" s="100">
        <f t="shared" si="91"/>
        <v>1.1592611083374937</v>
      </c>
      <c r="BL58" s="100">
        <f t="shared" si="91"/>
        <v>0</v>
      </c>
      <c r="BM58" s="100">
        <f>2*AZ58</f>
        <v>0.40074539034915657</v>
      </c>
      <c r="BN58" s="100">
        <f t="shared" si="92"/>
        <v>0</v>
      </c>
      <c r="BO58" s="100">
        <f t="shared" si="92"/>
        <v>0</v>
      </c>
      <c r="BP58" s="100">
        <f t="shared" si="92"/>
        <v>0</v>
      </c>
      <c r="BQ58" s="100">
        <f t="shared" si="92"/>
        <v>0</v>
      </c>
      <c r="BR58" s="100">
        <f t="shared" si="93"/>
        <v>0.33592233009708744</v>
      </c>
      <c r="BS58" s="100">
        <f t="shared" si="93"/>
        <v>0</v>
      </c>
      <c r="BT58" s="100">
        <f t="shared" si="93"/>
        <v>0</v>
      </c>
      <c r="BU58" s="132">
        <f t="shared" si="19"/>
        <v>1.8959288287837377</v>
      </c>
      <c r="BV58" s="113"/>
      <c r="BW58" s="113"/>
      <c r="BX58" s="113">
        <f t="shared" si="22"/>
        <v>217</v>
      </c>
      <c r="BY58" s="137"/>
      <c r="BZ58" s="6"/>
      <c r="CA58" s="6"/>
      <c r="CB58" s="6"/>
      <c r="CC58" s="6"/>
      <c r="CH58" s="6"/>
      <c r="CI58" s="100">
        <f>BK58/$BU58</f>
        <v>0.61144758745040784</v>
      </c>
      <c r="CJ58" s="100"/>
      <c r="CK58" s="100">
        <f t="shared" si="45"/>
        <v>0.2113715368768562</v>
      </c>
      <c r="CL58" s="100">
        <f t="shared" si="94"/>
        <v>0</v>
      </c>
      <c r="CM58" s="100">
        <f t="shared" si="94"/>
        <v>0</v>
      </c>
      <c r="CN58" s="100">
        <f t="shared" si="94"/>
        <v>0</v>
      </c>
      <c r="CO58" s="100">
        <f t="shared" si="94"/>
        <v>0</v>
      </c>
      <c r="CP58" s="100">
        <f t="shared" si="94"/>
        <v>0.17718087567273602</v>
      </c>
      <c r="CQ58" s="100">
        <f t="shared" si="94"/>
        <v>0</v>
      </c>
      <c r="CR58" s="100">
        <f t="shared" si="94"/>
        <v>0</v>
      </c>
      <c r="CS58" s="100">
        <f t="shared" si="94"/>
        <v>1</v>
      </c>
    </row>
    <row r="59" spans="1:97" x14ac:dyDescent="0.25">
      <c r="A59" s="40" t="s">
        <v>43</v>
      </c>
      <c r="B59" s="41" t="s">
        <v>35</v>
      </c>
      <c r="C59" s="21" t="s">
        <v>20</v>
      </c>
      <c r="D59" s="21" t="s">
        <v>77</v>
      </c>
      <c r="E59" s="45">
        <v>0.84969876688174817</v>
      </c>
      <c r="F59" s="54"/>
      <c r="G59" s="8">
        <v>1.79</v>
      </c>
      <c r="H59" s="9">
        <v>0.02</v>
      </c>
      <c r="I59" s="71"/>
      <c r="J59" s="92">
        <f t="shared" si="24"/>
        <v>1.11731843575419E-2</v>
      </c>
      <c r="K59" s="11">
        <v>1.56</v>
      </c>
      <c r="L59" s="12">
        <v>0.02</v>
      </c>
      <c r="M59" s="12"/>
      <c r="N59" s="90">
        <f t="shared" si="43"/>
        <v>1.282051282051282E-2</v>
      </c>
      <c r="O59" s="12"/>
      <c r="P59" s="12"/>
      <c r="Q59" s="20"/>
      <c r="R59" s="11"/>
      <c r="S59" s="12"/>
      <c r="T59" s="12"/>
      <c r="U59" s="19"/>
      <c r="V59" s="19"/>
      <c r="W59" s="19"/>
      <c r="X59" s="30"/>
      <c r="Y59" s="11"/>
      <c r="Z59" s="12"/>
      <c r="AA59" s="20"/>
      <c r="AB59" s="12"/>
      <c r="AC59" s="12"/>
      <c r="AD59" s="20"/>
      <c r="AE59" s="20"/>
      <c r="AF59" s="38" t="s">
        <v>47</v>
      </c>
      <c r="AI59" s="100">
        <v>76.14</v>
      </c>
      <c r="AJ59" s="100"/>
      <c r="AK59" s="100">
        <v>13.53</v>
      </c>
      <c r="AL59" s="100"/>
      <c r="AM59" s="100"/>
      <c r="AN59" s="100"/>
      <c r="AO59" s="100"/>
      <c r="AP59" s="100">
        <v>4.6500000000000004</v>
      </c>
      <c r="AQ59" s="100">
        <v>5.68</v>
      </c>
      <c r="AR59" s="100"/>
      <c r="AS59" s="9">
        <f>SUM(AI59:AR59)</f>
        <v>100</v>
      </c>
      <c r="AT59" s="100"/>
      <c r="AU59" s="100">
        <f>(BK59+BM59)/(SUM(BK59:BT59))</f>
        <v>0.84969876688174817</v>
      </c>
      <c r="AV59" s="100"/>
      <c r="AW59" s="100"/>
      <c r="AX59" s="100">
        <f>AI59/60.09</f>
        <v>1.2670993509735395</v>
      </c>
      <c r="AY59" s="100"/>
      <c r="AZ59" s="100">
        <f>AK59/101.96</f>
        <v>0.13269909768536681</v>
      </c>
      <c r="BA59" s="100">
        <f>AL59/71.85</f>
        <v>0</v>
      </c>
      <c r="BB59" s="100">
        <f>AM59/70.94</f>
        <v>0</v>
      </c>
      <c r="BC59" s="100">
        <f>AN59/40.31</f>
        <v>0</v>
      </c>
      <c r="BD59" s="100">
        <f>AO59/56.08</f>
        <v>0</v>
      </c>
      <c r="BE59" s="100">
        <f>AP59/61.8</f>
        <v>7.524271844660195E-2</v>
      </c>
      <c r="BF59" s="100">
        <f>AQ59/94.2</f>
        <v>6.0297239915074304E-2</v>
      </c>
      <c r="BG59" s="100">
        <f>AR59/141.95</f>
        <v>0</v>
      </c>
      <c r="BH59" s="100"/>
      <c r="BI59" s="100">
        <f>SUM(AX59:BF59)</f>
        <v>1.5353384070205827</v>
      </c>
      <c r="BJ59" s="100"/>
      <c r="BK59" s="100">
        <f t="shared" si="91"/>
        <v>1.2670993509735395</v>
      </c>
      <c r="BL59" s="100">
        <f t="shared" si="91"/>
        <v>0</v>
      </c>
      <c r="BM59" s="100">
        <f>2*AZ59</f>
        <v>0.26539819537073361</v>
      </c>
      <c r="BN59" s="100">
        <f t="shared" si="92"/>
        <v>0</v>
      </c>
      <c r="BO59" s="100">
        <f t="shared" si="92"/>
        <v>0</v>
      </c>
      <c r="BP59" s="100">
        <f t="shared" si="92"/>
        <v>0</v>
      </c>
      <c r="BQ59" s="100">
        <f t="shared" si="92"/>
        <v>0</v>
      </c>
      <c r="BR59" s="100">
        <f t="shared" si="93"/>
        <v>0.1504854368932039</v>
      </c>
      <c r="BS59" s="100">
        <f t="shared" si="93"/>
        <v>0.12059447983014861</v>
      </c>
      <c r="BT59" s="100">
        <f t="shared" si="93"/>
        <v>0</v>
      </c>
      <c r="BU59" s="132">
        <f t="shared" si="19"/>
        <v>1.8035774630676256</v>
      </c>
      <c r="BV59" s="113"/>
      <c r="BW59" s="113"/>
      <c r="BX59" s="113" t="e">
        <f t="shared" si="22"/>
        <v>#N/A</v>
      </c>
      <c r="BY59" s="137"/>
      <c r="BZ59" s="6"/>
      <c r="CA59" s="6"/>
      <c r="CB59" s="6"/>
      <c r="CC59" s="6"/>
      <c r="CH59" s="6"/>
      <c r="CI59" s="100">
        <f>BK59/$BU59</f>
        <v>0.70254778456722677</v>
      </c>
      <c r="CJ59" s="100"/>
      <c r="CK59" s="100">
        <f t="shared" si="45"/>
        <v>0.14715098231452145</v>
      </c>
      <c r="CL59" s="100">
        <f t="shared" si="94"/>
        <v>0</v>
      </c>
      <c r="CM59" s="100">
        <f t="shared" si="94"/>
        <v>0</v>
      </c>
      <c r="CN59" s="100">
        <f t="shared" si="94"/>
        <v>0</v>
      </c>
      <c r="CO59" s="100">
        <f t="shared" si="94"/>
        <v>0</v>
      </c>
      <c r="CP59" s="100">
        <f t="shared" si="94"/>
        <v>8.3437190791489396E-2</v>
      </c>
      <c r="CQ59" s="100">
        <f t="shared" si="94"/>
        <v>6.6864042326762477E-2</v>
      </c>
      <c r="CR59" s="100">
        <f t="shared" si="94"/>
        <v>0</v>
      </c>
      <c r="CS59" s="100">
        <f t="shared" si="94"/>
        <v>1</v>
      </c>
    </row>
    <row r="60" spans="1:97" x14ac:dyDescent="0.25">
      <c r="A60" s="51" t="s">
        <v>70</v>
      </c>
      <c r="B60" s="52" t="s">
        <v>69</v>
      </c>
      <c r="C60" s="53" t="s">
        <v>71</v>
      </c>
      <c r="D60" s="53" t="s">
        <v>77</v>
      </c>
      <c r="E60" s="45">
        <v>0.85299999999999998</v>
      </c>
      <c r="F60" s="54"/>
      <c r="G60" s="8">
        <v>1.92</v>
      </c>
      <c r="H60" s="9">
        <v>0.02</v>
      </c>
      <c r="I60" s="71"/>
      <c r="J60" s="92">
        <f t="shared" si="24"/>
        <v>1.0416666666666668E-2</v>
      </c>
      <c r="K60" s="11">
        <v>0.98</v>
      </c>
      <c r="L60" s="12">
        <v>0.04</v>
      </c>
      <c r="M60" s="12"/>
      <c r="N60" s="90">
        <f t="shared" si="43"/>
        <v>4.0816326530612249E-2</v>
      </c>
      <c r="O60" s="12"/>
      <c r="P60" s="12"/>
      <c r="Q60" s="20"/>
      <c r="R60" s="11"/>
      <c r="S60" s="12"/>
      <c r="T60" s="12"/>
      <c r="U60" s="12"/>
      <c r="V60" s="12"/>
      <c r="W60" s="12"/>
      <c r="X60" s="30"/>
      <c r="Y60" s="11"/>
      <c r="Z60" s="12"/>
      <c r="AA60" s="20"/>
      <c r="AB60" s="12"/>
      <c r="AC60" s="12"/>
      <c r="AD60" s="20"/>
      <c r="AE60" s="20"/>
      <c r="AF60" s="38" t="s">
        <v>88</v>
      </c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9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32">
        <f t="shared" si="19"/>
        <v>0</v>
      </c>
      <c r="BV60" s="113"/>
      <c r="BW60" s="113"/>
      <c r="BX60" s="113" t="e">
        <f t="shared" si="22"/>
        <v>#N/A</v>
      </c>
      <c r="BY60" s="137"/>
      <c r="BZ60" s="6"/>
      <c r="CA60" s="6"/>
      <c r="CB60" s="6"/>
      <c r="CC60" s="6"/>
      <c r="CH60" s="6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</row>
    <row r="61" spans="1:97" x14ac:dyDescent="0.25">
      <c r="A61" s="51" t="s">
        <v>70</v>
      </c>
      <c r="B61" s="52" t="s">
        <v>69</v>
      </c>
      <c r="C61" s="53" t="s">
        <v>71</v>
      </c>
      <c r="D61" s="53" t="s">
        <v>78</v>
      </c>
      <c r="E61" s="45">
        <v>0.85299999999999998</v>
      </c>
      <c r="F61" s="54"/>
      <c r="G61" s="8">
        <v>2.0099999999999998</v>
      </c>
      <c r="H61" s="9">
        <v>0.02</v>
      </c>
      <c r="I61" s="71"/>
      <c r="J61" s="92">
        <f t="shared" si="24"/>
        <v>9.950248756218907E-3</v>
      </c>
      <c r="K61" s="11">
        <v>1</v>
      </c>
      <c r="L61" s="12">
        <v>0.04</v>
      </c>
      <c r="M61" s="12"/>
      <c r="N61" s="90">
        <f t="shared" si="43"/>
        <v>0.04</v>
      </c>
      <c r="O61" s="12"/>
      <c r="P61" s="12"/>
      <c r="Q61" s="20"/>
      <c r="R61" s="11"/>
      <c r="S61" s="12"/>
      <c r="T61" s="12"/>
      <c r="U61" s="12"/>
      <c r="V61" s="12"/>
      <c r="W61" s="12"/>
      <c r="X61" s="30"/>
      <c r="Y61" s="11"/>
      <c r="Z61" s="12"/>
      <c r="AA61" s="20"/>
      <c r="AB61" s="12"/>
      <c r="AC61" s="12"/>
      <c r="AD61" s="20"/>
      <c r="AE61" s="20"/>
      <c r="AF61" s="38" t="s">
        <v>88</v>
      </c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9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32">
        <f t="shared" si="19"/>
        <v>0</v>
      </c>
      <c r="BV61" s="113"/>
      <c r="BW61" s="113"/>
      <c r="BX61" s="113" t="e">
        <f t="shared" si="22"/>
        <v>#N/A</v>
      </c>
      <c r="BY61" s="137"/>
      <c r="BZ61" s="6"/>
      <c r="CA61" s="6"/>
      <c r="CB61" s="6"/>
      <c r="CC61" s="6"/>
      <c r="CH61" s="6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</row>
    <row r="62" spans="1:97" x14ac:dyDescent="0.25">
      <c r="A62" s="51" t="s">
        <v>101</v>
      </c>
      <c r="B62" s="52" t="s">
        <v>111</v>
      </c>
      <c r="C62" s="53" t="s">
        <v>19</v>
      </c>
      <c r="D62" s="53" t="s">
        <v>77</v>
      </c>
      <c r="E62" s="45">
        <v>0.8556356062915611</v>
      </c>
      <c r="F62" s="54">
        <v>0.90181353435688105</v>
      </c>
      <c r="G62" s="8"/>
      <c r="H62" s="9"/>
      <c r="I62" s="71"/>
      <c r="J62" s="92"/>
      <c r="K62" s="11"/>
      <c r="L62" s="12"/>
      <c r="M62" s="12"/>
      <c r="N62" s="90"/>
      <c r="O62" s="12"/>
      <c r="P62" s="12"/>
      <c r="Q62" s="20"/>
      <c r="R62" s="11">
        <v>80</v>
      </c>
      <c r="S62" s="12"/>
      <c r="T62" s="12"/>
      <c r="U62" s="19">
        <v>4.9000000000000004</v>
      </c>
      <c r="V62" s="19"/>
      <c r="W62" s="19"/>
      <c r="X62" s="30"/>
      <c r="Y62" s="11"/>
      <c r="Z62" s="12"/>
      <c r="AA62" s="20"/>
      <c r="AB62" s="12"/>
      <c r="AC62" s="12"/>
      <c r="AD62" s="20"/>
      <c r="AE62" s="20"/>
      <c r="AF62" s="38" t="s">
        <v>124</v>
      </c>
      <c r="AI62" s="100">
        <v>76.55</v>
      </c>
      <c r="AJ62" s="100">
        <v>5.5E-2</v>
      </c>
      <c r="AK62" s="100">
        <v>13.02</v>
      </c>
      <c r="AL62" s="100">
        <v>0.26500000000000001</v>
      </c>
      <c r="AM62" s="100">
        <v>4.4999999999999998E-2</v>
      </c>
      <c r="AN62" s="100">
        <v>0.04</v>
      </c>
      <c r="AO62" s="100">
        <v>0.83500000000000008</v>
      </c>
      <c r="AP62" s="100">
        <v>4.16</v>
      </c>
      <c r="AQ62" s="100">
        <v>4.83</v>
      </c>
      <c r="AR62" s="100"/>
      <c r="AS62" s="9">
        <v>99.8</v>
      </c>
      <c r="AT62" s="100"/>
      <c r="AU62" s="100">
        <v>0.8556356062915611</v>
      </c>
      <c r="AV62" s="100">
        <v>0.90181353435688105</v>
      </c>
      <c r="AW62" s="100"/>
      <c r="AX62" s="100">
        <v>1.273922449658845</v>
      </c>
      <c r="AY62" s="100"/>
      <c r="AZ62" s="100">
        <v>0.12769713613181641</v>
      </c>
      <c r="BA62" s="100">
        <v>3.6882393876130834E-3</v>
      </c>
      <c r="BB62" s="100">
        <v>6.3433887792500702E-4</v>
      </c>
      <c r="BC62" s="100">
        <v>9.9230960059538574E-4</v>
      </c>
      <c r="BD62" s="100">
        <v>1.4889443651925821E-2</v>
      </c>
      <c r="BE62" s="100">
        <v>6.7313915857605183E-2</v>
      </c>
      <c r="BF62" s="100">
        <v>5.1273885350318474E-2</v>
      </c>
      <c r="BG62" s="100">
        <v>0</v>
      </c>
      <c r="BH62" s="100"/>
      <c r="BI62" s="100">
        <v>1.5411000789672078</v>
      </c>
      <c r="BJ62" s="100"/>
      <c r="BK62" s="100">
        <v>1.273922449658845</v>
      </c>
      <c r="BL62" s="100">
        <v>6.8836045056320399E-4</v>
      </c>
      <c r="BM62" s="100">
        <v>0.25539427226363282</v>
      </c>
      <c r="BN62" s="100">
        <v>3.6882393876130834E-3</v>
      </c>
      <c r="BO62" s="100">
        <v>6.3433887792500702E-4</v>
      </c>
      <c r="BP62" s="100">
        <v>9.9230960059538574E-4</v>
      </c>
      <c r="BQ62" s="100">
        <v>1.4889443651925821E-2</v>
      </c>
      <c r="BR62" s="100">
        <v>0.13462783171521037</v>
      </c>
      <c r="BS62" s="100">
        <v>0.10254777070063695</v>
      </c>
      <c r="BT62" s="100">
        <v>0</v>
      </c>
      <c r="BU62" s="132">
        <f t="shared" si="19"/>
        <v>1.7873850163069478</v>
      </c>
      <c r="BV62" s="113">
        <f t="shared" si="20"/>
        <v>0.21200709641011639</v>
      </c>
      <c r="BW62" s="113">
        <f t="shared" si="21"/>
        <v>177.82895145108171</v>
      </c>
      <c r="BX62" s="113" t="e">
        <f t="shared" si="22"/>
        <v>#N/A</v>
      </c>
      <c r="BY62" s="137" t="e">
        <f t="shared" ref="BY62" si="95">(BX62-BW62)^2</f>
        <v>#N/A</v>
      </c>
      <c r="BZ62" s="6"/>
      <c r="CA62" s="6"/>
      <c r="CB62" s="6"/>
      <c r="CC62" s="6"/>
      <c r="CH62" s="6"/>
      <c r="CI62" s="100">
        <f>BK62/$BU62</f>
        <v>0.7127297353599803</v>
      </c>
      <c r="CJ62" s="100">
        <f>BL62/$BU62</f>
        <v>3.8512152909588439E-4</v>
      </c>
      <c r="CK62" s="100">
        <f t="shared" si="45"/>
        <v>0.14288710598644402</v>
      </c>
      <c r="CL62" s="100"/>
      <c r="CM62" s="100">
        <f t="shared" ref="CM62:CS64" si="96">BO62/$BU62</f>
        <v>3.5489772608459193E-4</v>
      </c>
      <c r="CN62" s="100">
        <f t="shared" si="96"/>
        <v>5.5517395051552583E-4</v>
      </c>
      <c r="CO62" s="100">
        <f t="shared" si="96"/>
        <v>8.3302945454304146E-3</v>
      </c>
      <c r="CP62" s="100">
        <f t="shared" si="96"/>
        <v>7.5321114637838457E-2</v>
      </c>
      <c r="CQ62" s="100">
        <f t="shared" si="96"/>
        <v>5.7373072821500261E-2</v>
      </c>
      <c r="CR62" s="100">
        <f t="shared" si="96"/>
        <v>0</v>
      </c>
      <c r="CS62" s="100">
        <f t="shared" si="96"/>
        <v>1</v>
      </c>
    </row>
    <row r="63" spans="1:97" s="126" customFormat="1" x14ac:dyDescent="0.25">
      <c r="A63" s="114" t="s">
        <v>73</v>
      </c>
      <c r="B63" s="115" t="s">
        <v>74</v>
      </c>
      <c r="C63" s="116" t="s">
        <v>19</v>
      </c>
      <c r="D63" s="116" t="s">
        <v>77</v>
      </c>
      <c r="E63" s="117">
        <v>0.85610220414993032</v>
      </c>
      <c r="F63" s="118">
        <v>0.92719594292668905</v>
      </c>
      <c r="G63" s="131">
        <v>1.66</v>
      </c>
      <c r="H63" s="128">
        <v>0.05</v>
      </c>
      <c r="I63" s="121"/>
      <c r="J63" s="122">
        <f t="shared" si="24"/>
        <v>3.0120481927710847E-2</v>
      </c>
      <c r="K63" s="119">
        <v>1.41</v>
      </c>
      <c r="L63" s="120">
        <v>7.0000000000000007E-2</v>
      </c>
      <c r="M63" s="120"/>
      <c r="N63" s="123">
        <f t="shared" si="43"/>
        <v>4.9645390070921995E-2</v>
      </c>
      <c r="O63" s="120"/>
      <c r="P63" s="120"/>
      <c r="Q63" s="116"/>
      <c r="R63" s="119"/>
      <c r="S63" s="120"/>
      <c r="T63" s="120"/>
      <c r="U63" s="120"/>
      <c r="V63" s="120"/>
      <c r="W63" s="120"/>
      <c r="X63" s="124"/>
      <c r="Y63" s="119"/>
      <c r="Z63" s="120"/>
      <c r="AA63" s="116"/>
      <c r="AB63" s="120"/>
      <c r="AC63" s="120"/>
      <c r="AD63" s="116"/>
      <c r="AE63" s="20"/>
      <c r="AF63" s="125" t="s">
        <v>88</v>
      </c>
      <c r="AI63" s="127">
        <v>77.040000000000006</v>
      </c>
      <c r="AJ63" s="127">
        <v>0.11</v>
      </c>
      <c r="AK63" s="127">
        <v>12.76</v>
      </c>
      <c r="AL63" s="127">
        <v>0.68</v>
      </c>
      <c r="AM63" s="127">
        <v>7.0000000000000007E-2</v>
      </c>
      <c r="AN63" s="127">
        <v>0.08</v>
      </c>
      <c r="AO63" s="127">
        <v>0.57999999999999996</v>
      </c>
      <c r="AP63" s="127">
        <v>4.07</v>
      </c>
      <c r="AQ63" s="127">
        <v>4.79</v>
      </c>
      <c r="AR63" s="127"/>
      <c r="AS63" s="128">
        <f>SUM(AI63:AR63)</f>
        <v>100.18000000000002</v>
      </c>
      <c r="AT63" s="127"/>
      <c r="AU63" s="127">
        <f>(BK63+BM63)/(SUM(BK63:BT63))</f>
        <v>0.85676117672698682</v>
      </c>
      <c r="AV63" s="127">
        <f>BR63/(BR63+BQ63)</f>
        <v>0.92719594292668905</v>
      </c>
      <c r="AW63" s="127"/>
      <c r="AX63" s="127">
        <f>AI63/60.09</f>
        <v>1.2820768846729906</v>
      </c>
      <c r="AY63" s="127"/>
      <c r="AZ63" s="127">
        <f>AK63/101.96</f>
        <v>0.12514711651628091</v>
      </c>
      <c r="BA63" s="127">
        <f>AL63/71.85</f>
        <v>9.4641614474599879E-3</v>
      </c>
      <c r="BB63" s="127">
        <f>AM63/70.94</f>
        <v>9.8674936566112213E-4</v>
      </c>
      <c r="BC63" s="127">
        <f>AN63/40.31</f>
        <v>1.9846192011907715E-3</v>
      </c>
      <c r="BD63" s="127">
        <f>AO63/56.08</f>
        <v>1.0342368045649072E-2</v>
      </c>
      <c r="BE63" s="127">
        <f>AP63/61.8</f>
        <v>6.5857605177993536E-2</v>
      </c>
      <c r="BF63" s="127">
        <f>AQ63/94.2</f>
        <v>5.084925690021231E-2</v>
      </c>
      <c r="BG63" s="127">
        <f>AR63/141.95</f>
        <v>0</v>
      </c>
      <c r="BH63" s="127">
        <f>SUM(AX63:BF63)</f>
        <v>1.5467087613274386</v>
      </c>
      <c r="BI63" s="127"/>
      <c r="BJ63" s="127"/>
      <c r="BK63" s="127">
        <f>AX63</f>
        <v>1.2820768846729906</v>
      </c>
      <c r="BL63" s="127">
        <f>AY63</f>
        <v>0</v>
      </c>
      <c r="BM63" s="127">
        <f>2*AZ63</f>
        <v>0.25029423303256182</v>
      </c>
      <c r="BN63" s="127">
        <f t="shared" ref="BN63:BQ64" si="97">BA63</f>
        <v>9.4641614474599879E-3</v>
      </c>
      <c r="BO63" s="127">
        <f t="shared" si="97"/>
        <v>9.8674936566112213E-4</v>
      </c>
      <c r="BP63" s="127">
        <f t="shared" si="97"/>
        <v>1.9846192011907715E-3</v>
      </c>
      <c r="BQ63" s="127">
        <f t="shared" si="97"/>
        <v>1.0342368045649072E-2</v>
      </c>
      <c r="BR63" s="127">
        <f t="shared" ref="BR63:BT64" si="98">2*BE63</f>
        <v>0.13171521035598707</v>
      </c>
      <c r="BS63" s="127">
        <f t="shared" si="98"/>
        <v>0.10169851380042462</v>
      </c>
      <c r="BT63" s="127">
        <f t="shared" si="98"/>
        <v>0</v>
      </c>
      <c r="BU63" s="132">
        <f t="shared" si="19"/>
        <v>1.7885627399219253</v>
      </c>
      <c r="BV63" s="129"/>
      <c r="BW63" s="113"/>
      <c r="BX63" s="113" t="e">
        <f t="shared" si="22"/>
        <v>#N/A</v>
      </c>
      <c r="BY63" s="137"/>
      <c r="BZ63" s="130"/>
      <c r="CA63" s="130"/>
      <c r="CB63" s="130"/>
      <c r="CC63" s="130"/>
      <c r="CH63" s="6"/>
      <c r="CI63" s="100">
        <f>BK63/$BU63</f>
        <v>0.71681963179494401</v>
      </c>
      <c r="CJ63" s="100"/>
      <c r="CK63" s="100">
        <f t="shared" si="45"/>
        <v>0.13994154493204289</v>
      </c>
      <c r="CL63" s="100">
        <f>BN63/$BU63</f>
        <v>5.2914897734440778E-3</v>
      </c>
      <c r="CM63" s="100">
        <f t="shared" si="96"/>
        <v>5.5169960976834162E-4</v>
      </c>
      <c r="CN63" s="100">
        <f t="shared" si="96"/>
        <v>1.1096167648429289E-3</v>
      </c>
      <c r="CO63" s="100">
        <f t="shared" si="96"/>
        <v>5.7825022375790633E-3</v>
      </c>
      <c r="CP63" s="100">
        <f t="shared" si="96"/>
        <v>7.3643047244591892E-2</v>
      </c>
      <c r="CQ63" s="100">
        <f t="shared" si="96"/>
        <v>5.6860467642786738E-2</v>
      </c>
      <c r="CR63" s="100">
        <f t="shared" si="96"/>
        <v>0</v>
      </c>
      <c r="CS63" s="100">
        <f t="shared" si="96"/>
        <v>1</v>
      </c>
    </row>
    <row r="64" spans="1:97" s="126" customFormat="1" x14ac:dyDescent="0.25">
      <c r="A64" s="114" t="s">
        <v>73</v>
      </c>
      <c r="B64" s="115" t="s">
        <v>74</v>
      </c>
      <c r="C64" s="116" t="s">
        <v>19</v>
      </c>
      <c r="D64" s="116" t="s">
        <v>78</v>
      </c>
      <c r="E64" s="117">
        <v>0.85610220414993032</v>
      </c>
      <c r="F64" s="118">
        <v>0.92719594292668905</v>
      </c>
      <c r="G64" s="131">
        <v>1.72</v>
      </c>
      <c r="H64" s="128">
        <v>0.06</v>
      </c>
      <c r="I64" s="121"/>
      <c r="J64" s="122">
        <f t="shared" si="24"/>
        <v>3.4883720930232558E-2</v>
      </c>
      <c r="K64" s="119">
        <v>1.52</v>
      </c>
      <c r="L64" s="120">
        <v>0.08</v>
      </c>
      <c r="M64" s="120"/>
      <c r="N64" s="123">
        <f t="shared" si="43"/>
        <v>5.2631578947368418E-2</v>
      </c>
      <c r="O64" s="120"/>
      <c r="P64" s="120"/>
      <c r="Q64" s="116"/>
      <c r="R64" s="119"/>
      <c r="S64" s="120"/>
      <c r="T64" s="120"/>
      <c r="U64" s="120"/>
      <c r="V64" s="120"/>
      <c r="W64" s="120"/>
      <c r="X64" s="124"/>
      <c r="Y64" s="119"/>
      <c r="Z64" s="120"/>
      <c r="AA64" s="116"/>
      <c r="AB64" s="120"/>
      <c r="AC64" s="120"/>
      <c r="AD64" s="116"/>
      <c r="AE64" s="20"/>
      <c r="AF64" s="125" t="s">
        <v>88</v>
      </c>
      <c r="AI64" s="127">
        <v>77.040000000000006</v>
      </c>
      <c r="AJ64" s="127">
        <v>0.11</v>
      </c>
      <c r="AK64" s="127">
        <v>12.76</v>
      </c>
      <c r="AL64" s="127">
        <v>0.68</v>
      </c>
      <c r="AM64" s="127">
        <v>7.0000000000000007E-2</v>
      </c>
      <c r="AN64" s="127">
        <v>0.08</v>
      </c>
      <c r="AO64" s="127">
        <v>0.57999999999999996</v>
      </c>
      <c r="AP64" s="127">
        <v>4.07</v>
      </c>
      <c r="AQ64" s="127">
        <v>4.79</v>
      </c>
      <c r="AR64" s="127"/>
      <c r="AS64" s="128">
        <f>SUM(AI64:AR64)</f>
        <v>100.18000000000002</v>
      </c>
      <c r="AT64" s="127"/>
      <c r="AU64" s="127">
        <f>(BK64+BM64)/(SUM(BK64:BT64))</f>
        <v>0.85676117672698682</v>
      </c>
      <c r="AV64" s="127">
        <f>BR64/(BR64+BQ64)</f>
        <v>0.92719594292668905</v>
      </c>
      <c r="AW64" s="127"/>
      <c r="AX64" s="127">
        <f>AI64/60.09</f>
        <v>1.2820768846729906</v>
      </c>
      <c r="AY64" s="127"/>
      <c r="AZ64" s="127">
        <f>AK64/101.96</f>
        <v>0.12514711651628091</v>
      </c>
      <c r="BA64" s="127">
        <f>AL64/71.85</f>
        <v>9.4641614474599879E-3</v>
      </c>
      <c r="BB64" s="127">
        <f>AM64/70.94</f>
        <v>9.8674936566112213E-4</v>
      </c>
      <c r="BC64" s="127">
        <f>AN64/40.31</f>
        <v>1.9846192011907715E-3</v>
      </c>
      <c r="BD64" s="127">
        <f>AO64/56.08</f>
        <v>1.0342368045649072E-2</v>
      </c>
      <c r="BE64" s="127">
        <f>AP64/61.8</f>
        <v>6.5857605177993536E-2</v>
      </c>
      <c r="BF64" s="127">
        <f>AQ64/94.2</f>
        <v>5.084925690021231E-2</v>
      </c>
      <c r="BG64" s="127">
        <f>AR64/141.95</f>
        <v>0</v>
      </c>
      <c r="BH64" s="127">
        <f>SUM(AX64:BF64)</f>
        <v>1.5467087613274386</v>
      </c>
      <c r="BI64" s="127"/>
      <c r="BJ64" s="127"/>
      <c r="BK64" s="127">
        <f>AX64</f>
        <v>1.2820768846729906</v>
      </c>
      <c r="BL64" s="127">
        <f>AY64</f>
        <v>0</v>
      </c>
      <c r="BM64" s="127">
        <f>2*AZ64</f>
        <v>0.25029423303256182</v>
      </c>
      <c r="BN64" s="127">
        <f t="shared" si="97"/>
        <v>9.4641614474599879E-3</v>
      </c>
      <c r="BO64" s="127">
        <f t="shared" si="97"/>
        <v>9.8674936566112213E-4</v>
      </c>
      <c r="BP64" s="127">
        <f t="shared" si="97"/>
        <v>1.9846192011907715E-3</v>
      </c>
      <c r="BQ64" s="127">
        <f t="shared" si="97"/>
        <v>1.0342368045649072E-2</v>
      </c>
      <c r="BR64" s="127">
        <f t="shared" si="98"/>
        <v>0.13171521035598707</v>
      </c>
      <c r="BS64" s="127">
        <f t="shared" si="98"/>
        <v>0.10169851380042462</v>
      </c>
      <c r="BT64" s="127">
        <f t="shared" si="98"/>
        <v>0</v>
      </c>
      <c r="BU64" s="132">
        <f t="shared" si="19"/>
        <v>1.7885627399219253</v>
      </c>
      <c r="BV64" s="129"/>
      <c r="BW64" s="113"/>
      <c r="BX64" s="113" t="e">
        <f t="shared" si="22"/>
        <v>#N/A</v>
      </c>
      <c r="BY64" s="137"/>
      <c r="BZ64" s="130"/>
      <c r="CA64" s="130"/>
      <c r="CB64" s="130"/>
      <c r="CC64" s="130"/>
      <c r="CH64" s="6"/>
      <c r="CI64" s="100">
        <f>BK64/$BU64</f>
        <v>0.71681963179494401</v>
      </c>
      <c r="CJ64" s="100"/>
      <c r="CK64" s="100">
        <f t="shared" si="45"/>
        <v>0.13994154493204289</v>
      </c>
      <c r="CL64" s="100">
        <f>BN64/$BU64</f>
        <v>5.2914897734440778E-3</v>
      </c>
      <c r="CM64" s="100">
        <f t="shared" si="96"/>
        <v>5.5169960976834162E-4</v>
      </c>
      <c r="CN64" s="100">
        <f t="shared" si="96"/>
        <v>1.1096167648429289E-3</v>
      </c>
      <c r="CO64" s="100">
        <f t="shared" si="96"/>
        <v>5.7825022375790633E-3</v>
      </c>
      <c r="CP64" s="100">
        <f t="shared" si="96"/>
        <v>7.3643047244591892E-2</v>
      </c>
      <c r="CQ64" s="100">
        <f t="shared" si="96"/>
        <v>5.6860467642786738E-2</v>
      </c>
      <c r="CR64" s="100">
        <f t="shared" si="96"/>
        <v>0</v>
      </c>
      <c r="CS64" s="100">
        <f t="shared" si="96"/>
        <v>1</v>
      </c>
    </row>
    <row r="65" spans="1:97" x14ac:dyDescent="0.25">
      <c r="A65" s="51" t="s">
        <v>101</v>
      </c>
      <c r="B65" s="52" t="s">
        <v>105</v>
      </c>
      <c r="C65" s="53" t="s">
        <v>19</v>
      </c>
      <c r="D65" s="53" t="s">
        <v>77</v>
      </c>
      <c r="E65" s="45">
        <v>0.85899999999999999</v>
      </c>
      <c r="F65" s="54"/>
      <c r="G65" s="8"/>
      <c r="H65" s="9"/>
      <c r="I65" s="71"/>
      <c r="J65" s="92"/>
      <c r="K65" s="11"/>
      <c r="L65" s="12"/>
      <c r="M65" s="12"/>
      <c r="N65" s="90"/>
      <c r="O65" s="12">
        <v>56</v>
      </c>
      <c r="P65" s="12"/>
      <c r="Q65" s="20"/>
      <c r="R65" s="11">
        <v>90</v>
      </c>
      <c r="S65" s="12"/>
      <c r="T65" s="12"/>
      <c r="U65" s="12"/>
      <c r="V65" s="12"/>
      <c r="W65" s="12"/>
      <c r="X65" s="30"/>
      <c r="Y65" s="11"/>
      <c r="Z65" s="12"/>
      <c r="AA65" s="20"/>
      <c r="AB65" s="12"/>
      <c r="AC65" s="12"/>
      <c r="AD65" s="20"/>
      <c r="AE65" s="20"/>
      <c r="AF65" s="38" t="s">
        <v>106</v>
      </c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9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32">
        <f t="shared" si="19"/>
        <v>0</v>
      </c>
      <c r="BV65" s="113"/>
      <c r="BW65" s="113"/>
      <c r="BX65" s="113" t="e">
        <f t="shared" si="22"/>
        <v>#N/A</v>
      </c>
      <c r="BY65" s="137"/>
      <c r="BZ65" s="6"/>
      <c r="CA65" s="6"/>
      <c r="CB65" s="6"/>
      <c r="CC65" s="6"/>
      <c r="CH65" s="6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  <c r="CS65" s="100"/>
    </row>
    <row r="66" spans="1:97" x14ac:dyDescent="0.25">
      <c r="A66" s="40" t="s">
        <v>43</v>
      </c>
      <c r="B66" s="41" t="s">
        <v>34</v>
      </c>
      <c r="C66" s="21" t="s">
        <v>19</v>
      </c>
      <c r="D66" s="21" t="s">
        <v>109</v>
      </c>
      <c r="E66" s="45">
        <v>0.85899999999999999</v>
      </c>
      <c r="F66" s="54"/>
      <c r="G66" s="8">
        <v>1.61</v>
      </c>
      <c r="H66" s="9">
        <v>0.05</v>
      </c>
      <c r="I66" s="71"/>
      <c r="J66" s="92">
        <f t="shared" si="24"/>
        <v>3.1055900621118012E-2</v>
      </c>
      <c r="K66" s="11">
        <v>1.73</v>
      </c>
      <c r="L66" s="12">
        <v>0.02</v>
      </c>
      <c r="M66" s="12"/>
      <c r="N66" s="90">
        <f t="shared" si="43"/>
        <v>1.1560693641618498E-2</v>
      </c>
      <c r="O66" s="12">
        <v>55</v>
      </c>
      <c r="P66" s="12">
        <v>2</v>
      </c>
      <c r="Q66" s="20"/>
      <c r="R66" s="11"/>
      <c r="S66" s="12">
        <v>100</v>
      </c>
      <c r="T66" s="12">
        <v>56</v>
      </c>
      <c r="U66" s="19"/>
      <c r="V66" s="19">
        <v>2</v>
      </c>
      <c r="W66" s="19">
        <v>4</v>
      </c>
      <c r="X66" s="30"/>
      <c r="Y66" s="11"/>
      <c r="Z66" s="12"/>
      <c r="AA66" s="20"/>
      <c r="AB66" s="12"/>
      <c r="AC66" s="12"/>
      <c r="AD66" s="20"/>
      <c r="AE66" s="20"/>
      <c r="AF66" s="38" t="s">
        <v>94</v>
      </c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9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32">
        <f t="shared" si="19"/>
        <v>0</v>
      </c>
      <c r="BV66" s="113"/>
      <c r="BW66" s="113"/>
      <c r="BX66" s="113" t="e">
        <f t="shared" si="22"/>
        <v>#N/A</v>
      </c>
      <c r="BY66" s="137"/>
      <c r="BZ66" s="6"/>
      <c r="CA66" s="6"/>
      <c r="CB66" s="6"/>
      <c r="CC66" s="6"/>
      <c r="CH66" s="6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</row>
    <row r="67" spans="1:97" x14ac:dyDescent="0.25">
      <c r="A67" s="51" t="s">
        <v>101</v>
      </c>
      <c r="B67" s="52" t="s">
        <v>102</v>
      </c>
      <c r="C67" s="53" t="s">
        <v>19</v>
      </c>
      <c r="D67" s="53" t="s">
        <v>77</v>
      </c>
      <c r="E67" s="45">
        <v>0.85962365913442407</v>
      </c>
      <c r="F67" s="54">
        <v>0.93070070779471259</v>
      </c>
      <c r="G67" s="8">
        <v>1.75</v>
      </c>
      <c r="H67" s="9">
        <v>0.08</v>
      </c>
      <c r="I67" s="71" t="s">
        <v>77</v>
      </c>
      <c r="J67" s="92">
        <f t="shared" si="24"/>
        <v>4.5714285714285714E-2</v>
      </c>
      <c r="K67" s="11">
        <v>1.42</v>
      </c>
      <c r="L67" s="12">
        <v>0.12</v>
      </c>
      <c r="M67" s="12"/>
      <c r="N67" s="90">
        <f t="shared" si="43"/>
        <v>8.4507042253521125E-2</v>
      </c>
      <c r="O67" s="12"/>
      <c r="P67" s="12"/>
      <c r="Q67" s="20"/>
      <c r="R67" s="11"/>
      <c r="S67" s="12"/>
      <c r="T67" s="12"/>
      <c r="U67" s="12"/>
      <c r="V67" s="12"/>
      <c r="W67" s="12"/>
      <c r="X67" s="30"/>
      <c r="Y67" s="11"/>
      <c r="Z67" s="12"/>
      <c r="AA67" s="20"/>
      <c r="AB67" s="12"/>
      <c r="AC67" s="12"/>
      <c r="AD67" s="20"/>
      <c r="AE67" s="20"/>
      <c r="AF67" s="38" t="s">
        <v>107</v>
      </c>
      <c r="AI67" s="100">
        <v>77.3</v>
      </c>
      <c r="AJ67" s="100">
        <v>0.1</v>
      </c>
      <c r="AK67" s="100">
        <v>12.6</v>
      </c>
      <c r="AL67" s="100">
        <v>0.6</v>
      </c>
      <c r="AM67" s="100">
        <v>0.1</v>
      </c>
      <c r="AN67" s="100">
        <v>0.1</v>
      </c>
      <c r="AO67" s="100">
        <v>0.5</v>
      </c>
      <c r="AP67" s="100">
        <v>3.7</v>
      </c>
      <c r="AQ67" s="100">
        <v>5.0999999999999996</v>
      </c>
      <c r="AR67" s="100"/>
      <c r="AS67" s="9">
        <f>SUM(AI67:AR67)</f>
        <v>100.09999999999997</v>
      </c>
      <c r="AT67" s="100"/>
      <c r="AU67" s="100">
        <f>(BK67+BM67)/(SUM(BK67:BT67))</f>
        <v>0.86022715472984179</v>
      </c>
      <c r="AV67" s="100">
        <f>BR67/(BR67+BQ67)</f>
        <v>0.93070070779471259</v>
      </c>
      <c r="AW67" s="100"/>
      <c r="AX67" s="100">
        <f>AI67/60.09</f>
        <v>1.2864037277417206</v>
      </c>
      <c r="AY67" s="100"/>
      <c r="AZ67" s="100">
        <f>AK67/101.96</f>
        <v>0.12357787367595136</v>
      </c>
      <c r="BA67" s="100">
        <f>AL67/71.85</f>
        <v>8.3507306889352827E-3</v>
      </c>
      <c r="BB67" s="100">
        <f>AM67/70.94</f>
        <v>1.4096419509444602E-3</v>
      </c>
      <c r="BC67" s="100">
        <f>AN67/40.31</f>
        <v>2.4807740014884646E-3</v>
      </c>
      <c r="BD67" s="100">
        <f>AO67/56.08</f>
        <v>8.9158345221112701E-3</v>
      </c>
      <c r="BE67" s="100">
        <f>AP67/61.8</f>
        <v>5.9870550161812301E-2</v>
      </c>
      <c r="BF67" s="100">
        <f>AQ67/94.2</f>
        <v>5.4140127388535027E-2</v>
      </c>
      <c r="BG67" s="100">
        <f>AR67/141.95</f>
        <v>0</v>
      </c>
      <c r="BH67" s="100"/>
      <c r="BI67" s="100">
        <f>SUM(AX67:BF67)</f>
        <v>1.5451492601314987</v>
      </c>
      <c r="BJ67" s="100"/>
      <c r="BK67" s="100">
        <f>AX67</f>
        <v>1.2864037277417206</v>
      </c>
      <c r="BL67" s="100">
        <f>AY67</f>
        <v>0</v>
      </c>
      <c r="BM67" s="100">
        <f>2*AZ67</f>
        <v>0.24715574735190271</v>
      </c>
      <c r="BN67" s="100">
        <f>BA67</f>
        <v>8.3507306889352827E-3</v>
      </c>
      <c r="BO67" s="100">
        <f>BB67</f>
        <v>1.4096419509444602E-3</v>
      </c>
      <c r="BP67" s="100">
        <f>BC67</f>
        <v>2.4807740014884646E-3</v>
      </c>
      <c r="BQ67" s="100">
        <f>BD67</f>
        <v>8.9158345221112701E-3</v>
      </c>
      <c r="BR67" s="100">
        <f>2*BE67</f>
        <v>0.1197411003236246</v>
      </c>
      <c r="BS67" s="100">
        <f>2*BF67</f>
        <v>0.10828025477707005</v>
      </c>
      <c r="BT67" s="100">
        <f>2*BG67</f>
        <v>0</v>
      </c>
      <c r="BU67" s="132">
        <f t="shared" ref="BU67:BU79" si="99">SUM(BK67:BT67)</f>
        <v>1.7827378113577974</v>
      </c>
      <c r="BV67" s="113">
        <f t="shared" ref="BV67:BV78" si="100">BP67/(BP67+BN67)</f>
        <v>0.22903318351343596</v>
      </c>
      <c r="BW67" s="113">
        <f t="shared" ref="BW67:BW78" si="101">(AU67*$CB$3)+(AV67*$CC$3)+(BV67*$CD$3)+$CE$3</f>
        <v>184.8330362756368</v>
      </c>
      <c r="BX67" s="113" t="e">
        <f t="shared" ref="BX67:BX78" si="102">IF(ISBLANK(AE67),NA(), AE67)</f>
        <v>#N/A</v>
      </c>
      <c r="BY67" s="137" t="e">
        <f t="shared" ref="BY67" si="103">(BX67-BW67)^2</f>
        <v>#N/A</v>
      </c>
      <c r="BZ67" s="6"/>
      <c r="CA67" s="6"/>
      <c r="CB67" s="6"/>
      <c r="CC67" s="6"/>
      <c r="CH67" s="6"/>
      <c r="CI67" s="100">
        <f>BK67/$BU67</f>
        <v>0.72158885033237119</v>
      </c>
      <c r="CJ67" s="100"/>
      <c r="CK67" s="100">
        <f>BM67/$BU67</f>
        <v>0.13863830439747052</v>
      </c>
      <c r="CL67" s="100"/>
      <c r="CM67" s="100">
        <f t="shared" ref="CM67:CS67" si="104">BO67/$BU67</f>
        <v>7.9071748069943395E-4</v>
      </c>
      <c r="CN67" s="100">
        <f t="shared" si="104"/>
        <v>1.3915529169143597E-3</v>
      </c>
      <c r="CO67" s="100">
        <f t="shared" si="104"/>
        <v>5.0012034665493791E-3</v>
      </c>
      <c r="CP67" s="100">
        <f t="shared" si="104"/>
        <v>6.7166971811982529E-2</v>
      </c>
      <c r="CQ67" s="100">
        <f t="shared" si="104"/>
        <v>6.0738182635280455E-2</v>
      </c>
      <c r="CR67" s="100">
        <f t="shared" si="104"/>
        <v>0</v>
      </c>
      <c r="CS67" s="100">
        <f t="shared" si="104"/>
        <v>1</v>
      </c>
    </row>
    <row r="68" spans="1:97" x14ac:dyDescent="0.25">
      <c r="A68" s="42" t="s">
        <v>52</v>
      </c>
      <c r="B68" s="43" t="s">
        <v>62</v>
      </c>
      <c r="C68" s="44" t="s">
        <v>19</v>
      </c>
      <c r="D68" s="44" t="s">
        <v>79</v>
      </c>
      <c r="E68" s="45">
        <v>0.86</v>
      </c>
      <c r="F68" s="54"/>
      <c r="G68" s="8">
        <v>1.86</v>
      </c>
      <c r="H68" s="9">
        <v>0.05</v>
      </c>
      <c r="I68" s="71">
        <v>5225</v>
      </c>
      <c r="J68" s="92">
        <f t="shared" si="24"/>
        <v>2.6881720430107527E-2</v>
      </c>
      <c r="K68" s="11">
        <v>1.5</v>
      </c>
      <c r="L68" s="12">
        <v>0.1</v>
      </c>
      <c r="M68" s="12">
        <v>4503</v>
      </c>
      <c r="N68" s="90">
        <f t="shared" si="43"/>
        <v>6.6666666666666666E-2</v>
      </c>
      <c r="O68" s="12">
        <v>55</v>
      </c>
      <c r="P68" s="12">
        <v>2</v>
      </c>
      <c r="Q68" s="20"/>
      <c r="R68" s="11">
        <v>80</v>
      </c>
      <c r="S68" s="12"/>
      <c r="T68" s="12"/>
      <c r="U68" s="19"/>
      <c r="V68" s="19"/>
      <c r="W68" s="19"/>
      <c r="X68" s="30"/>
      <c r="Y68" s="11"/>
      <c r="Z68" s="12"/>
      <c r="AA68" s="20"/>
      <c r="AB68" s="12"/>
      <c r="AC68" s="12"/>
      <c r="AD68" s="20"/>
      <c r="AE68" s="20"/>
      <c r="AF68" s="38" t="s">
        <v>53</v>
      </c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9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32">
        <f t="shared" si="99"/>
        <v>0</v>
      </c>
      <c r="BV68" s="113"/>
      <c r="BW68" s="113"/>
      <c r="BX68" s="113" t="e">
        <f t="shared" si="102"/>
        <v>#N/A</v>
      </c>
      <c r="BY68" s="137"/>
      <c r="BZ68" s="6"/>
      <c r="CA68" s="6"/>
      <c r="CB68" s="6"/>
      <c r="CC68" s="6"/>
      <c r="CH68" s="6"/>
      <c r="CI68" s="100"/>
      <c r="CJ68" s="100"/>
      <c r="CK68" s="100"/>
      <c r="CL68" s="100"/>
      <c r="CM68" s="100"/>
      <c r="CN68" s="100"/>
      <c r="CO68" s="100"/>
      <c r="CP68" s="100"/>
      <c r="CQ68" s="100"/>
      <c r="CR68" s="100"/>
      <c r="CS68" s="100"/>
    </row>
    <row r="69" spans="1:97" s="84" customFormat="1" x14ac:dyDescent="0.25">
      <c r="A69" s="51" t="s">
        <v>174</v>
      </c>
      <c r="B69" s="52" t="s">
        <v>172</v>
      </c>
      <c r="C69" s="53" t="s">
        <v>19</v>
      </c>
      <c r="D69" s="53" t="s">
        <v>77</v>
      </c>
      <c r="E69" s="45">
        <v>0.86049984002168023</v>
      </c>
      <c r="F69" s="54">
        <v>0.91355182736900042</v>
      </c>
      <c r="G69" s="8"/>
      <c r="H69" s="9"/>
      <c r="I69" s="71"/>
      <c r="J69" s="92"/>
      <c r="K69" s="11"/>
      <c r="L69" s="12"/>
      <c r="M69" s="12"/>
      <c r="N69" s="90"/>
      <c r="O69" s="12"/>
      <c r="P69" s="12"/>
      <c r="Q69" s="20"/>
      <c r="R69" s="11">
        <v>95</v>
      </c>
      <c r="S69" s="12"/>
      <c r="T69" s="12"/>
      <c r="U69" s="19">
        <v>8</v>
      </c>
      <c r="V69" s="19"/>
      <c r="W69" s="19"/>
      <c r="X69" s="30"/>
      <c r="Y69" s="11"/>
      <c r="Z69" s="12"/>
      <c r="AA69" s="20"/>
      <c r="AB69" s="12"/>
      <c r="AC69" s="12"/>
      <c r="AD69" s="20"/>
      <c r="AE69" s="20"/>
      <c r="AF69" s="38" t="s">
        <v>173</v>
      </c>
      <c r="AI69" s="102">
        <v>76.615000000000009</v>
      </c>
      <c r="AJ69" s="102">
        <v>0.08</v>
      </c>
      <c r="AK69" s="102">
        <v>12.879999999999999</v>
      </c>
      <c r="AL69" s="102">
        <v>1.24</v>
      </c>
      <c r="AM69" s="102">
        <v>7.0000000000000007E-2</v>
      </c>
      <c r="AN69" s="102">
        <v>0.02</v>
      </c>
      <c r="AO69" s="102">
        <v>0.61</v>
      </c>
      <c r="AP69" s="102">
        <v>3.53</v>
      </c>
      <c r="AQ69" s="102">
        <v>4.8450000000000006</v>
      </c>
      <c r="AR69" s="102"/>
      <c r="AS69" s="9">
        <v>99.889999999999986</v>
      </c>
      <c r="AT69" s="100"/>
      <c r="AU69" s="100">
        <v>0.86049984002168023</v>
      </c>
      <c r="AV69" s="100">
        <v>0.91355182736900042</v>
      </c>
      <c r="AW69" s="100"/>
      <c r="AX69" s="100">
        <v>1.2750041604260276</v>
      </c>
      <c r="AY69" s="100"/>
      <c r="AZ69" s="100">
        <v>0.12632404864652808</v>
      </c>
      <c r="BA69" s="100">
        <v>1.7258176757132919E-2</v>
      </c>
      <c r="BB69" s="100">
        <v>9.8674936566112213E-4</v>
      </c>
      <c r="BC69" s="100">
        <v>4.9615480029769287E-4</v>
      </c>
      <c r="BD69" s="100">
        <v>1.0877318116975749E-2</v>
      </c>
      <c r="BE69" s="100">
        <v>5.7119741100323626E-2</v>
      </c>
      <c r="BF69" s="100">
        <v>5.1433121019108283E-2</v>
      </c>
      <c r="BG69" s="100">
        <v>0</v>
      </c>
      <c r="BH69" s="100">
        <v>1.5405007217965108</v>
      </c>
      <c r="BI69" s="100"/>
      <c r="BJ69" s="100"/>
      <c r="BK69" s="100">
        <v>1.2750041604260276</v>
      </c>
      <c r="BL69" s="100">
        <v>1.0012515644555694E-3</v>
      </c>
      <c r="BM69" s="100">
        <v>0.25264809729305615</v>
      </c>
      <c r="BN69" s="100">
        <v>1.7258176757132919E-2</v>
      </c>
      <c r="BO69" s="100">
        <v>9.8674936566112213E-4</v>
      </c>
      <c r="BP69" s="100">
        <v>4.9615480029769287E-4</v>
      </c>
      <c r="BQ69" s="100">
        <v>1.0877318116975749E-2</v>
      </c>
      <c r="BR69" s="100">
        <v>0.11423948220064725</v>
      </c>
      <c r="BS69" s="100">
        <v>0.10286624203821657</v>
      </c>
      <c r="BT69" s="100">
        <v>0</v>
      </c>
      <c r="BU69" s="132">
        <f t="shared" si="99"/>
        <v>1.7753776325624704</v>
      </c>
      <c r="BV69" s="113"/>
      <c r="BW69" s="113"/>
      <c r="BX69" s="113" t="e">
        <f t="shared" si="102"/>
        <v>#N/A</v>
      </c>
      <c r="BY69" s="137"/>
      <c r="BZ69" s="6"/>
      <c r="CA69" s="6"/>
      <c r="CB69" s="6"/>
      <c r="CC69" s="6"/>
      <c r="CH69" s="6"/>
      <c r="CI69" s="100">
        <f t="shared" ref="CI69:CS70" si="105">BK69/$BU69</f>
        <v>0.71815941411054351</v>
      </c>
      <c r="CJ69" s="100">
        <f t="shared" si="105"/>
        <v>5.6396540436888618E-4</v>
      </c>
      <c r="CK69" s="100">
        <f t="shared" si="105"/>
        <v>0.14230668036996696</v>
      </c>
      <c r="CL69" s="100">
        <f t="shared" si="105"/>
        <v>9.720848365214297E-3</v>
      </c>
      <c r="CM69" s="100">
        <f t="shared" si="105"/>
        <v>5.5579688938454691E-4</v>
      </c>
      <c r="CN69" s="100">
        <f t="shared" si="105"/>
        <v>2.79464374901228E-4</v>
      </c>
      <c r="CO69" s="100">
        <f t="shared" si="105"/>
        <v>6.1267630714013782E-3</v>
      </c>
      <c r="CP69" s="100">
        <f t="shared" si="105"/>
        <v>6.4346581879462475E-2</v>
      </c>
      <c r="CQ69" s="100">
        <f t="shared" si="105"/>
        <v>5.7940485534756787E-2</v>
      </c>
      <c r="CR69" s="100">
        <f t="shared" si="105"/>
        <v>0</v>
      </c>
      <c r="CS69" s="100">
        <f t="shared" si="105"/>
        <v>1</v>
      </c>
    </row>
    <row r="70" spans="1:97" s="84" customFormat="1" x14ac:dyDescent="0.25">
      <c r="A70" s="51" t="s">
        <v>101</v>
      </c>
      <c r="B70" s="52" t="s">
        <v>103</v>
      </c>
      <c r="C70" s="53" t="s">
        <v>19</v>
      </c>
      <c r="D70" s="53" t="s">
        <v>77</v>
      </c>
      <c r="E70" s="45">
        <v>0.86358454381741478</v>
      </c>
      <c r="F70" s="54">
        <v>0.92055598984793297</v>
      </c>
      <c r="G70" s="8"/>
      <c r="H70" s="9"/>
      <c r="I70" s="71"/>
      <c r="J70" s="92"/>
      <c r="K70" s="11"/>
      <c r="L70" s="12"/>
      <c r="M70" s="12"/>
      <c r="N70" s="90"/>
      <c r="O70" s="12"/>
      <c r="P70" s="12"/>
      <c r="Q70" s="20"/>
      <c r="R70" s="11">
        <v>75</v>
      </c>
      <c r="S70" s="12"/>
      <c r="T70" s="12"/>
      <c r="U70" s="12">
        <v>4</v>
      </c>
      <c r="V70" s="12"/>
      <c r="W70" s="12"/>
      <c r="X70" s="30"/>
      <c r="Y70" s="11"/>
      <c r="Z70" s="12"/>
      <c r="AA70" s="20"/>
      <c r="AB70" s="12"/>
      <c r="AC70" s="12"/>
      <c r="AD70" s="20"/>
      <c r="AE70" s="20"/>
      <c r="AF70" s="38" t="s">
        <v>104</v>
      </c>
      <c r="AI70" s="100">
        <v>77.2</v>
      </c>
      <c r="AJ70" s="100">
        <v>6.0000000000000012E-2</v>
      </c>
      <c r="AK70" s="100">
        <v>12.84</v>
      </c>
      <c r="AL70" s="100">
        <v>0.88000000000000012</v>
      </c>
      <c r="AM70" s="100">
        <v>0.04</v>
      </c>
      <c r="AN70" s="100">
        <v>0.04</v>
      </c>
      <c r="AO70" s="100">
        <v>0.55999999999999994</v>
      </c>
      <c r="AP70" s="100">
        <v>3.6199999999999997</v>
      </c>
      <c r="AQ70" s="100">
        <v>4.76</v>
      </c>
      <c r="AR70" s="100"/>
      <c r="AS70" s="9">
        <v>100.00000000000003</v>
      </c>
      <c r="AT70" s="100"/>
      <c r="AU70" s="100">
        <v>0.86358454381741478</v>
      </c>
      <c r="AV70" s="100"/>
      <c r="AW70" s="100"/>
      <c r="AX70" s="100">
        <v>1.2847395573306706</v>
      </c>
      <c r="AY70" s="100"/>
      <c r="AZ70" s="100">
        <v>0.12593173793644566</v>
      </c>
      <c r="BA70" s="100">
        <v>1.2247738343771748E-2</v>
      </c>
      <c r="BB70" s="100">
        <v>5.6385678037778404E-4</v>
      </c>
      <c r="BC70" s="100">
        <v>9.9230960059538574E-4</v>
      </c>
      <c r="BD70" s="100">
        <v>9.9857346647646214E-3</v>
      </c>
      <c r="BE70" s="100">
        <v>5.857605177993528E-2</v>
      </c>
      <c r="BF70" s="100">
        <v>5.0530785562632699E-2</v>
      </c>
      <c r="BG70" s="100">
        <v>0</v>
      </c>
      <c r="BH70" s="100"/>
      <c r="BI70" s="100">
        <v>1.5443187106725356</v>
      </c>
      <c r="BJ70" s="100"/>
      <c r="BK70" s="100">
        <v>1.2847395573306706</v>
      </c>
      <c r="BL70" s="100">
        <v>7.5093867334167716E-4</v>
      </c>
      <c r="BM70" s="100">
        <v>0.25186347587289132</v>
      </c>
      <c r="BN70" s="100">
        <v>1.2247738343771748E-2</v>
      </c>
      <c r="BO70" s="100">
        <v>5.6385678037778404E-4</v>
      </c>
      <c r="BP70" s="100">
        <v>9.9230960059538574E-4</v>
      </c>
      <c r="BQ70" s="100">
        <v>9.9857346647646214E-3</v>
      </c>
      <c r="BR70" s="100">
        <v>0.11715210355987056</v>
      </c>
      <c r="BS70" s="100">
        <v>0.1010615711252654</v>
      </c>
      <c r="BT70" s="100">
        <v>0</v>
      </c>
      <c r="BU70" s="132">
        <f t="shared" si="99"/>
        <v>1.7793572859515494</v>
      </c>
      <c r="BV70" s="113"/>
      <c r="BW70" s="113"/>
      <c r="BX70" s="113" t="e">
        <f t="shared" si="102"/>
        <v>#N/A</v>
      </c>
      <c r="BY70" s="137"/>
      <c r="BZ70" s="6"/>
      <c r="CA70" s="6"/>
      <c r="CB70" s="6"/>
      <c r="CC70" s="6"/>
      <c r="CH70" s="6"/>
      <c r="CI70" s="100">
        <f t="shared" si="105"/>
        <v>0.72202450147252384</v>
      </c>
      <c r="CJ70" s="100">
        <f t="shared" si="105"/>
        <v>4.2202804308640951E-4</v>
      </c>
      <c r="CK70" s="100">
        <f t="shared" si="105"/>
        <v>0.14154744404702393</v>
      </c>
      <c r="CL70" s="100">
        <f t="shared" si="105"/>
        <v>6.883237245532736E-3</v>
      </c>
      <c r="CM70" s="100">
        <f t="shared" si="105"/>
        <v>3.1688789251577967E-4</v>
      </c>
      <c r="CN70" s="100">
        <f t="shared" si="105"/>
        <v>5.5767866770204441E-4</v>
      </c>
      <c r="CO70" s="100">
        <f t="shared" si="105"/>
        <v>5.6119896457020634E-3</v>
      </c>
      <c r="CP70" s="100">
        <f t="shared" si="105"/>
        <v>6.5839561556756687E-2</v>
      </c>
      <c r="CQ70" s="100">
        <f t="shared" si="105"/>
        <v>5.6796671429156266E-2</v>
      </c>
      <c r="CR70" s="100">
        <f t="shared" si="105"/>
        <v>0</v>
      </c>
      <c r="CS70" s="100">
        <f t="shared" si="105"/>
        <v>1</v>
      </c>
    </row>
    <row r="71" spans="1:97" s="126" customFormat="1" x14ac:dyDescent="0.25">
      <c r="A71" s="114" t="s">
        <v>44</v>
      </c>
      <c r="B71" s="115" t="s">
        <v>33</v>
      </c>
      <c r="C71" s="116" t="s">
        <v>19</v>
      </c>
      <c r="D71" s="116" t="s">
        <v>93</v>
      </c>
      <c r="E71" s="117">
        <v>0.86417480752612252</v>
      </c>
      <c r="F71" s="118">
        <v>0.9289125693620075</v>
      </c>
      <c r="G71" s="131">
        <v>1.61</v>
      </c>
      <c r="H71" s="128">
        <v>0.05</v>
      </c>
      <c r="I71" s="121">
        <v>5225</v>
      </c>
      <c r="J71" s="122">
        <f t="shared" si="24"/>
        <v>3.1055900621118012E-2</v>
      </c>
      <c r="K71" s="119">
        <v>1.73</v>
      </c>
      <c r="L71" s="120">
        <v>0.02</v>
      </c>
      <c r="M71" s="120">
        <v>4503</v>
      </c>
      <c r="N71" s="123">
        <f t="shared" si="43"/>
        <v>1.1560693641618498E-2</v>
      </c>
      <c r="O71" s="120"/>
      <c r="P71" s="120"/>
      <c r="Q71" s="116"/>
      <c r="R71" s="119"/>
      <c r="S71" s="120"/>
      <c r="T71" s="120"/>
      <c r="U71" s="115"/>
      <c r="V71" s="115"/>
      <c r="W71" s="115"/>
      <c r="X71" s="124"/>
      <c r="Y71" s="119"/>
      <c r="Z71" s="120"/>
      <c r="AA71" s="116"/>
      <c r="AB71" s="120"/>
      <c r="AC71" s="120"/>
      <c r="AD71" s="116"/>
      <c r="AE71" s="20"/>
      <c r="AF71" s="125" t="s">
        <v>54</v>
      </c>
      <c r="AI71" s="127">
        <v>77.5</v>
      </c>
      <c r="AJ71" s="127"/>
      <c r="AK71" s="127">
        <v>12.5</v>
      </c>
      <c r="AL71" s="127">
        <v>1</v>
      </c>
      <c r="AM71" s="127"/>
      <c r="AN71" s="127"/>
      <c r="AO71" s="127">
        <v>0.5</v>
      </c>
      <c r="AP71" s="127">
        <v>3.6</v>
      </c>
      <c r="AQ71" s="127">
        <v>4.8</v>
      </c>
      <c r="AR71" s="127"/>
      <c r="AS71" s="128">
        <f>SUM(AI71:AR71)</f>
        <v>99.899999999999991</v>
      </c>
      <c r="AT71" s="127"/>
      <c r="AU71" s="127">
        <f>(BK71+BM71)/(SUM(BK71:BT71))</f>
        <v>0.86417480752612252</v>
      </c>
      <c r="AV71" s="127">
        <f>BR71/(BR71+BQ71)</f>
        <v>0.9289125693620075</v>
      </c>
      <c r="AW71" s="127"/>
      <c r="AX71" s="127">
        <f>AI71/60.09</f>
        <v>1.2897320685638209</v>
      </c>
      <c r="AY71" s="127"/>
      <c r="AZ71" s="127">
        <f>AK71/101.96</f>
        <v>0.1225970969007454</v>
      </c>
      <c r="BA71" s="127">
        <f>AL71/71.85</f>
        <v>1.3917884481558803E-2</v>
      </c>
      <c r="BB71" s="127">
        <f>AM71/70.94</f>
        <v>0</v>
      </c>
      <c r="BC71" s="127">
        <f>AN71/40.31</f>
        <v>0</v>
      </c>
      <c r="BD71" s="127">
        <f>AO71/56.08</f>
        <v>8.9158345221112701E-3</v>
      </c>
      <c r="BE71" s="127">
        <f>AP71/61.8</f>
        <v>5.8252427184466021E-2</v>
      </c>
      <c r="BF71" s="127">
        <f>AQ71/94.2</f>
        <v>5.0955414012738849E-2</v>
      </c>
      <c r="BG71" s="127">
        <f>AR71/141.95</f>
        <v>0</v>
      </c>
      <c r="BH71" s="127">
        <f>SUM(AX71:BF71)</f>
        <v>1.5443707256654413</v>
      </c>
      <c r="BI71" s="127"/>
      <c r="BJ71" s="127"/>
      <c r="BK71" s="127">
        <f>AX71</f>
        <v>1.2897320685638209</v>
      </c>
      <c r="BL71" s="127">
        <f>AY71</f>
        <v>0</v>
      </c>
      <c r="BM71" s="127">
        <f>2*AZ71</f>
        <v>0.2451941938014908</v>
      </c>
      <c r="BN71" s="127">
        <f t="shared" ref="BN71:BQ72" si="106">BA71</f>
        <v>1.3917884481558803E-2</v>
      </c>
      <c r="BO71" s="127">
        <f t="shared" si="106"/>
        <v>0</v>
      </c>
      <c r="BP71" s="127">
        <f t="shared" si="106"/>
        <v>0</v>
      </c>
      <c r="BQ71" s="127">
        <f t="shared" si="106"/>
        <v>8.9158345221112701E-3</v>
      </c>
      <c r="BR71" s="127">
        <f t="shared" ref="BR71:BT72" si="107">2*BE71</f>
        <v>0.11650485436893204</v>
      </c>
      <c r="BS71" s="127">
        <f t="shared" si="107"/>
        <v>0.1019108280254777</v>
      </c>
      <c r="BT71" s="127">
        <f t="shared" si="107"/>
        <v>0</v>
      </c>
      <c r="BU71" s="132">
        <f t="shared" si="99"/>
        <v>1.7761756637633914</v>
      </c>
      <c r="BV71" s="129"/>
      <c r="BW71" s="113"/>
      <c r="BX71" s="113" t="e">
        <f t="shared" si="102"/>
        <v>#N/A</v>
      </c>
      <c r="BY71" s="137"/>
      <c r="BZ71" s="130"/>
      <c r="CA71" s="130"/>
      <c r="CB71" s="130"/>
      <c r="CC71" s="130"/>
      <c r="CH71" s="6"/>
      <c r="CI71" s="100">
        <f>BK71/$BU71</f>
        <v>0.72612866783182617</v>
      </c>
      <c r="CJ71" s="100"/>
      <c r="CK71" s="100">
        <f t="shared" ref="CK71:CS71" si="108">BM71/$BU71</f>
        <v>0.13804613969429641</v>
      </c>
      <c r="CL71" s="100">
        <f t="shared" si="108"/>
        <v>7.8358716232319898E-3</v>
      </c>
      <c r="CM71" s="100">
        <f t="shared" si="108"/>
        <v>0</v>
      </c>
      <c r="CN71" s="100">
        <f t="shared" si="108"/>
        <v>0</v>
      </c>
      <c r="CO71" s="100">
        <f t="shared" si="108"/>
        <v>5.0196806002961707E-3</v>
      </c>
      <c r="CP71" s="100">
        <f t="shared" si="108"/>
        <v>6.5593092364569144E-2</v>
      </c>
      <c r="CQ71" s="100">
        <f t="shared" si="108"/>
        <v>5.737654788578022E-2</v>
      </c>
      <c r="CR71" s="100">
        <f t="shared" si="108"/>
        <v>0</v>
      </c>
      <c r="CS71" s="100">
        <f t="shared" si="108"/>
        <v>1</v>
      </c>
    </row>
    <row r="72" spans="1:97" s="84" customFormat="1" x14ac:dyDescent="0.25">
      <c r="A72" s="51" t="s">
        <v>101</v>
      </c>
      <c r="B72" s="52" t="s">
        <v>108</v>
      </c>
      <c r="C72" s="53" t="s">
        <v>19</v>
      </c>
      <c r="D72" s="53" t="s">
        <v>77</v>
      </c>
      <c r="E72" s="45">
        <v>0.8666294749760296</v>
      </c>
      <c r="F72" s="54">
        <v>0.93438268761454857</v>
      </c>
      <c r="G72" s="8"/>
      <c r="H72" s="9"/>
      <c r="I72" s="71"/>
      <c r="J72" s="92"/>
      <c r="K72" s="11"/>
      <c r="L72" s="12"/>
      <c r="M72" s="12"/>
      <c r="N72" s="90"/>
      <c r="O72" s="12"/>
      <c r="P72" s="12"/>
      <c r="Q72" s="20"/>
      <c r="R72" s="11">
        <v>88</v>
      </c>
      <c r="S72" s="12"/>
      <c r="T72" s="12"/>
      <c r="U72" s="12">
        <v>2</v>
      </c>
      <c r="V72" s="12"/>
      <c r="W72" s="12"/>
      <c r="X72" s="30"/>
      <c r="Y72" s="11"/>
      <c r="Z72" s="12"/>
      <c r="AA72" s="20"/>
      <c r="AB72" s="12"/>
      <c r="AC72" s="12"/>
      <c r="AD72" s="20"/>
      <c r="AE72" s="20"/>
      <c r="AF72" s="38"/>
      <c r="AI72" s="100">
        <v>77.7</v>
      </c>
      <c r="AJ72" s="100">
        <v>7.0000000000000007E-2</v>
      </c>
      <c r="AK72" s="100">
        <v>13</v>
      </c>
      <c r="AL72" s="100">
        <v>0.38</v>
      </c>
      <c r="AM72" s="100">
        <v>0.04</v>
      </c>
      <c r="AN72" s="100">
        <v>0.05</v>
      </c>
      <c r="AO72" s="100">
        <v>0.52</v>
      </c>
      <c r="AP72" s="100">
        <v>4.08</v>
      </c>
      <c r="AQ72" s="100">
        <v>4.1900000000000004</v>
      </c>
      <c r="AR72" s="100"/>
      <c r="AS72" s="9">
        <f>SUM(AI72:AR72)</f>
        <v>100.02999999999999</v>
      </c>
      <c r="AT72" s="100"/>
      <c r="AU72" s="100">
        <f>(BK72+BM72)/(SUM(BK72:BT72))</f>
        <v>0.86705472345672141</v>
      </c>
      <c r="AV72" s="100">
        <f>BR72/(BR72+BQ72)</f>
        <v>0.93438268761454857</v>
      </c>
      <c r="AW72" s="100"/>
      <c r="AX72" s="100">
        <f>AI72/60.09</f>
        <v>1.293060409385921</v>
      </c>
      <c r="AY72" s="100"/>
      <c r="AZ72" s="100">
        <f>AK72/101.96</f>
        <v>0.12750098077677521</v>
      </c>
      <c r="BA72" s="100">
        <f>AL72/71.85</f>
        <v>5.2887961029923457E-3</v>
      </c>
      <c r="BB72" s="100">
        <f>AM72/70.94</f>
        <v>5.6385678037778404E-4</v>
      </c>
      <c r="BC72" s="100">
        <f>AN72/40.31</f>
        <v>1.2403870007442323E-3</v>
      </c>
      <c r="BD72" s="100">
        <f>AO72/56.08</f>
        <v>9.2724679029957211E-3</v>
      </c>
      <c r="BE72" s="100">
        <f>AP72/61.8</f>
        <v>6.6019417475728162E-2</v>
      </c>
      <c r="BF72" s="100">
        <f>AQ72/94.2</f>
        <v>4.4479830148619962E-2</v>
      </c>
      <c r="BG72" s="100">
        <f>AR72/141.95</f>
        <v>0</v>
      </c>
      <c r="BH72" s="100"/>
      <c r="BI72" s="100">
        <f>SUM(AX72:BF72)</f>
        <v>1.5474261455741547</v>
      </c>
      <c r="BJ72" s="100"/>
      <c r="BK72" s="100">
        <f>AX72</f>
        <v>1.293060409385921</v>
      </c>
      <c r="BL72" s="100">
        <f>AY72</f>
        <v>0</v>
      </c>
      <c r="BM72" s="100">
        <f>2*AZ72</f>
        <v>0.25500196155355043</v>
      </c>
      <c r="BN72" s="100">
        <f t="shared" si="106"/>
        <v>5.2887961029923457E-3</v>
      </c>
      <c r="BO72" s="100">
        <f t="shared" si="106"/>
        <v>5.6385678037778404E-4</v>
      </c>
      <c r="BP72" s="100">
        <f t="shared" si="106"/>
        <v>1.2403870007442323E-3</v>
      </c>
      <c r="BQ72" s="100">
        <f t="shared" si="106"/>
        <v>9.2724679029957211E-3</v>
      </c>
      <c r="BR72" s="100">
        <f t="shared" si="107"/>
        <v>0.13203883495145632</v>
      </c>
      <c r="BS72" s="100">
        <f t="shared" si="107"/>
        <v>8.8959660297239923E-2</v>
      </c>
      <c r="BT72" s="100">
        <f t="shared" si="107"/>
        <v>0</v>
      </c>
      <c r="BU72" s="132">
        <f t="shared" si="99"/>
        <v>1.7854263739752778</v>
      </c>
      <c r="BV72" s="113"/>
      <c r="BW72" s="113"/>
      <c r="BX72" s="113" t="e">
        <f t="shared" si="102"/>
        <v>#N/A</v>
      </c>
      <c r="BY72" s="137"/>
      <c r="BZ72" s="6"/>
      <c r="CA72" s="6"/>
      <c r="CB72" s="6"/>
      <c r="CC72" s="6"/>
      <c r="CH72" s="6"/>
      <c r="CI72" s="100">
        <f>BK72/$BU72</f>
        <v>0.72423059737092554</v>
      </c>
      <c r="CJ72" s="100"/>
      <c r="CK72" s="100">
        <f>BM72/$BU72</f>
        <v>0.14282412608579589</v>
      </c>
      <c r="CL72" s="100"/>
      <c r="CM72" s="100">
        <f t="shared" ref="CM72:CS72" si="109">BO72/$BU72</f>
        <v>3.1581071535442188E-4</v>
      </c>
      <c r="CN72" s="100">
        <f t="shared" si="109"/>
        <v>6.9472873192888516E-4</v>
      </c>
      <c r="CO72" s="100">
        <f t="shared" si="109"/>
        <v>5.1934193636618215E-3</v>
      </c>
      <c r="CP72" s="100">
        <f t="shared" si="109"/>
        <v>7.3953671165655488E-2</v>
      </c>
      <c r="CQ72" s="100">
        <f t="shared" si="109"/>
        <v>4.9825443151245687E-2</v>
      </c>
      <c r="CR72" s="100">
        <f t="shared" si="109"/>
        <v>0</v>
      </c>
      <c r="CS72" s="100">
        <f t="shared" si="109"/>
        <v>1</v>
      </c>
    </row>
    <row r="73" spans="1:97" s="84" customFormat="1" x14ac:dyDescent="0.25">
      <c r="A73" s="42" t="s">
        <v>101</v>
      </c>
      <c r="B73" s="69" t="s">
        <v>110</v>
      </c>
      <c r="C73" s="44" t="s">
        <v>19</v>
      </c>
      <c r="D73" s="72"/>
      <c r="E73" s="73"/>
      <c r="F73" s="54"/>
      <c r="G73" s="8">
        <v>1.86</v>
      </c>
      <c r="H73" s="9">
        <v>0.05</v>
      </c>
      <c r="I73" s="71"/>
      <c r="J73" s="92">
        <f>H73/G73</f>
        <v>2.6881720430107527E-2</v>
      </c>
      <c r="K73" s="11">
        <v>1.5</v>
      </c>
      <c r="L73" s="12">
        <v>0.1</v>
      </c>
      <c r="M73" s="12"/>
      <c r="N73" s="90">
        <f t="shared" si="43"/>
        <v>6.6666666666666666E-2</v>
      </c>
      <c r="O73" s="12"/>
      <c r="P73" s="12"/>
      <c r="Q73" s="20"/>
      <c r="R73" s="11">
        <v>80</v>
      </c>
      <c r="S73" s="12"/>
      <c r="T73" s="12"/>
      <c r="U73" s="19">
        <v>4</v>
      </c>
      <c r="V73" s="19"/>
      <c r="W73" s="19"/>
      <c r="X73" s="30"/>
      <c r="Y73" s="11"/>
      <c r="Z73" s="12"/>
      <c r="AA73" s="20"/>
      <c r="AB73" s="12"/>
      <c r="AC73" s="12"/>
      <c r="AD73" s="20"/>
      <c r="AE73" s="20"/>
      <c r="AF73" s="38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80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32">
        <f t="shared" si="99"/>
        <v>0</v>
      </c>
      <c r="BV73" s="113"/>
      <c r="BW73" s="113"/>
      <c r="BX73" s="113" t="e">
        <f t="shared" si="102"/>
        <v>#N/A</v>
      </c>
      <c r="BY73" s="137"/>
      <c r="BZ73" s="6"/>
      <c r="CA73" s="6"/>
      <c r="CB73" s="6"/>
      <c r="CC73" s="6"/>
      <c r="CH73" s="6"/>
      <c r="CI73" s="100"/>
      <c r="CJ73" s="100"/>
      <c r="CK73" s="100"/>
      <c r="CL73" s="100"/>
      <c r="CM73" s="100"/>
      <c r="CN73" s="100"/>
      <c r="CO73" s="100"/>
      <c r="CP73" s="100"/>
      <c r="CQ73" s="100"/>
      <c r="CR73" s="100"/>
      <c r="CS73" s="100"/>
    </row>
    <row r="74" spans="1:97" s="84" customFormat="1" x14ac:dyDescent="0.25">
      <c r="A74" s="51" t="s">
        <v>101</v>
      </c>
      <c r="B74" s="52" t="s">
        <v>125</v>
      </c>
      <c r="C74" s="53" t="s">
        <v>6</v>
      </c>
      <c r="D74" s="53" t="s">
        <v>96</v>
      </c>
      <c r="E74" s="45"/>
      <c r="F74" s="54"/>
      <c r="G74" s="8"/>
      <c r="H74" s="9"/>
      <c r="I74" s="71"/>
      <c r="J74" s="92"/>
      <c r="K74" s="11"/>
      <c r="L74" s="12"/>
      <c r="M74" s="12"/>
      <c r="N74" s="90"/>
      <c r="O74" s="12"/>
      <c r="P74" s="12"/>
      <c r="Q74" s="20"/>
      <c r="R74" s="11"/>
      <c r="S74" s="12"/>
      <c r="T74" s="12"/>
      <c r="U74" s="19"/>
      <c r="V74" s="19"/>
      <c r="W74" s="19"/>
      <c r="X74" s="30"/>
      <c r="Y74" s="11">
        <v>375</v>
      </c>
      <c r="Z74" s="12">
        <v>20</v>
      </c>
      <c r="AA74" s="20"/>
      <c r="AB74" s="12">
        <v>375</v>
      </c>
      <c r="AC74" s="12">
        <v>20</v>
      </c>
      <c r="AD74" s="20"/>
      <c r="AE74" s="20">
        <f t="shared" ref="AE67:AE82" si="110">AVERAGE(Y74,AB74)</f>
        <v>375</v>
      </c>
      <c r="AF74" s="38" t="s">
        <v>143</v>
      </c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80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32">
        <f t="shared" si="99"/>
        <v>0</v>
      </c>
      <c r="BV74" s="113"/>
      <c r="BW74" s="113"/>
      <c r="BX74" s="113">
        <f t="shared" si="102"/>
        <v>375</v>
      </c>
      <c r="BY74" s="137"/>
      <c r="BZ74" s="6"/>
      <c r="CA74" s="6"/>
      <c r="CB74" s="6"/>
      <c r="CC74" s="6"/>
      <c r="CH74" s="6"/>
      <c r="CI74" s="100"/>
      <c r="CJ74" s="100"/>
      <c r="CK74" s="100"/>
      <c r="CL74" s="100"/>
      <c r="CM74" s="100"/>
      <c r="CN74" s="100"/>
      <c r="CO74" s="100"/>
      <c r="CP74" s="100"/>
      <c r="CQ74" s="100"/>
      <c r="CR74" s="100"/>
      <c r="CS74" s="100"/>
    </row>
    <row r="75" spans="1:97" s="84" customFormat="1" x14ac:dyDescent="0.25">
      <c r="A75" s="51" t="s">
        <v>101</v>
      </c>
      <c r="B75" s="52" t="s">
        <v>115</v>
      </c>
      <c r="C75" s="53" t="s">
        <v>123</v>
      </c>
      <c r="D75" s="53" t="s">
        <v>96</v>
      </c>
      <c r="E75" s="45"/>
      <c r="F75" s="54"/>
      <c r="G75" s="8"/>
      <c r="H75" s="9"/>
      <c r="I75" s="71"/>
      <c r="J75" s="92"/>
      <c r="K75" s="11"/>
      <c r="L75" s="12"/>
      <c r="M75" s="12"/>
      <c r="N75" s="90"/>
      <c r="O75" s="12"/>
      <c r="P75" s="12"/>
      <c r="Q75" s="20"/>
      <c r="R75" s="11"/>
      <c r="S75" s="12"/>
      <c r="T75" s="12"/>
      <c r="U75" s="19"/>
      <c r="V75" s="19"/>
      <c r="W75" s="19"/>
      <c r="X75" s="30"/>
      <c r="Y75" s="11">
        <v>200</v>
      </c>
      <c r="Z75" s="12">
        <v>15</v>
      </c>
      <c r="AA75" s="20"/>
      <c r="AB75" s="12">
        <v>235</v>
      </c>
      <c r="AC75" s="12">
        <v>20</v>
      </c>
      <c r="AD75" s="20"/>
      <c r="AE75" s="20">
        <f t="shared" si="110"/>
        <v>217.5</v>
      </c>
      <c r="AF75" s="38" t="s">
        <v>143</v>
      </c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80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/>
      <c r="BU75" s="132">
        <f t="shared" si="99"/>
        <v>0</v>
      </c>
      <c r="BV75" s="113"/>
      <c r="BW75" s="113"/>
      <c r="BX75" s="113">
        <f t="shared" si="102"/>
        <v>217.5</v>
      </c>
      <c r="BY75" s="137"/>
      <c r="BZ75" s="6"/>
      <c r="CA75" s="6"/>
      <c r="CB75" s="6"/>
      <c r="CC75" s="6"/>
      <c r="CH75" s="6"/>
      <c r="CI75" s="100"/>
      <c r="CJ75" s="100"/>
      <c r="CK75" s="100"/>
      <c r="CL75" s="100"/>
      <c r="CM75" s="100"/>
      <c r="CN75" s="100"/>
      <c r="CO75" s="100"/>
      <c r="CP75" s="100"/>
      <c r="CQ75" s="100"/>
      <c r="CR75" s="100"/>
      <c r="CS75" s="100"/>
    </row>
    <row r="76" spans="1:97" s="84" customFormat="1" x14ac:dyDescent="0.25">
      <c r="A76" s="51" t="s">
        <v>177</v>
      </c>
      <c r="B76" s="69" t="s">
        <v>178</v>
      </c>
      <c r="C76" s="53" t="s">
        <v>179</v>
      </c>
      <c r="D76" s="72" t="s">
        <v>77</v>
      </c>
      <c r="E76" s="73"/>
      <c r="F76" s="87"/>
      <c r="G76" s="88">
        <v>1.76</v>
      </c>
      <c r="H76" s="80"/>
      <c r="I76" s="85"/>
      <c r="J76" s="92"/>
      <c r="K76" s="81">
        <v>0.98</v>
      </c>
      <c r="L76" s="70"/>
      <c r="M76" s="70"/>
      <c r="N76" s="90">
        <f t="shared" ref="N76:N79" si="111">L76/K76</f>
        <v>0</v>
      </c>
      <c r="O76" s="70"/>
      <c r="P76" s="70"/>
      <c r="Q76" s="61"/>
      <c r="R76" s="81">
        <v>67</v>
      </c>
      <c r="S76" s="70"/>
      <c r="T76" s="70"/>
      <c r="U76" s="60">
        <v>0.6</v>
      </c>
      <c r="V76" s="60"/>
      <c r="W76" s="60"/>
      <c r="X76" s="82"/>
      <c r="Y76" s="81"/>
      <c r="Z76" s="70"/>
      <c r="AA76" s="61"/>
      <c r="AB76" s="70"/>
      <c r="AC76" s="70"/>
      <c r="AD76" s="61"/>
      <c r="AE76" s="20"/>
      <c r="AF76" s="83" t="s">
        <v>182</v>
      </c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80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32">
        <f t="shared" si="99"/>
        <v>0</v>
      </c>
      <c r="BV76" s="113"/>
      <c r="BW76" s="113"/>
      <c r="BX76" s="113" t="e">
        <f t="shared" si="102"/>
        <v>#N/A</v>
      </c>
      <c r="BY76" s="137"/>
      <c r="BZ76" s="6"/>
      <c r="CA76" s="6"/>
      <c r="CB76" s="6"/>
      <c r="CC76" s="6"/>
      <c r="CH76" s="6"/>
      <c r="CI76" s="100"/>
      <c r="CJ76" s="100"/>
      <c r="CK76" s="100"/>
      <c r="CL76" s="100"/>
      <c r="CM76" s="100"/>
      <c r="CN76" s="100"/>
      <c r="CO76" s="100"/>
      <c r="CP76" s="100"/>
      <c r="CQ76" s="100"/>
      <c r="CR76" s="100"/>
      <c r="CS76" s="100"/>
    </row>
    <row r="77" spans="1:97" s="84" customFormat="1" x14ac:dyDescent="0.25">
      <c r="A77" s="51" t="s">
        <v>192</v>
      </c>
      <c r="B77" s="52" t="s">
        <v>193</v>
      </c>
      <c r="C77" s="53" t="s">
        <v>194</v>
      </c>
      <c r="D77" s="53" t="s">
        <v>77</v>
      </c>
      <c r="E77" s="79">
        <v>0.79066531733796352</v>
      </c>
      <c r="F77" s="87"/>
      <c r="G77" s="88">
        <v>1.2</v>
      </c>
      <c r="H77" s="80">
        <v>0.02</v>
      </c>
      <c r="I77" s="85"/>
      <c r="J77" s="92">
        <f t="shared" ref="J77:J79" si="112">H77/G77</f>
        <v>1.6666666666666666E-2</v>
      </c>
      <c r="K77" s="81">
        <v>1.5</v>
      </c>
      <c r="L77" s="70">
        <v>0.04</v>
      </c>
      <c r="M77" s="70"/>
      <c r="N77" s="90">
        <f t="shared" si="111"/>
        <v>2.6666666666666668E-2</v>
      </c>
      <c r="O77" s="70"/>
      <c r="P77" s="70"/>
      <c r="Q77" s="61"/>
      <c r="R77" s="81"/>
      <c r="S77" s="70"/>
      <c r="T77" s="70"/>
      <c r="U77" s="60"/>
      <c r="V77" s="60"/>
      <c r="W77" s="60"/>
      <c r="X77" s="82"/>
      <c r="Y77" s="81"/>
      <c r="Z77" s="70"/>
      <c r="AA77" s="61"/>
      <c r="AB77" s="70"/>
      <c r="AC77" s="70"/>
      <c r="AD77" s="61"/>
      <c r="AE77" s="20"/>
      <c r="AF77" s="83"/>
      <c r="AI77" s="100">
        <v>73.09</v>
      </c>
      <c r="AJ77" s="100"/>
      <c r="AK77" s="100">
        <v>12.99</v>
      </c>
      <c r="AL77" s="100"/>
      <c r="AM77" s="100"/>
      <c r="AN77" s="100"/>
      <c r="AO77" s="100"/>
      <c r="AP77" s="100">
        <v>8.4600000000000009</v>
      </c>
      <c r="AQ77" s="100">
        <v>5.45</v>
      </c>
      <c r="AR77" s="100"/>
      <c r="AS77" s="9">
        <f>SUM(AI77:AR77)</f>
        <v>99.99</v>
      </c>
      <c r="AT77" s="100"/>
      <c r="AU77" s="100">
        <f>(BK77+BM77)/(SUM(BK77:BT77))</f>
        <v>0.79066531733796352</v>
      </c>
      <c r="AV77" s="100"/>
      <c r="AW77" s="100"/>
      <c r="AX77" s="100">
        <f>AI77/60.09</f>
        <v>1.216342153436512</v>
      </c>
      <c r="AY77" s="100"/>
      <c r="AZ77" s="100">
        <f>AK77/101.96</f>
        <v>0.12740290309925462</v>
      </c>
      <c r="BA77" s="100">
        <f>AL77/71.85</f>
        <v>0</v>
      </c>
      <c r="BB77" s="100">
        <f>AM77/70.94</f>
        <v>0</v>
      </c>
      <c r="BC77" s="100">
        <f>AN77/40.31</f>
        <v>0</v>
      </c>
      <c r="BD77" s="100">
        <f>AO77/56.08</f>
        <v>0</v>
      </c>
      <c r="BE77" s="100">
        <f>AP77/61.8</f>
        <v>0.13689320388349516</v>
      </c>
      <c r="BF77" s="100">
        <f>AQ77/94.2</f>
        <v>5.7855626326963908E-2</v>
      </c>
      <c r="BG77" s="100">
        <f>AR77/141.95</f>
        <v>0</v>
      </c>
      <c r="BH77" s="100">
        <f>SUM(AX77:BF77)</f>
        <v>1.5384938867462254</v>
      </c>
      <c r="BI77" s="100"/>
      <c r="BJ77" s="100"/>
      <c r="BK77" s="100">
        <f>AX77</f>
        <v>1.216342153436512</v>
      </c>
      <c r="BL77" s="100">
        <f>AY77</f>
        <v>0</v>
      </c>
      <c r="BM77" s="100">
        <f>2*AZ77</f>
        <v>0.25480580619850923</v>
      </c>
      <c r="BN77" s="100">
        <f>BA77</f>
        <v>0</v>
      </c>
      <c r="BO77" s="100">
        <f>BB77</f>
        <v>0</v>
      </c>
      <c r="BP77" s="100">
        <f>BC77</f>
        <v>0</v>
      </c>
      <c r="BQ77" s="100">
        <f>BD77</f>
        <v>0</v>
      </c>
      <c r="BR77" s="100">
        <f>2*BE77</f>
        <v>0.27378640776699031</v>
      </c>
      <c r="BS77" s="100">
        <f>2*BF77</f>
        <v>0.11571125265392782</v>
      </c>
      <c r="BT77" s="100">
        <f>2*BG77</f>
        <v>0</v>
      </c>
      <c r="BU77" s="132">
        <f t="shared" si="99"/>
        <v>1.8606456200559394</v>
      </c>
      <c r="BV77" s="113"/>
      <c r="BW77" s="113"/>
      <c r="BX77" s="113" t="e">
        <f t="shared" si="102"/>
        <v>#N/A</v>
      </c>
      <c r="BY77" s="137"/>
      <c r="BZ77" s="6"/>
      <c r="CA77" s="6"/>
      <c r="CB77" s="6"/>
      <c r="CC77" s="6"/>
      <c r="CH77" s="6"/>
      <c r="CI77" s="100">
        <f>BK77/$BU77</f>
        <v>0.65372048300091834</v>
      </c>
      <c r="CJ77" s="100"/>
      <c r="CK77" s="100">
        <f>BM77/$BU77</f>
        <v>0.13694483433704513</v>
      </c>
      <c r="CL77" s="100"/>
      <c r="CM77" s="100">
        <f t="shared" ref="CM77:CS78" si="113">BO77/$BU77</f>
        <v>0</v>
      </c>
      <c r="CN77" s="100">
        <f t="shared" si="113"/>
        <v>0</v>
      </c>
      <c r="CO77" s="100">
        <f t="shared" si="113"/>
        <v>0</v>
      </c>
      <c r="CP77" s="100">
        <f t="shared" si="113"/>
        <v>0.1471459179630128</v>
      </c>
      <c r="CQ77" s="100">
        <f t="shared" si="113"/>
        <v>6.2188764699023673E-2</v>
      </c>
      <c r="CR77" s="100">
        <f t="shared" si="113"/>
        <v>0</v>
      </c>
      <c r="CS77" s="100">
        <f t="shared" si="113"/>
        <v>1</v>
      </c>
    </row>
    <row r="78" spans="1:97" s="84" customFormat="1" x14ac:dyDescent="0.25">
      <c r="A78" s="51" t="s">
        <v>195</v>
      </c>
      <c r="B78" s="52" t="s">
        <v>196</v>
      </c>
      <c r="C78" s="53" t="s">
        <v>19</v>
      </c>
      <c r="D78" s="53" t="s">
        <v>77</v>
      </c>
      <c r="E78" s="79">
        <v>0.80524921389779802</v>
      </c>
      <c r="F78" s="87">
        <v>0.84064893748481084</v>
      </c>
      <c r="G78" s="88"/>
      <c r="H78" s="80"/>
      <c r="I78" s="85"/>
      <c r="J78" s="92"/>
      <c r="K78" s="81"/>
      <c r="L78" s="70"/>
      <c r="M78" s="70"/>
      <c r="N78" s="90"/>
      <c r="O78" s="70"/>
      <c r="P78" s="70"/>
      <c r="Q78" s="61"/>
      <c r="R78" s="81"/>
      <c r="S78" s="70"/>
      <c r="T78" s="70"/>
      <c r="U78" s="60"/>
      <c r="V78" s="60"/>
      <c r="W78" s="60"/>
      <c r="X78" s="82"/>
      <c r="Y78" s="81">
        <v>207</v>
      </c>
      <c r="Z78" s="70">
        <v>22</v>
      </c>
      <c r="AA78" s="61"/>
      <c r="AB78" s="70">
        <v>143</v>
      </c>
      <c r="AC78" s="70">
        <v>10</v>
      </c>
      <c r="AD78" s="61"/>
      <c r="AE78" s="20">
        <f t="shared" si="110"/>
        <v>175</v>
      </c>
      <c r="AF78" s="38" t="s">
        <v>163</v>
      </c>
      <c r="AI78" s="100">
        <v>68.957142857142856</v>
      </c>
      <c r="AJ78" s="100">
        <v>0.5</v>
      </c>
      <c r="AK78" s="100">
        <v>15.760000000000002</v>
      </c>
      <c r="AL78" s="100">
        <v>0.93571428571428583</v>
      </c>
      <c r="AM78" s="100">
        <v>0.49285714285714288</v>
      </c>
      <c r="AN78" s="100">
        <v>0.24571428571428572</v>
      </c>
      <c r="AO78" s="100">
        <v>1.4542857142857142</v>
      </c>
      <c r="AP78" s="100">
        <v>4.2271428571428578</v>
      </c>
      <c r="AQ78" s="100">
        <v>7.3514285714285705</v>
      </c>
      <c r="AR78" s="100">
        <v>0.28999999999999998</v>
      </c>
      <c r="AS78" s="9">
        <v>100.21428571428572</v>
      </c>
      <c r="AT78" s="100"/>
      <c r="AU78" s="100">
        <v>0.80524921389779802</v>
      </c>
      <c r="AV78" s="100">
        <v>0.84064893748481084</v>
      </c>
      <c r="AW78" s="100"/>
      <c r="AX78" s="100">
        <v>1.147564367734113</v>
      </c>
      <c r="AY78" s="100">
        <v>6.25782227784731E-3</v>
      </c>
      <c r="AZ78" s="100">
        <v>0.15457041977245978</v>
      </c>
      <c r="BA78" s="100">
        <v>1.3023163336315738E-2</v>
      </c>
      <c r="BB78" s="100">
        <v>6.9475210439405525E-3</v>
      </c>
      <c r="BC78" s="100">
        <v>6.095616117943084E-3</v>
      </c>
      <c r="BD78" s="100">
        <v>2.5932341552883632E-2</v>
      </c>
      <c r="BE78" s="100">
        <v>6.8400369856680548E-2</v>
      </c>
      <c r="BF78" s="100">
        <v>7.8040643008795874E-2</v>
      </c>
      <c r="BG78" s="100">
        <v>5.8370653650681827E-4</v>
      </c>
      <c r="BH78" s="100">
        <v>1.50683226470098</v>
      </c>
      <c r="BI78" s="100"/>
      <c r="BJ78" s="100"/>
      <c r="BK78" s="100">
        <v>1.147564367734113</v>
      </c>
      <c r="BL78" s="100">
        <v>6.25782227784731E-3</v>
      </c>
      <c r="BM78" s="100">
        <v>0.30914083954491955</v>
      </c>
      <c r="BN78" s="100">
        <v>1.3023163336315738E-2</v>
      </c>
      <c r="BO78" s="100">
        <v>6.9475210439405525E-3</v>
      </c>
      <c r="BP78" s="100">
        <v>6.095616117943084E-3</v>
      </c>
      <c r="BQ78" s="100">
        <v>2.5932341552883632E-2</v>
      </c>
      <c r="BR78" s="100">
        <v>0.1368007397133611</v>
      </c>
      <c r="BS78" s="100">
        <v>0.15608128601759175</v>
      </c>
      <c r="BT78" s="100">
        <v>1.1674130730136365E-3</v>
      </c>
      <c r="BU78" s="132">
        <f t="shared" si="99"/>
        <v>1.8090111104119293</v>
      </c>
      <c r="BV78" s="113">
        <f t="shared" si="100"/>
        <v>0.3188287271437325</v>
      </c>
      <c r="BW78" s="113">
        <f t="shared" si="101"/>
        <v>221.77256328716095</v>
      </c>
      <c r="BX78" s="113">
        <f t="shared" si="102"/>
        <v>175</v>
      </c>
      <c r="BY78" s="137">
        <f t="shared" ref="BY78" si="114">(BX78-BW78)^2</f>
        <v>2187.672676451476</v>
      </c>
      <c r="BZ78" s="6"/>
      <c r="CA78" s="6"/>
      <c r="CB78" s="6"/>
      <c r="CC78" s="6"/>
      <c r="CH78" s="6"/>
      <c r="CI78" s="100">
        <f>BK78/$BU78</f>
        <v>0.63436004407557312</v>
      </c>
      <c r="CJ78" s="100">
        <f>BL78/$BU78</f>
        <v>3.4592503284417877E-3</v>
      </c>
      <c r="CK78" s="100">
        <f>BM78/$BU78</f>
        <v>0.17088940900673916</v>
      </c>
      <c r="CL78" s="100">
        <f>BN78/$BU78</f>
        <v>7.1990510513505017E-3</v>
      </c>
      <c r="CM78" s="100">
        <f t="shared" si="113"/>
        <v>3.8405076696065923E-3</v>
      </c>
      <c r="CN78" s="100">
        <f t="shared" si="113"/>
        <v>3.3695846768763368E-3</v>
      </c>
      <c r="CO78" s="100">
        <f t="shared" si="113"/>
        <v>1.4335092473245556E-2</v>
      </c>
      <c r="CP78" s="100">
        <f t="shared" si="113"/>
        <v>7.5621835004766907E-2</v>
      </c>
      <c r="CQ78" s="100">
        <f t="shared" si="113"/>
        <v>8.6279893539211339E-2</v>
      </c>
      <c r="CR78" s="100">
        <f t="shared" si="113"/>
        <v>6.4533217418869546E-4</v>
      </c>
      <c r="CS78" s="100">
        <f t="shared" si="113"/>
        <v>1</v>
      </c>
    </row>
    <row r="79" spans="1:97" ht="18" thickBot="1" x14ac:dyDescent="0.3">
      <c r="A79" s="77" t="s">
        <v>101</v>
      </c>
      <c r="B79" s="68" t="s">
        <v>116</v>
      </c>
      <c r="C79" s="78" t="s">
        <v>119</v>
      </c>
      <c r="D79" s="74"/>
      <c r="E79" s="75"/>
      <c r="F79" s="55"/>
      <c r="G79" s="13">
        <v>0.56000000000000005</v>
      </c>
      <c r="H79" s="14">
        <v>0.04</v>
      </c>
      <c r="I79" s="86"/>
      <c r="J79" s="93">
        <f t="shared" si="112"/>
        <v>7.1428571428571425E-2</v>
      </c>
      <c r="K79" s="26">
        <v>0.57999999999999996</v>
      </c>
      <c r="L79" s="27">
        <v>0.02</v>
      </c>
      <c r="M79" s="27"/>
      <c r="N79" s="91">
        <f t="shared" si="111"/>
        <v>3.4482758620689662E-2</v>
      </c>
      <c r="O79" s="27"/>
      <c r="P79" s="27"/>
      <c r="Q79" s="25"/>
      <c r="R79" s="26"/>
      <c r="S79" s="27"/>
      <c r="T79" s="27"/>
      <c r="U79" s="24"/>
      <c r="V79" s="24"/>
      <c r="W79" s="24"/>
      <c r="X79" s="67"/>
      <c r="Y79" s="26"/>
      <c r="Z79" s="27"/>
      <c r="AA79" s="25"/>
      <c r="AB79" s="27"/>
      <c r="AC79" s="27"/>
      <c r="AD79" s="25"/>
      <c r="AE79" s="20"/>
      <c r="AF79" s="39" t="s">
        <v>126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32">
        <f t="shared" si="99"/>
        <v>0</v>
      </c>
      <c r="CH79" s="6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</row>
    <row r="80" spans="1:97" x14ac:dyDescent="0.25">
      <c r="D80" s="1" t="s">
        <v>80</v>
      </c>
      <c r="AE80" s="20"/>
    </row>
    <row r="81" spans="1:37" x14ac:dyDescent="0.25">
      <c r="B81" s="4">
        <v>0.65</v>
      </c>
      <c r="C81" s="1">
        <f>AVERAGE(B81:B84)</f>
        <v>0.60499999999999998</v>
      </c>
      <c r="G81" s="1">
        <v>0.02</v>
      </c>
      <c r="H81" s="1">
        <f>SQRT((G81/B81)^2+(G82/B82)^2)</f>
        <v>9.4438786193175847E-2</v>
      </c>
      <c r="I81" s="1">
        <f>H81*C81</f>
        <v>5.7135465646871386E-2</v>
      </c>
      <c r="AE81" s="20"/>
    </row>
    <row r="82" spans="1:37" x14ac:dyDescent="0.25">
      <c r="B82" s="4">
        <v>0.56000000000000005</v>
      </c>
      <c r="E82" s="2"/>
      <c r="F82" s="2"/>
      <c r="G82" s="1">
        <v>0.05</v>
      </c>
      <c r="AE82" s="20"/>
    </row>
    <row r="83" spans="1:37" x14ac:dyDescent="0.25">
      <c r="E83" s="2"/>
      <c r="F83" s="2"/>
      <c r="AJ83" s="76"/>
      <c r="AK83" s="76"/>
    </row>
    <row r="84" spans="1:37" x14ac:dyDescent="0.25">
      <c r="A84" s="62" t="s">
        <v>84</v>
      </c>
      <c r="E84" s="2"/>
      <c r="F84" s="2"/>
      <c r="AJ84" s="76"/>
      <c r="AK84" s="76"/>
    </row>
    <row r="85" spans="1:37" x14ac:dyDescent="0.25">
      <c r="A85" s="63" t="s">
        <v>82</v>
      </c>
      <c r="AJ85" s="76"/>
      <c r="AK85" s="76"/>
    </row>
    <row r="86" spans="1:37" x14ac:dyDescent="0.25">
      <c r="A86" s="64" t="s">
        <v>83</v>
      </c>
      <c r="AJ86" s="76"/>
      <c r="AK86" s="76"/>
    </row>
    <row r="87" spans="1:37" x14ac:dyDescent="0.25">
      <c r="AJ87" s="76"/>
      <c r="AK87" s="76"/>
    </row>
    <row r="88" spans="1:37" x14ac:dyDescent="0.25">
      <c r="AJ88" s="76"/>
      <c r="AK88" s="76"/>
    </row>
    <row r="89" spans="1:37" x14ac:dyDescent="0.25">
      <c r="AJ89" s="76"/>
      <c r="AK89" s="76"/>
    </row>
    <row r="90" spans="1:37" x14ac:dyDescent="0.25">
      <c r="AJ90" s="76"/>
      <c r="AK90" s="76"/>
    </row>
    <row r="91" spans="1:37" x14ac:dyDescent="0.25">
      <c r="AJ91" s="76"/>
      <c r="AK91" s="76"/>
    </row>
    <row r="92" spans="1:37" x14ac:dyDescent="0.25">
      <c r="AJ92" s="76"/>
      <c r="AK92" s="97"/>
    </row>
    <row r="93" spans="1:37" x14ac:dyDescent="0.25">
      <c r="AJ93" s="76"/>
      <c r="AK93" s="98"/>
    </row>
    <row r="94" spans="1:37" x14ac:dyDescent="0.25">
      <c r="AJ94" s="97"/>
      <c r="AK94" s="76"/>
    </row>
    <row r="95" spans="1:37" x14ac:dyDescent="0.25">
      <c r="AJ95" s="76"/>
      <c r="AK95" s="76"/>
    </row>
    <row r="96" spans="1:37" x14ac:dyDescent="0.25">
      <c r="AJ96" s="76"/>
      <c r="AK96" s="76"/>
    </row>
    <row r="97" spans="36:37" x14ac:dyDescent="0.25">
      <c r="AJ97" s="97"/>
      <c r="AK97" s="99"/>
    </row>
    <row r="98" spans="36:37" x14ac:dyDescent="0.25">
      <c r="AJ98" s="76"/>
      <c r="AK98" s="76"/>
    </row>
    <row r="99" spans="36:37" x14ac:dyDescent="0.25">
      <c r="AJ99" s="76"/>
      <c r="AK99" s="76"/>
    </row>
    <row r="100" spans="36:37" x14ac:dyDescent="0.25">
      <c r="AJ100" s="76"/>
      <c r="AK100" s="76"/>
    </row>
    <row r="101" spans="36:37" x14ac:dyDescent="0.25">
      <c r="AJ101" s="76"/>
      <c r="AK101" s="76"/>
    </row>
    <row r="102" spans="36:37" x14ac:dyDescent="0.25">
      <c r="AJ102" s="76"/>
      <c r="AK102" s="76"/>
    </row>
    <row r="103" spans="36:37" x14ac:dyDescent="0.25">
      <c r="AJ103" s="76"/>
      <c r="AK103" s="76"/>
    </row>
    <row r="104" spans="36:37" x14ac:dyDescent="0.25">
      <c r="AJ104" s="76"/>
      <c r="AK104" s="76"/>
    </row>
    <row r="105" spans="36:37" x14ac:dyDescent="0.25">
      <c r="AJ105" s="76"/>
      <c r="AK105" s="76"/>
    </row>
    <row r="106" spans="36:37" x14ac:dyDescent="0.25">
      <c r="AJ106" s="76"/>
      <c r="AK106" s="76"/>
    </row>
    <row r="107" spans="36:37" x14ac:dyDescent="0.25">
      <c r="AJ107" s="76"/>
      <c r="AK107" s="76"/>
    </row>
    <row r="108" spans="36:37" x14ac:dyDescent="0.25">
      <c r="AJ108" s="76"/>
      <c r="AK108" s="97"/>
    </row>
    <row r="109" spans="36:37" x14ac:dyDescent="0.25">
      <c r="AJ109" s="97"/>
      <c r="AK109" s="76"/>
    </row>
    <row r="110" spans="36:37" x14ac:dyDescent="0.25">
      <c r="AJ110" s="97"/>
      <c r="AK110" s="97"/>
    </row>
    <row r="111" spans="36:37" x14ac:dyDescent="0.25">
      <c r="AJ111" s="76"/>
      <c r="AK111" s="76"/>
    </row>
    <row r="112" spans="36:37" x14ac:dyDescent="0.25">
      <c r="AJ112" s="76"/>
      <c r="AK112" s="76"/>
    </row>
    <row r="113" spans="1:88" x14ac:dyDescent="0.25">
      <c r="AJ113" s="76"/>
      <c r="AK113" s="76"/>
    </row>
    <row r="114" spans="1:88" x14ac:dyDescent="0.25">
      <c r="AJ114" s="76"/>
      <c r="AK114" s="76"/>
    </row>
    <row r="115" spans="1:88" x14ac:dyDescent="0.25">
      <c r="A115" s="22" t="s">
        <v>56</v>
      </c>
      <c r="B115" s="19"/>
      <c r="C115" s="20"/>
      <c r="D115" s="20"/>
      <c r="E115" s="16"/>
      <c r="F115" s="56"/>
      <c r="G115" s="11"/>
      <c r="H115" s="12"/>
      <c r="I115" s="10"/>
      <c r="J115" s="71"/>
      <c r="K115" s="11"/>
      <c r="L115" s="12"/>
      <c r="M115" s="20"/>
      <c r="N115" s="12"/>
      <c r="O115" s="11"/>
      <c r="P115" s="12"/>
      <c r="Q115" s="20"/>
      <c r="R115" s="11"/>
      <c r="S115" s="12"/>
      <c r="T115" s="12"/>
      <c r="U115" s="28"/>
      <c r="V115" s="28"/>
      <c r="W115" s="28"/>
      <c r="X115" s="29"/>
      <c r="Y115" s="11"/>
      <c r="Z115" s="28"/>
      <c r="AA115" s="29"/>
      <c r="AB115" s="11"/>
      <c r="AC115" s="28"/>
      <c r="AD115" s="29"/>
      <c r="AE115" s="28"/>
      <c r="AJ115" s="76"/>
      <c r="AK115" s="76"/>
    </row>
    <row r="116" spans="1:88" ht="18" thickBot="1" x14ac:dyDescent="0.3">
      <c r="A116" s="23" t="s">
        <v>44</v>
      </c>
      <c r="B116" s="24" t="s">
        <v>33</v>
      </c>
      <c r="C116" s="25" t="s">
        <v>41</v>
      </c>
      <c r="D116" s="25"/>
      <c r="E116" s="17" t="s">
        <v>58</v>
      </c>
      <c r="F116" s="57"/>
      <c r="G116" s="13">
        <v>1.5</v>
      </c>
      <c r="H116" s="14">
        <v>0.15</v>
      </c>
      <c r="I116" s="15"/>
      <c r="J116" s="86"/>
      <c r="K116" s="26">
        <v>1.2</v>
      </c>
      <c r="L116" s="27">
        <v>0.59</v>
      </c>
      <c r="M116" s="25"/>
      <c r="N116" s="27"/>
      <c r="O116" s="26"/>
      <c r="P116" s="27"/>
      <c r="Q116" s="25"/>
      <c r="R116" s="26"/>
      <c r="S116" s="27"/>
      <c r="T116" s="27"/>
      <c r="U116" s="31"/>
      <c r="V116" s="31"/>
      <c r="W116" s="31"/>
      <c r="X116" s="32"/>
      <c r="Y116" s="26"/>
      <c r="Z116" s="31"/>
      <c r="AA116" s="32"/>
      <c r="AB116" s="26"/>
      <c r="AC116" s="31"/>
      <c r="AD116" s="32"/>
      <c r="AE116" s="28"/>
      <c r="AF116" s="5" t="s">
        <v>55</v>
      </c>
      <c r="AJ116" s="76"/>
      <c r="AK116" s="76"/>
    </row>
    <row r="117" spans="1:88" x14ac:dyDescent="0.25">
      <c r="A117" s="18" t="s">
        <v>43</v>
      </c>
      <c r="B117" s="19" t="s">
        <v>30</v>
      </c>
      <c r="C117" s="20" t="s">
        <v>15</v>
      </c>
      <c r="D117" s="20"/>
      <c r="E117" s="46">
        <v>0.8</v>
      </c>
      <c r="F117" s="58"/>
      <c r="G117" s="8">
        <v>1.67</v>
      </c>
      <c r="H117" s="9">
        <v>0.06</v>
      </c>
      <c r="I117" s="10"/>
      <c r="J117" s="71"/>
      <c r="K117" s="11">
        <v>1.1299999999999999</v>
      </c>
      <c r="L117" s="12">
        <v>0.04</v>
      </c>
      <c r="M117" s="20"/>
      <c r="N117" s="12"/>
      <c r="O117" s="11">
        <v>49</v>
      </c>
      <c r="P117" s="12">
        <v>2</v>
      </c>
      <c r="Q117" s="20"/>
      <c r="R117" s="11">
        <v>70</v>
      </c>
      <c r="S117" s="12"/>
      <c r="T117" s="12"/>
      <c r="U117" s="12">
        <v>2</v>
      </c>
      <c r="V117" s="12"/>
      <c r="W117" s="12"/>
      <c r="X117" s="20"/>
      <c r="Y117" s="11">
        <v>70</v>
      </c>
      <c r="Z117" s="12">
        <v>2</v>
      </c>
      <c r="AA117" s="20"/>
      <c r="AB117" s="11">
        <v>70</v>
      </c>
      <c r="AC117" s="12">
        <v>2</v>
      </c>
      <c r="AD117" s="20"/>
      <c r="AE117" s="20"/>
      <c r="AF117" s="38"/>
      <c r="AJ117" s="76"/>
      <c r="AK117" s="76"/>
    </row>
    <row r="118" spans="1:88" s="6" customFormat="1" x14ac:dyDescent="0.25">
      <c r="A118" s="18" t="s">
        <v>43</v>
      </c>
      <c r="B118" s="19" t="s">
        <v>27</v>
      </c>
      <c r="C118" s="20" t="s">
        <v>19</v>
      </c>
      <c r="D118" s="20"/>
      <c r="E118" s="45">
        <v>0.85599999999999998</v>
      </c>
      <c r="F118" s="54"/>
      <c r="G118" s="8">
        <v>1.66</v>
      </c>
      <c r="H118" s="9">
        <v>0.05</v>
      </c>
      <c r="I118" s="10"/>
      <c r="J118" s="71"/>
      <c r="K118" s="11">
        <v>1.41</v>
      </c>
      <c r="L118" s="12">
        <v>7.0000000000000007E-2</v>
      </c>
      <c r="M118" s="20"/>
      <c r="N118" s="12"/>
      <c r="O118" s="11"/>
      <c r="P118" s="12"/>
      <c r="Q118" s="20"/>
      <c r="R118" s="11"/>
      <c r="S118" s="12"/>
      <c r="T118" s="12"/>
      <c r="U118" s="28"/>
      <c r="V118" s="28"/>
      <c r="W118" s="28"/>
      <c r="X118" s="29"/>
      <c r="Y118" s="11"/>
      <c r="Z118" s="12"/>
      <c r="AA118" s="20"/>
      <c r="AB118" s="12"/>
      <c r="AC118" s="12"/>
      <c r="AD118" s="20"/>
      <c r="AE118" s="20"/>
      <c r="AF118" s="38" t="s">
        <v>81</v>
      </c>
      <c r="AJ118" s="76"/>
      <c r="AK118" s="76"/>
      <c r="CJ118" s="132"/>
    </row>
    <row r="119" spans="1:88" s="6" customFormat="1" x14ac:dyDescent="0.25">
      <c r="A119" s="51" t="s">
        <v>68</v>
      </c>
      <c r="B119" s="52" t="s">
        <v>64</v>
      </c>
      <c r="C119" s="53" t="s">
        <v>191</v>
      </c>
      <c r="D119" s="53" t="s">
        <v>77</v>
      </c>
      <c r="E119" s="45">
        <v>0.622</v>
      </c>
      <c r="F119" s="45"/>
      <c r="G119" s="59">
        <v>1.02</v>
      </c>
      <c r="H119" s="9">
        <v>0.03</v>
      </c>
      <c r="I119" s="10"/>
      <c r="J119" s="71"/>
      <c r="K119" s="11">
        <v>0.62</v>
      </c>
      <c r="L119" s="12">
        <v>0.06</v>
      </c>
      <c r="M119" s="20"/>
      <c r="N119" s="12"/>
      <c r="O119" s="11"/>
      <c r="P119" s="12"/>
      <c r="Q119" s="20"/>
      <c r="R119" s="11">
        <v>63.9</v>
      </c>
      <c r="S119" s="12"/>
      <c r="T119" s="12"/>
      <c r="U119" s="12">
        <v>5.4</v>
      </c>
      <c r="V119" s="12"/>
      <c r="W119" s="12"/>
      <c r="X119" s="30"/>
      <c r="Y119" s="11">
        <v>308</v>
      </c>
      <c r="Z119" s="12">
        <v>110</v>
      </c>
      <c r="AA119" s="20"/>
      <c r="AB119" s="12"/>
      <c r="AC119" s="12"/>
      <c r="AD119" s="20"/>
      <c r="AE119" s="20"/>
      <c r="AF119" s="38" t="s">
        <v>66</v>
      </c>
      <c r="AJ119" s="76"/>
      <c r="AK119" s="76"/>
      <c r="CJ119" s="132"/>
    </row>
    <row r="120" spans="1:88" s="6" customFormat="1" x14ac:dyDescent="0.25">
      <c r="A120" s="42" t="s">
        <v>43</v>
      </c>
      <c r="B120" s="43" t="s">
        <v>29</v>
      </c>
      <c r="C120" s="44" t="s">
        <v>12</v>
      </c>
      <c r="D120" s="44" t="s">
        <v>79</v>
      </c>
      <c r="E120" s="45">
        <v>0.75900000000000001</v>
      </c>
      <c r="F120" s="45"/>
      <c r="G120" s="9">
        <v>1.08</v>
      </c>
      <c r="H120" s="9">
        <v>0.11</v>
      </c>
      <c r="I120" s="10"/>
      <c r="J120" s="71"/>
      <c r="K120" s="11">
        <v>1.1499999999999999</v>
      </c>
      <c r="L120" s="12">
        <v>0.17</v>
      </c>
      <c r="M120" s="20"/>
      <c r="N120" s="12"/>
      <c r="O120" s="11">
        <v>40.83</v>
      </c>
      <c r="P120" s="12">
        <v>4.12</v>
      </c>
      <c r="Q120" s="20"/>
      <c r="R120" s="11">
        <v>70.319999999999993</v>
      </c>
      <c r="S120" s="12"/>
      <c r="T120" s="12"/>
      <c r="U120" s="12">
        <v>6.86</v>
      </c>
      <c r="V120" s="12"/>
      <c r="W120" s="12"/>
      <c r="X120" s="20"/>
      <c r="Y120" s="11"/>
      <c r="Z120" s="12"/>
      <c r="AA120" s="20"/>
      <c r="AB120" s="12"/>
      <c r="AC120" s="12"/>
      <c r="AD120" s="20"/>
      <c r="AE120" s="20"/>
      <c r="AF120" s="38" t="s">
        <v>99</v>
      </c>
      <c r="AJ120" s="76"/>
      <c r="AK120" s="76"/>
      <c r="CJ120" s="132"/>
    </row>
    <row r="121" spans="1:88" x14ac:dyDescent="0.25">
      <c r="A121" s="51" t="s">
        <v>151</v>
      </c>
      <c r="B121" s="52" t="s">
        <v>147</v>
      </c>
      <c r="C121" s="53" t="s">
        <v>148</v>
      </c>
      <c r="D121" s="53" t="s">
        <v>77</v>
      </c>
      <c r="E121" s="45">
        <v>0.63792425803275299</v>
      </c>
      <c r="F121" s="45">
        <v>0.72674148218742618</v>
      </c>
      <c r="G121" s="9">
        <v>1.07</v>
      </c>
      <c r="H121" s="9">
        <v>0.02</v>
      </c>
      <c r="I121" s="10"/>
      <c r="J121" s="71"/>
      <c r="K121" s="11">
        <v>0.53</v>
      </c>
      <c r="L121" s="12">
        <v>0.01</v>
      </c>
      <c r="M121" s="20"/>
      <c r="N121" s="12"/>
      <c r="O121" s="11">
        <v>24.2</v>
      </c>
      <c r="P121" s="12">
        <v>1</v>
      </c>
      <c r="Q121" s="20"/>
      <c r="R121" s="11"/>
      <c r="S121" s="12"/>
      <c r="T121" s="12"/>
      <c r="U121" s="19"/>
      <c r="V121" s="19"/>
      <c r="W121" s="19"/>
      <c r="X121" s="30"/>
      <c r="Y121" s="11"/>
      <c r="Z121" s="12"/>
      <c r="AA121" s="20"/>
      <c r="AB121" s="12"/>
      <c r="AC121" s="12"/>
      <c r="AD121" s="20"/>
      <c r="AE121" s="20"/>
      <c r="AF121" s="38" t="s">
        <v>153</v>
      </c>
    </row>
    <row r="122" spans="1:88" s="6" customFormat="1" x14ac:dyDescent="0.25">
      <c r="A122" s="51" t="s">
        <v>151</v>
      </c>
      <c r="B122" s="52" t="s">
        <v>150</v>
      </c>
      <c r="C122" s="53" t="s">
        <v>149</v>
      </c>
      <c r="D122" s="53" t="s">
        <v>77</v>
      </c>
      <c r="E122" s="45">
        <v>0.64332788361276216</v>
      </c>
      <c r="F122" s="45">
        <v>0.75505692442102568</v>
      </c>
      <c r="G122" s="9">
        <v>0.87</v>
      </c>
      <c r="H122" s="9">
        <v>0.04</v>
      </c>
      <c r="I122" s="10"/>
      <c r="J122" s="71"/>
      <c r="K122" s="11">
        <v>0.52</v>
      </c>
      <c r="L122" s="12">
        <v>0.03</v>
      </c>
      <c r="M122" s="20"/>
      <c r="N122" s="12"/>
      <c r="O122" s="11">
        <v>20.9</v>
      </c>
      <c r="P122" s="12">
        <v>1.3</v>
      </c>
      <c r="Q122" s="20"/>
      <c r="R122" s="11"/>
      <c r="S122" s="12"/>
      <c r="T122" s="12"/>
      <c r="U122" s="19"/>
      <c r="V122" s="19"/>
      <c r="W122" s="19"/>
      <c r="X122" s="30"/>
      <c r="Y122" s="11"/>
      <c r="Z122" s="12"/>
      <c r="AA122" s="20"/>
      <c r="AB122" s="11"/>
      <c r="AC122" s="12"/>
      <c r="AD122" s="20"/>
      <c r="AE122" s="20"/>
      <c r="AF122" s="38" t="s">
        <v>152</v>
      </c>
      <c r="CJ122" s="1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81CA-5307-1D4C-9514-656CB1D9069A}">
  <dimension ref="A1:CQ122"/>
  <sheetViews>
    <sheetView zoomScale="134" workbookViewId="0">
      <pane xSplit="3" ySplit="1" topLeftCell="BV2" activePane="bottomRight" state="frozen"/>
      <selection pane="topRight" activeCell="D1" sqref="D1"/>
      <selection pane="bottomLeft" activeCell="A2" sqref="A2"/>
      <selection pane="bottomRight" activeCell="BV1" sqref="BV1:BV1048576"/>
    </sheetView>
  </sheetViews>
  <sheetFormatPr baseColWidth="10" defaultRowHeight="17" x14ac:dyDescent="0.25"/>
  <cols>
    <col min="1" max="1" width="20.83203125" style="7" customWidth="1"/>
    <col min="2" max="2" width="25.83203125" style="4" customWidth="1"/>
    <col min="3" max="4" width="25.83203125" style="1" customWidth="1"/>
    <col min="5" max="20" width="13.83203125" style="1" customWidth="1"/>
    <col min="21" max="24" width="13.83203125" style="3" customWidth="1"/>
    <col min="25" max="25" width="13.83203125" style="1" customWidth="1"/>
    <col min="26" max="27" width="13.83203125" style="3" customWidth="1"/>
    <col min="28" max="28" width="13.83203125" style="1" customWidth="1"/>
    <col min="29" max="30" width="13.83203125" style="3" customWidth="1"/>
    <col min="31" max="31" width="30.83203125" style="7" customWidth="1"/>
    <col min="32" max="33" width="10.83203125" style="7"/>
    <col min="34" max="43" width="11" style="7" bestFit="1" customWidth="1"/>
    <col min="44" max="44" width="12.1640625" style="7" bestFit="1" customWidth="1"/>
    <col min="45" max="45" width="10.83203125" style="7"/>
    <col min="46" max="47" width="11" style="7" bestFit="1" customWidth="1"/>
    <col min="48" max="48" width="0" style="7" hidden="1" customWidth="1"/>
    <col min="49" max="60" width="11" style="7" hidden="1" customWidth="1"/>
    <col min="61" max="61" width="0" style="7" hidden="1" customWidth="1"/>
    <col min="62" max="71" width="11" style="7" hidden="1" customWidth="1"/>
    <col min="72" max="72" width="13.5" style="7" hidden="1" customWidth="1"/>
    <col min="73" max="73" width="14.33203125" style="7" customWidth="1"/>
    <col min="74" max="74" width="12.83203125" style="7" customWidth="1"/>
    <col min="75" max="75" width="17.83203125" style="7" bestFit="1" customWidth="1"/>
    <col min="76" max="78" width="10.83203125" style="7"/>
    <col min="79" max="79" width="17" style="7" customWidth="1"/>
    <col min="80" max="85" width="10.83203125" style="7"/>
    <col min="86" max="86" width="10.83203125" style="134"/>
    <col min="87" max="16384" width="10.83203125" style="7"/>
  </cols>
  <sheetData>
    <row r="1" spans="1:95" ht="38" thickBot="1" x14ac:dyDescent="0.35">
      <c r="A1" s="33" t="s">
        <v>45</v>
      </c>
      <c r="B1" s="34" t="s">
        <v>22</v>
      </c>
      <c r="C1" s="35" t="s">
        <v>0</v>
      </c>
      <c r="D1" s="35" t="s">
        <v>75</v>
      </c>
      <c r="E1" s="36" t="s">
        <v>1</v>
      </c>
      <c r="F1" s="37" t="s">
        <v>121</v>
      </c>
      <c r="G1" s="94" t="s">
        <v>2</v>
      </c>
      <c r="H1" s="95" t="s">
        <v>197</v>
      </c>
      <c r="I1" s="95" t="s">
        <v>199</v>
      </c>
      <c r="J1" s="95" t="s">
        <v>197</v>
      </c>
      <c r="K1" s="94" t="s">
        <v>3</v>
      </c>
      <c r="L1" s="95" t="s">
        <v>198</v>
      </c>
      <c r="M1" s="95" t="s">
        <v>200</v>
      </c>
      <c r="N1" s="96" t="s">
        <v>198</v>
      </c>
      <c r="O1" s="95" t="s">
        <v>4</v>
      </c>
      <c r="P1" s="95" t="s">
        <v>21</v>
      </c>
      <c r="Q1" s="96" t="s">
        <v>57</v>
      </c>
      <c r="R1" s="94" t="s">
        <v>168</v>
      </c>
      <c r="S1" s="95" t="s">
        <v>166</v>
      </c>
      <c r="T1" s="95" t="s">
        <v>167</v>
      </c>
      <c r="U1" s="95" t="s">
        <v>21</v>
      </c>
      <c r="V1" s="95" t="s">
        <v>169</v>
      </c>
      <c r="W1" s="95" t="s">
        <v>170</v>
      </c>
      <c r="X1" s="96" t="s">
        <v>57</v>
      </c>
      <c r="Y1" s="94" t="s">
        <v>65</v>
      </c>
      <c r="Z1" s="95" t="s">
        <v>21</v>
      </c>
      <c r="AA1" s="96" t="s">
        <v>57</v>
      </c>
      <c r="AB1" s="95" t="s">
        <v>67</v>
      </c>
      <c r="AC1" s="95" t="s">
        <v>21</v>
      </c>
      <c r="AD1" s="96" t="s">
        <v>57</v>
      </c>
      <c r="AE1" s="35" t="s">
        <v>46</v>
      </c>
      <c r="AG1" s="104" t="s">
        <v>206</v>
      </c>
      <c r="AH1" s="105" t="s">
        <v>210</v>
      </c>
      <c r="AI1" s="105" t="s">
        <v>211</v>
      </c>
      <c r="AJ1" s="105" t="s">
        <v>212</v>
      </c>
      <c r="AK1" s="105" t="s">
        <v>202</v>
      </c>
      <c r="AL1" s="105" t="s">
        <v>203</v>
      </c>
      <c r="AM1" s="105" t="s">
        <v>204</v>
      </c>
      <c r="AN1" s="105" t="s">
        <v>205</v>
      </c>
      <c r="AO1" s="105" t="s">
        <v>213</v>
      </c>
      <c r="AP1" s="105" t="s">
        <v>214</v>
      </c>
      <c r="AQ1" s="105" t="s">
        <v>215</v>
      </c>
      <c r="AR1" s="106" t="s">
        <v>207</v>
      </c>
      <c r="AS1" s="105"/>
      <c r="AT1" s="107" t="s">
        <v>208</v>
      </c>
      <c r="AU1" s="108" t="s">
        <v>121</v>
      </c>
      <c r="AV1" s="109" t="s">
        <v>218</v>
      </c>
      <c r="AW1" s="105" t="s">
        <v>210</v>
      </c>
      <c r="AX1" s="105" t="s">
        <v>211</v>
      </c>
      <c r="AY1" s="105" t="s">
        <v>212</v>
      </c>
      <c r="AZ1" s="105" t="s">
        <v>202</v>
      </c>
      <c r="BA1" s="105" t="s">
        <v>203</v>
      </c>
      <c r="BB1" s="105" t="s">
        <v>204</v>
      </c>
      <c r="BC1" s="105" t="s">
        <v>205</v>
      </c>
      <c r="BD1" s="105" t="s">
        <v>213</v>
      </c>
      <c r="BE1" s="105" t="s">
        <v>214</v>
      </c>
      <c r="BF1" s="105" t="s">
        <v>215</v>
      </c>
      <c r="BG1" s="110" t="s">
        <v>217</v>
      </c>
      <c r="BH1" s="111"/>
      <c r="BI1" s="111" t="s">
        <v>216</v>
      </c>
      <c r="BJ1" s="112" t="s">
        <v>210</v>
      </c>
      <c r="BK1" s="112" t="s">
        <v>211</v>
      </c>
      <c r="BL1" s="112" t="s">
        <v>212</v>
      </c>
      <c r="BM1" s="112" t="s">
        <v>202</v>
      </c>
      <c r="BN1" s="112" t="s">
        <v>203</v>
      </c>
      <c r="BO1" s="112" t="s">
        <v>204</v>
      </c>
      <c r="BP1" s="112" t="s">
        <v>205</v>
      </c>
      <c r="BQ1" s="112" t="s">
        <v>213</v>
      </c>
      <c r="BR1" s="112" t="s">
        <v>214</v>
      </c>
      <c r="BS1" s="112" t="s">
        <v>215</v>
      </c>
      <c r="BT1" s="112" t="s">
        <v>220</v>
      </c>
      <c r="BU1" s="112" t="s">
        <v>219</v>
      </c>
      <c r="BV1" s="136" t="s">
        <v>235</v>
      </c>
      <c r="BW1" s="112" t="s">
        <v>236</v>
      </c>
      <c r="CF1" s="111" t="s">
        <v>221</v>
      </c>
      <c r="CG1" s="112" t="s">
        <v>222</v>
      </c>
      <c r="CH1" s="133" t="s">
        <v>223</v>
      </c>
      <c r="CI1" s="112" t="s">
        <v>224</v>
      </c>
      <c r="CJ1" s="112" t="s">
        <v>225</v>
      </c>
      <c r="CK1" s="112" t="s">
        <v>226</v>
      </c>
      <c r="CL1" s="112" t="s">
        <v>227</v>
      </c>
      <c r="CM1" s="112" t="s">
        <v>228</v>
      </c>
      <c r="CN1" s="112" t="s">
        <v>229</v>
      </c>
      <c r="CO1" s="112" t="s">
        <v>230</v>
      </c>
      <c r="CP1" s="112" t="s">
        <v>231</v>
      </c>
      <c r="CQ1" s="112" t="s">
        <v>220</v>
      </c>
    </row>
    <row r="2" spans="1:95" s="6" customFormat="1" ht="18" x14ac:dyDescent="0.25">
      <c r="A2" s="51" t="s">
        <v>49</v>
      </c>
      <c r="B2" s="52" t="s">
        <v>154</v>
      </c>
      <c r="C2" s="53" t="s">
        <v>158</v>
      </c>
      <c r="D2" s="53" t="s">
        <v>77</v>
      </c>
      <c r="E2" s="45">
        <v>0.50783791238375187</v>
      </c>
      <c r="F2" s="54">
        <v>0.33788352456316123</v>
      </c>
      <c r="G2" s="8"/>
      <c r="H2" s="9"/>
      <c r="I2" s="71"/>
      <c r="J2" s="92"/>
      <c r="K2" s="11"/>
      <c r="L2" s="12"/>
      <c r="M2" s="12"/>
      <c r="N2" s="20"/>
      <c r="O2" s="12"/>
      <c r="P2" s="12"/>
      <c r="Q2" s="20"/>
      <c r="R2" s="11">
        <v>56.7</v>
      </c>
      <c r="S2" s="12"/>
      <c r="T2" s="12"/>
      <c r="U2" s="19">
        <v>8.3000000000000007</v>
      </c>
      <c r="V2" s="19"/>
      <c r="W2" s="19"/>
      <c r="X2" s="30"/>
      <c r="Y2" s="11"/>
      <c r="Z2" s="12"/>
      <c r="AA2" s="20"/>
      <c r="AB2" s="12"/>
      <c r="AC2" s="12"/>
      <c r="AD2" s="20"/>
      <c r="AE2" s="38" t="s">
        <v>163</v>
      </c>
      <c r="AH2" s="100">
        <v>42.32</v>
      </c>
      <c r="AI2" s="100">
        <v>2.2599999999999998</v>
      </c>
      <c r="AJ2" s="100">
        <v>11.8</v>
      </c>
      <c r="AK2" s="100">
        <v>11</v>
      </c>
      <c r="AL2" s="100">
        <v>0.19</v>
      </c>
      <c r="AM2" s="100">
        <v>13.31</v>
      </c>
      <c r="AN2" s="100">
        <v>13.23</v>
      </c>
      <c r="AO2" s="100">
        <v>3.72</v>
      </c>
      <c r="AP2" s="100">
        <v>0.96</v>
      </c>
      <c r="AQ2" s="100">
        <v>1.1299999999999999</v>
      </c>
      <c r="AR2" s="9">
        <f t="shared" ref="AR2:AR7" si="0">SUM(AH2:AQ2)</f>
        <v>99.919999999999987</v>
      </c>
      <c r="AS2" s="100"/>
      <c r="AT2" s="100">
        <f>(BJ2+BL2)/(SUM(BJ2:BS2))</f>
        <v>0.50783791238375187</v>
      </c>
      <c r="AU2" s="100">
        <f t="shared" ref="AU2:AU7" si="1">BQ2/(BQ2+BP2)</f>
        <v>0.33788352456316123</v>
      </c>
      <c r="AV2" s="100"/>
      <c r="AW2" s="100">
        <f t="shared" ref="AW2:AW7" si="2">AH2/60.09</f>
        <v>0.70427691795639868</v>
      </c>
      <c r="AX2" s="100">
        <f t="shared" ref="AX2:AX7" si="3">AI2/79.9</f>
        <v>2.8285356695869832E-2</v>
      </c>
      <c r="AY2" s="100">
        <f t="shared" ref="AY2:AY7" si="4">AJ2/101.96</f>
        <v>0.11573165947430367</v>
      </c>
      <c r="AZ2" s="100">
        <f t="shared" ref="AZ2:AZ7" si="5">AK2/71.85</f>
        <v>0.15309672929714685</v>
      </c>
      <c r="BA2" s="100">
        <f t="shared" ref="BA2:BA7" si="6">AL2/70.94</f>
        <v>2.6783197067944743E-3</v>
      </c>
      <c r="BB2" s="100">
        <f t="shared" ref="BB2:BB7" si="7">AM2/40.31</f>
        <v>0.33019101959811459</v>
      </c>
      <c r="BC2" s="100">
        <f t="shared" ref="BC2:BC7" si="8">AN2/56.08</f>
        <v>0.2359129814550642</v>
      </c>
      <c r="BD2" s="100">
        <f t="shared" ref="BD2:BD7" si="9">AO2/61.8</f>
        <v>6.019417475728156E-2</v>
      </c>
      <c r="BE2" s="100">
        <f t="shared" ref="BE2:BE7" si="10">AP2/94.2</f>
        <v>1.019108280254777E-2</v>
      </c>
      <c r="BF2" s="100">
        <f t="shared" ref="BF2:BF7" si="11">AQ2/141.95</f>
        <v>7.96054948925678E-3</v>
      </c>
      <c r="BG2" s="100"/>
      <c r="BH2" s="100">
        <f>SUM(AW2:BE2)</f>
        <v>1.6405582417435218</v>
      </c>
      <c r="BI2" s="100"/>
      <c r="BJ2" s="100">
        <f t="shared" ref="BJ2:BK7" si="12">AW2</f>
        <v>0.70427691795639868</v>
      </c>
      <c r="BK2" s="100">
        <f t="shared" si="12"/>
        <v>2.8285356695869832E-2</v>
      </c>
      <c r="BL2" s="100">
        <f t="shared" ref="BL2:BL7" si="13">2*AY2</f>
        <v>0.23146331894860733</v>
      </c>
      <c r="BM2" s="100">
        <f t="shared" ref="BM2:BP7" si="14">AZ2</f>
        <v>0.15309672929714685</v>
      </c>
      <c r="BN2" s="100">
        <f t="shared" si="14"/>
        <v>2.6783197067944743E-3</v>
      </c>
      <c r="BO2" s="100">
        <f t="shared" si="14"/>
        <v>0.33019101959811459</v>
      </c>
      <c r="BP2" s="100">
        <f t="shared" si="14"/>
        <v>0.2359129814550642</v>
      </c>
      <c r="BQ2" s="100">
        <f>2*BD2</f>
        <v>0.12038834951456312</v>
      </c>
      <c r="BR2" s="100">
        <f t="shared" ref="BQ2:BS7" si="15">2*BE2</f>
        <v>2.038216560509554E-2</v>
      </c>
      <c r="BS2" s="100">
        <f t="shared" si="15"/>
        <v>1.592109897851356E-2</v>
      </c>
      <c r="BT2" s="132">
        <f>SUM(BJ2:BS2)</f>
        <v>1.8425962577561683</v>
      </c>
      <c r="BU2" s="113">
        <f>BO2/(BO2+BM2)</f>
        <v>0.6832182697634942</v>
      </c>
      <c r="BV2" s="113">
        <f>AT2*$BZ$3+AU2*$CA$3+BU2*$CB$3+$CC$3</f>
        <v>0.37028549014519341</v>
      </c>
      <c r="BW2" s="137">
        <f>(G2-BV2)^2</f>
        <v>0.13711134421206611</v>
      </c>
      <c r="BY2" s="113" t="s">
        <v>232</v>
      </c>
      <c r="BZ2" s="107" t="s">
        <v>208</v>
      </c>
      <c r="CA2" s="108" t="s">
        <v>121</v>
      </c>
      <c r="CB2" s="112" t="s">
        <v>219</v>
      </c>
      <c r="CC2" s="6" t="s">
        <v>234</v>
      </c>
      <c r="CD2" s="6" t="s">
        <v>233</v>
      </c>
      <c r="CG2" s="100">
        <f t="shared" ref="CG2:CG8" si="16">BJ2/$BT2</f>
        <v>0.38221987860435347</v>
      </c>
      <c r="CH2" s="100">
        <f t="shared" ref="CH2:CQ2" si="17">BK2/$BT2</f>
        <v>1.5350816315189135E-2</v>
      </c>
      <c r="CI2" s="100">
        <f t="shared" si="17"/>
        <v>0.12561803377939834</v>
      </c>
      <c r="CJ2" s="100">
        <f t="shared" si="17"/>
        <v>8.3087506909181083E-2</v>
      </c>
      <c r="CK2" s="100">
        <f t="shared" si="17"/>
        <v>1.4535575525677082E-3</v>
      </c>
      <c r="CL2" s="100">
        <f t="shared" si="17"/>
        <v>0.17919878986414881</v>
      </c>
      <c r="CM2" s="100">
        <f t="shared" si="17"/>
        <v>0.1280329211904232</v>
      </c>
      <c r="CN2" s="100">
        <f t="shared" si="17"/>
        <v>6.5336260728742976E-2</v>
      </c>
      <c r="CO2" s="100">
        <f t="shared" si="17"/>
        <v>1.1061655812715062E-2</v>
      </c>
      <c r="CP2" s="100">
        <f t="shared" si="17"/>
        <v>8.640579243280112E-3</v>
      </c>
      <c r="CQ2" s="100">
        <f t="shared" si="17"/>
        <v>1</v>
      </c>
    </row>
    <row r="3" spans="1:95" s="6" customFormat="1" x14ac:dyDescent="0.25">
      <c r="A3" s="51" t="s">
        <v>49</v>
      </c>
      <c r="B3" s="52" t="s">
        <v>154</v>
      </c>
      <c r="C3" s="53" t="s">
        <v>157</v>
      </c>
      <c r="D3" s="53" t="s">
        <v>77</v>
      </c>
      <c r="E3" s="45">
        <v>0.53206676081954596</v>
      </c>
      <c r="F3" s="54">
        <v>0.36103905373641304</v>
      </c>
      <c r="G3" s="8"/>
      <c r="H3" s="9"/>
      <c r="I3" s="71"/>
      <c r="J3" s="92"/>
      <c r="K3" s="11"/>
      <c r="L3" s="12"/>
      <c r="M3" s="12"/>
      <c r="N3" s="20"/>
      <c r="O3" s="12"/>
      <c r="P3" s="12"/>
      <c r="Q3" s="20"/>
      <c r="R3" s="11">
        <v>57.3</v>
      </c>
      <c r="S3" s="12"/>
      <c r="T3" s="12"/>
      <c r="U3" s="19">
        <v>1.8</v>
      </c>
      <c r="V3" s="19"/>
      <c r="W3" s="19"/>
      <c r="X3" s="30"/>
      <c r="Y3" s="11">
        <v>349</v>
      </c>
      <c r="Z3" s="12">
        <v>25</v>
      </c>
      <c r="AA3" s="20"/>
      <c r="AB3" s="12">
        <v>306</v>
      </c>
      <c r="AC3" s="12">
        <v>32</v>
      </c>
      <c r="AD3" s="20"/>
      <c r="AE3" s="38" t="s">
        <v>163</v>
      </c>
      <c r="AH3" s="100">
        <v>43.64</v>
      </c>
      <c r="AI3" s="100">
        <v>2.64</v>
      </c>
      <c r="AJ3" s="100">
        <v>12.65</v>
      </c>
      <c r="AK3" s="100">
        <v>11.54</v>
      </c>
      <c r="AL3" s="100">
        <v>0.19</v>
      </c>
      <c r="AM3" s="100">
        <v>12.07</v>
      </c>
      <c r="AN3" s="100">
        <v>11.82</v>
      </c>
      <c r="AO3" s="100">
        <v>3.68</v>
      </c>
      <c r="AP3" s="100">
        <v>1.01</v>
      </c>
      <c r="AQ3" s="100">
        <v>0.7</v>
      </c>
      <c r="AR3" s="9">
        <f t="shared" si="0"/>
        <v>99.94</v>
      </c>
      <c r="AS3" s="100"/>
      <c r="AT3" s="100">
        <f t="shared" ref="AT3:AT7" si="18">(BJ3+BL3)/(SUM(BJ3:BS3))</f>
        <v>0.53206676081954596</v>
      </c>
      <c r="AU3" s="100">
        <f t="shared" si="1"/>
        <v>0.36103905373641304</v>
      </c>
      <c r="AV3" s="100"/>
      <c r="AW3" s="100">
        <f t="shared" si="2"/>
        <v>0.72624396738225994</v>
      </c>
      <c r="AX3" s="100">
        <f t="shared" si="3"/>
        <v>3.3041301627033788E-2</v>
      </c>
      <c r="AY3" s="100">
        <f t="shared" si="4"/>
        <v>0.12406826206355434</v>
      </c>
      <c r="AZ3" s="100">
        <f t="shared" si="5"/>
        <v>0.1606123869171886</v>
      </c>
      <c r="BA3" s="100">
        <f t="shared" si="6"/>
        <v>2.6783197067944743E-3</v>
      </c>
      <c r="BB3" s="100">
        <f t="shared" si="7"/>
        <v>0.29942942197965766</v>
      </c>
      <c r="BC3" s="100">
        <f t="shared" si="8"/>
        <v>0.21077032810271043</v>
      </c>
      <c r="BD3" s="100">
        <f t="shared" si="9"/>
        <v>5.9546925566343049E-2</v>
      </c>
      <c r="BE3" s="100">
        <f t="shared" si="10"/>
        <v>1.0721868365180466E-2</v>
      </c>
      <c r="BF3" s="100">
        <f t="shared" si="11"/>
        <v>4.9313138429024307E-3</v>
      </c>
      <c r="BG3" s="100"/>
      <c r="BH3" s="100">
        <f>SUM(AW3:BE3)</f>
        <v>1.6271127817107227</v>
      </c>
      <c r="BI3" s="100"/>
      <c r="BJ3" s="100">
        <f t="shared" si="12"/>
        <v>0.72624396738225994</v>
      </c>
      <c r="BK3" s="100">
        <f t="shared" si="12"/>
        <v>3.3041301627033788E-2</v>
      </c>
      <c r="BL3" s="100">
        <f t="shared" si="13"/>
        <v>0.24813652412710868</v>
      </c>
      <c r="BM3" s="100">
        <f t="shared" si="14"/>
        <v>0.1606123869171886</v>
      </c>
      <c r="BN3" s="100">
        <f t="shared" si="14"/>
        <v>2.6783197067944743E-3</v>
      </c>
      <c r="BO3" s="100">
        <f t="shared" si="14"/>
        <v>0.29942942197965766</v>
      </c>
      <c r="BP3" s="100">
        <f t="shared" si="14"/>
        <v>0.21077032810271043</v>
      </c>
      <c r="BQ3" s="100">
        <f t="shared" si="15"/>
        <v>0.1190938511326861</v>
      </c>
      <c r="BR3" s="100">
        <f t="shared" si="15"/>
        <v>2.1443736730360933E-2</v>
      </c>
      <c r="BS3" s="100">
        <f t="shared" si="15"/>
        <v>9.8626276858048614E-3</v>
      </c>
      <c r="BT3" s="132">
        <f t="shared" ref="BT3:BT66" si="19">SUM(BJ3:BS3)</f>
        <v>1.8313124653916057</v>
      </c>
      <c r="BU3" s="113">
        <f t="shared" ref="BU3:BU62" si="20">BO3/(BO3+BM3)</f>
        <v>0.65087436878328986</v>
      </c>
      <c r="BV3" s="113">
        <f t="shared" ref="BV3:BV62" si="21">AT3*$BZ$3+AU3*$CA$3+BU3*$CB$3+$CC$3</f>
        <v>0.39138374470299708</v>
      </c>
      <c r="BW3" s="137">
        <f t="shared" ref="BW3:BW62" si="22">(G3-BV3)^2</f>
        <v>0.1531812356177408</v>
      </c>
      <c r="BY3" s="135">
        <v>5200</v>
      </c>
      <c r="BZ3" s="6">
        <v>0.40456600851762375</v>
      </c>
      <c r="CA3" s="6">
        <v>0.48783536625907287</v>
      </c>
      <c r="CB3" s="6">
        <v>0</v>
      </c>
      <c r="CC3" s="6">
        <v>0</v>
      </c>
      <c r="CD3" s="137">
        <f>SUM(BW2:BW78)</f>
        <v>10.037940507543556</v>
      </c>
      <c r="CG3" s="100">
        <f t="shared" si="16"/>
        <v>0.39657020912974605</v>
      </c>
      <c r="CH3" s="100">
        <f t="shared" ref="CH3:CH8" si="23">BK3/$BT3</f>
        <v>1.8042416164064212E-2</v>
      </c>
      <c r="CI3" s="100">
        <f t="shared" ref="CI3:CI64" si="24">BL3/$BT3</f>
        <v>0.13549655168979993</v>
      </c>
      <c r="CJ3" s="100">
        <f t="shared" ref="CJ3:CJ8" si="25">BM3/$BT3</f>
        <v>8.7703431256251199E-2</v>
      </c>
      <c r="CK3" s="100">
        <f t="shared" ref="CK3:CK64" si="26">BN3/$BT3</f>
        <v>1.4625137749071924E-3</v>
      </c>
      <c r="CL3" s="100">
        <f t="shared" ref="CL3:CL64" si="27">BO3/$BT3</f>
        <v>0.16350536985812961</v>
      </c>
      <c r="CM3" s="100">
        <f t="shared" ref="CM3:CM64" si="28">BP3/$BT3</f>
        <v>0.1150924990059736</v>
      </c>
      <c r="CN3" s="100">
        <f t="shared" ref="CN3:CN64" si="29">BQ3/$BT3</f>
        <v>6.5031966626852622E-2</v>
      </c>
      <c r="CO3" s="100">
        <f t="shared" ref="CO3:CO64" si="30">BR3/$BT3</f>
        <v>1.1709490944668161E-2</v>
      </c>
      <c r="CP3" s="100">
        <f t="shared" ref="CP3:CP64" si="31">BS3/$BT3</f>
        <v>5.3855515496072639E-3</v>
      </c>
      <c r="CQ3" s="100">
        <f t="shared" ref="CQ3:CQ64" si="32">BT3/$BT3</f>
        <v>1</v>
      </c>
    </row>
    <row r="4" spans="1:95" s="6" customFormat="1" x14ac:dyDescent="0.25">
      <c r="A4" s="51" t="s">
        <v>101</v>
      </c>
      <c r="B4" s="52" t="s">
        <v>118</v>
      </c>
      <c r="C4" s="53" t="s">
        <v>180</v>
      </c>
      <c r="D4" s="53" t="s">
        <v>96</v>
      </c>
      <c r="E4" s="45">
        <v>0.54093998787268649</v>
      </c>
      <c r="F4" s="54">
        <v>0.28825402128623334</v>
      </c>
      <c r="G4" s="8"/>
      <c r="H4" s="9"/>
      <c r="I4" s="71"/>
      <c r="J4" s="92"/>
      <c r="K4" s="11"/>
      <c r="L4" s="12"/>
      <c r="M4" s="12"/>
      <c r="N4" s="20"/>
      <c r="O4" s="12"/>
      <c r="P4" s="12"/>
      <c r="Q4" s="20"/>
      <c r="S4" s="12"/>
      <c r="T4" s="12"/>
      <c r="U4" s="19"/>
      <c r="V4" s="19"/>
      <c r="W4" s="19"/>
      <c r="X4" s="30"/>
      <c r="Y4" s="11">
        <v>355</v>
      </c>
      <c r="Z4" s="12"/>
      <c r="AA4" s="20"/>
      <c r="AB4" s="11">
        <v>355</v>
      </c>
      <c r="AC4" s="12"/>
      <c r="AD4" s="20"/>
      <c r="AE4" s="38"/>
      <c r="AH4" s="100">
        <v>44.11</v>
      </c>
      <c r="AI4" s="100">
        <v>2.69</v>
      </c>
      <c r="AJ4" s="100">
        <v>12.8</v>
      </c>
      <c r="AK4" s="100">
        <f>2.69+6.62</f>
        <v>9.31</v>
      </c>
      <c r="AL4" s="100">
        <v>0.19</v>
      </c>
      <c r="AM4" s="100">
        <v>9.14</v>
      </c>
      <c r="AN4" s="100">
        <v>14.34</v>
      </c>
      <c r="AO4" s="100">
        <v>3.2</v>
      </c>
      <c r="AP4" s="100">
        <v>3.45</v>
      </c>
      <c r="AQ4" s="100">
        <v>0.77</v>
      </c>
      <c r="AR4" s="9">
        <f t="shared" si="0"/>
        <v>100</v>
      </c>
      <c r="AS4" s="100"/>
      <c r="AT4" s="100">
        <f t="shared" si="18"/>
        <v>0.54093998787268649</v>
      </c>
      <c r="AU4" s="100">
        <f t="shared" si="1"/>
        <v>0.28825402128623334</v>
      </c>
      <c r="AV4" s="100"/>
      <c r="AW4" s="100">
        <f t="shared" si="2"/>
        <v>0.73406556831419534</v>
      </c>
      <c r="AX4" s="100">
        <f t="shared" si="3"/>
        <v>3.3667083854818522E-2</v>
      </c>
      <c r="AY4" s="100">
        <f t="shared" si="4"/>
        <v>0.1255394272263633</v>
      </c>
      <c r="AZ4" s="100">
        <f t="shared" si="5"/>
        <v>0.12957550452331248</v>
      </c>
      <c r="BA4" s="100">
        <f t="shared" si="6"/>
        <v>2.6783197067944743E-3</v>
      </c>
      <c r="BB4" s="100">
        <f t="shared" si="7"/>
        <v>0.22674274373604564</v>
      </c>
      <c r="BC4" s="100">
        <f t="shared" si="8"/>
        <v>0.25570613409415122</v>
      </c>
      <c r="BD4" s="100">
        <f t="shared" si="9"/>
        <v>5.1779935275080909E-2</v>
      </c>
      <c r="BE4" s="100">
        <f t="shared" si="10"/>
        <v>3.662420382165605E-2</v>
      </c>
      <c r="BF4" s="100">
        <f t="shared" si="11"/>
        <v>5.4244452271926744E-3</v>
      </c>
      <c r="BG4" s="100"/>
      <c r="BH4" s="100">
        <f>SUM(AW4:BE4)</f>
        <v>1.5963789205524179</v>
      </c>
      <c r="BI4" s="100"/>
      <c r="BJ4" s="100">
        <f>AW4</f>
        <v>0.73406556831419534</v>
      </c>
      <c r="BK4" s="100">
        <f t="shared" si="12"/>
        <v>3.3667083854818522E-2</v>
      </c>
      <c r="BL4" s="100">
        <f t="shared" si="13"/>
        <v>0.2510788544527266</v>
      </c>
      <c r="BM4" s="100">
        <f t="shared" si="14"/>
        <v>0.12957550452331248</v>
      </c>
      <c r="BN4" s="100">
        <f t="shared" si="14"/>
        <v>2.6783197067944743E-3</v>
      </c>
      <c r="BO4" s="100">
        <f t="shared" si="14"/>
        <v>0.22674274373604564</v>
      </c>
      <c r="BP4" s="100">
        <f t="shared" si="14"/>
        <v>0.25570613409415122</v>
      </c>
      <c r="BQ4" s="100">
        <f t="shared" si="15"/>
        <v>0.10355987055016182</v>
      </c>
      <c r="BR4" s="100">
        <f t="shared" si="15"/>
        <v>7.32484076433121E-2</v>
      </c>
      <c r="BS4" s="100">
        <f t="shared" si="15"/>
        <v>1.0848890454385349E-2</v>
      </c>
      <c r="BT4" s="132">
        <f t="shared" si="19"/>
        <v>1.8211713773299039</v>
      </c>
      <c r="BU4" s="113">
        <f t="shared" si="20"/>
        <v>0.63634895165684413</v>
      </c>
      <c r="BV4" s="113">
        <f t="shared" si="21"/>
        <v>0.35946643779104481</v>
      </c>
      <c r="BW4" s="137">
        <f t="shared" si="22"/>
        <v>0.1292161198981831</v>
      </c>
      <c r="BY4" s="135">
        <v>4500</v>
      </c>
      <c r="BZ4" s="6">
        <v>0.3</v>
      </c>
      <c r="CA4" s="6">
        <v>0.3</v>
      </c>
      <c r="CB4" s="6">
        <v>0.3</v>
      </c>
      <c r="CC4" s="6">
        <v>0</v>
      </c>
      <c r="CG4" s="100">
        <f t="shared" si="16"/>
        <v>0.4030733062532752</v>
      </c>
      <c r="CH4" s="100">
        <f t="shared" si="23"/>
        <v>1.8486499554028382E-2</v>
      </c>
      <c r="CI4" s="100">
        <f t="shared" si="24"/>
        <v>0.13786668161941129</v>
      </c>
      <c r="CJ4" s="100">
        <f t="shared" si="25"/>
        <v>7.1149539321932784E-2</v>
      </c>
      <c r="CK4" s="100">
        <f t="shared" si="26"/>
        <v>1.4706576987396276E-3</v>
      </c>
      <c r="CL4" s="100">
        <f t="shared" si="27"/>
        <v>0.12450379275589249</v>
      </c>
      <c r="CM4" s="100">
        <f t="shared" si="28"/>
        <v>0.14040750764985818</v>
      </c>
      <c r="CN4" s="100">
        <f t="shared" si="29"/>
        <v>5.6864429036873679E-2</v>
      </c>
      <c r="CO4" s="100">
        <f t="shared" si="30"/>
        <v>4.0220491357987782E-2</v>
      </c>
      <c r="CP4" s="100">
        <f t="shared" si="31"/>
        <v>5.9570947520004207E-3</v>
      </c>
      <c r="CQ4" s="100">
        <f t="shared" si="32"/>
        <v>1</v>
      </c>
    </row>
    <row r="5" spans="1:95" s="6" customFormat="1" x14ac:dyDescent="0.25">
      <c r="A5" s="51" t="s">
        <v>49</v>
      </c>
      <c r="B5" s="52" t="s">
        <v>154</v>
      </c>
      <c r="C5" s="53" t="s">
        <v>156</v>
      </c>
      <c r="D5" s="53" t="s">
        <v>77</v>
      </c>
      <c r="E5" s="45">
        <v>0.5851104822763431</v>
      </c>
      <c r="F5" s="54">
        <v>0.37471516699352259</v>
      </c>
      <c r="G5" s="8"/>
      <c r="H5" s="9"/>
      <c r="I5" s="71"/>
      <c r="J5" s="92"/>
      <c r="K5" s="11"/>
      <c r="L5" s="12"/>
      <c r="M5" s="12"/>
      <c r="N5" s="20"/>
      <c r="O5" s="12"/>
      <c r="P5" s="12"/>
      <c r="Q5" s="20"/>
      <c r="R5" s="11">
        <v>60.3</v>
      </c>
      <c r="S5" s="12"/>
      <c r="T5" s="12"/>
      <c r="U5" s="19">
        <v>3.7</v>
      </c>
      <c r="V5" s="19"/>
      <c r="W5" s="19"/>
      <c r="X5" s="30"/>
      <c r="Y5" s="11"/>
      <c r="Z5" s="12"/>
      <c r="AA5" s="20"/>
      <c r="AB5" s="12"/>
      <c r="AC5" s="12"/>
      <c r="AD5" s="20"/>
      <c r="AE5" s="38" t="s">
        <v>163</v>
      </c>
      <c r="AH5" s="100">
        <v>46.21</v>
      </c>
      <c r="AI5" s="100">
        <v>2.7</v>
      </c>
      <c r="AJ5" s="100">
        <v>14.65</v>
      </c>
      <c r="AK5" s="100">
        <v>11.74</v>
      </c>
      <c r="AL5" s="100">
        <v>0.16</v>
      </c>
      <c r="AM5" s="100">
        <v>8.7100000000000009</v>
      </c>
      <c r="AN5" s="100">
        <v>10.63</v>
      </c>
      <c r="AO5" s="100">
        <v>3.51</v>
      </c>
      <c r="AP5" s="100">
        <v>1.06</v>
      </c>
      <c r="AQ5" s="100">
        <v>0.56000000000000005</v>
      </c>
      <c r="AR5" s="9">
        <f t="shared" si="0"/>
        <v>99.929999999999993</v>
      </c>
      <c r="AS5" s="100"/>
      <c r="AT5" s="100">
        <f t="shared" si="18"/>
        <v>0.5851104822763431</v>
      </c>
      <c r="AU5" s="100">
        <f t="shared" si="1"/>
        <v>0.37471516699352259</v>
      </c>
      <c r="AV5" s="100"/>
      <c r="AW5" s="100">
        <f t="shared" si="2"/>
        <v>0.76901314694624723</v>
      </c>
      <c r="AX5" s="100">
        <f t="shared" si="3"/>
        <v>3.3792240300375469E-2</v>
      </c>
      <c r="AY5" s="100">
        <f t="shared" si="4"/>
        <v>0.1436837975676736</v>
      </c>
      <c r="AZ5" s="100">
        <f t="shared" si="5"/>
        <v>0.16339596381350036</v>
      </c>
      <c r="BA5" s="100">
        <f t="shared" si="6"/>
        <v>2.2554271215111362E-3</v>
      </c>
      <c r="BB5" s="100">
        <f t="shared" si="7"/>
        <v>0.21607541552964526</v>
      </c>
      <c r="BC5" s="100">
        <f t="shared" si="8"/>
        <v>0.18955064194008561</v>
      </c>
      <c r="BD5" s="100">
        <f t="shared" si="9"/>
        <v>5.6796116504854367E-2</v>
      </c>
      <c r="BE5" s="100">
        <f t="shared" si="10"/>
        <v>1.1252653927813164E-2</v>
      </c>
      <c r="BF5" s="100">
        <f t="shared" si="11"/>
        <v>3.9450510743219451E-3</v>
      </c>
      <c r="BG5" s="100"/>
      <c r="BH5" s="100">
        <f>SUM(AW5:BE5)</f>
        <v>1.585815403651706</v>
      </c>
      <c r="BI5" s="100"/>
      <c r="BJ5" s="100">
        <f t="shared" si="12"/>
        <v>0.76901314694624723</v>
      </c>
      <c r="BK5" s="100">
        <f t="shared" si="12"/>
        <v>3.3792240300375469E-2</v>
      </c>
      <c r="BL5" s="100">
        <f t="shared" si="13"/>
        <v>0.28736759513534721</v>
      </c>
      <c r="BM5" s="100">
        <f t="shared" si="14"/>
        <v>0.16339596381350036</v>
      </c>
      <c r="BN5" s="100">
        <f t="shared" si="14"/>
        <v>2.2554271215111362E-3</v>
      </c>
      <c r="BO5" s="100">
        <f t="shared" si="14"/>
        <v>0.21607541552964526</v>
      </c>
      <c r="BP5" s="100">
        <f t="shared" si="14"/>
        <v>0.18955064194008561</v>
      </c>
      <c r="BQ5" s="100">
        <f t="shared" si="15"/>
        <v>0.11359223300970873</v>
      </c>
      <c r="BR5" s="100">
        <f t="shared" si="15"/>
        <v>2.2505307855626329E-2</v>
      </c>
      <c r="BS5" s="100">
        <f t="shared" si="15"/>
        <v>7.8901021486438901E-3</v>
      </c>
      <c r="BT5" s="132">
        <f t="shared" si="19"/>
        <v>1.8054380738006914</v>
      </c>
      <c r="BU5" s="113">
        <f t="shared" si="20"/>
        <v>0.56941162704725135</v>
      </c>
      <c r="BV5" s="113">
        <f t="shared" si="21"/>
        <v>0.41951512308947669</v>
      </c>
      <c r="BW5" s="137">
        <f t="shared" si="22"/>
        <v>0.17599293850077879</v>
      </c>
      <c r="BY5" s="135">
        <v>3550</v>
      </c>
      <c r="BZ5" s="6">
        <v>0.3</v>
      </c>
      <c r="CA5" s="6">
        <v>0.3</v>
      </c>
      <c r="CB5" s="6">
        <v>0.3</v>
      </c>
      <c r="CC5" s="6">
        <v>0</v>
      </c>
      <c r="CG5" s="100">
        <f t="shared" si="16"/>
        <v>0.42594268842872607</v>
      </c>
      <c r="CH5" s="100">
        <f t="shared" si="23"/>
        <v>1.8716920170647688E-2</v>
      </c>
      <c r="CI5" s="100">
        <f t="shared" si="24"/>
        <v>0.15916779384761701</v>
      </c>
      <c r="CJ5" s="100">
        <f t="shared" si="25"/>
        <v>9.0502114796731717E-2</v>
      </c>
      <c r="CK5" s="100">
        <f t="shared" si="26"/>
        <v>1.2492409206609656E-3</v>
      </c>
      <c r="CL5" s="100">
        <f t="shared" si="27"/>
        <v>0.11968032504974113</v>
      </c>
      <c r="CM5" s="100">
        <f t="shared" si="28"/>
        <v>0.10498872527987396</v>
      </c>
      <c r="CN5" s="100">
        <f t="shared" si="29"/>
        <v>6.2916715149682043E-2</v>
      </c>
      <c r="CO5" s="100">
        <f t="shared" si="30"/>
        <v>1.2465289273671741E-2</v>
      </c>
      <c r="CP5" s="100">
        <f t="shared" si="31"/>
        <v>4.3701870826475687E-3</v>
      </c>
      <c r="CQ5" s="100">
        <f t="shared" si="32"/>
        <v>1</v>
      </c>
    </row>
    <row r="6" spans="1:95" s="6" customFormat="1" x14ac:dyDescent="0.25">
      <c r="A6" s="51" t="s">
        <v>49</v>
      </c>
      <c r="B6" s="52" t="s">
        <v>154</v>
      </c>
      <c r="C6" s="53" t="s">
        <v>155</v>
      </c>
      <c r="D6" s="53" t="s">
        <v>77</v>
      </c>
      <c r="E6" s="45">
        <v>0.58524831256813492</v>
      </c>
      <c r="F6" s="54">
        <v>0.39124475074304188</v>
      </c>
      <c r="G6" s="8"/>
      <c r="H6" s="9"/>
      <c r="I6" s="71"/>
      <c r="J6" s="92"/>
      <c r="K6" s="11"/>
      <c r="L6" s="12"/>
      <c r="M6" s="12"/>
      <c r="N6" s="20"/>
      <c r="O6" s="12"/>
      <c r="P6" s="12"/>
      <c r="Q6" s="20"/>
      <c r="R6" s="11">
        <v>60.5</v>
      </c>
      <c r="S6" s="12"/>
      <c r="T6" s="12"/>
      <c r="U6" s="19">
        <v>3.3</v>
      </c>
      <c r="V6" s="19"/>
      <c r="W6" s="19"/>
      <c r="X6" s="30"/>
      <c r="Y6" s="11">
        <v>380</v>
      </c>
      <c r="Z6" s="12">
        <v>30</v>
      </c>
      <c r="AA6" s="20"/>
      <c r="AB6" s="12">
        <v>311</v>
      </c>
      <c r="AC6" s="12">
        <v>41</v>
      </c>
      <c r="AD6" s="20"/>
      <c r="AE6" s="38" t="s">
        <v>163</v>
      </c>
      <c r="AH6" s="100">
        <v>47.3</v>
      </c>
      <c r="AI6" s="100">
        <v>2.35</v>
      </c>
      <c r="AJ6" s="100">
        <v>14.17</v>
      </c>
      <c r="AK6" s="100">
        <v>10.82</v>
      </c>
      <c r="AL6" s="100">
        <v>0.17</v>
      </c>
      <c r="AM6" s="100">
        <v>10.36</v>
      </c>
      <c r="AN6" s="100">
        <v>9.94</v>
      </c>
      <c r="AO6" s="100">
        <v>3.52</v>
      </c>
      <c r="AP6" s="100">
        <v>0.83</v>
      </c>
      <c r="AQ6" s="100">
        <v>0.47</v>
      </c>
      <c r="AR6" s="9">
        <f t="shared" si="0"/>
        <v>99.929999999999993</v>
      </c>
      <c r="AS6" s="100"/>
      <c r="AT6" s="100">
        <f t="shared" si="18"/>
        <v>0.58524831256813492</v>
      </c>
      <c r="AU6" s="100">
        <f t="shared" si="1"/>
        <v>0.39124475074304188</v>
      </c>
      <c r="AV6" s="100"/>
      <c r="AW6" s="100">
        <f t="shared" si="2"/>
        <v>0.78715260442669321</v>
      </c>
      <c r="AX6" s="100">
        <f t="shared" si="3"/>
        <v>2.9411764705882353E-2</v>
      </c>
      <c r="AY6" s="100">
        <f t="shared" si="4"/>
        <v>0.13897606904668497</v>
      </c>
      <c r="AZ6" s="100">
        <f t="shared" si="5"/>
        <v>0.15059151009046626</v>
      </c>
      <c r="BA6" s="100">
        <f t="shared" si="6"/>
        <v>2.3963913166055823E-3</v>
      </c>
      <c r="BB6" s="100">
        <f t="shared" si="7"/>
        <v>0.25700818655420488</v>
      </c>
      <c r="BC6" s="100">
        <f t="shared" si="8"/>
        <v>0.17724679029957205</v>
      </c>
      <c r="BD6" s="100">
        <f t="shared" si="9"/>
        <v>5.6957928802589E-2</v>
      </c>
      <c r="BE6" s="100">
        <f t="shared" si="10"/>
        <v>8.8110403397027599E-3</v>
      </c>
      <c r="BF6" s="100">
        <f t="shared" si="11"/>
        <v>3.3110250088059178E-3</v>
      </c>
      <c r="BG6" s="100"/>
      <c r="BH6" s="100">
        <f>SUM(AW6:BE6)</f>
        <v>1.608552285582401</v>
      </c>
      <c r="BI6" s="100"/>
      <c r="BJ6" s="100">
        <f t="shared" si="12"/>
        <v>0.78715260442669321</v>
      </c>
      <c r="BK6" s="100">
        <f t="shared" si="12"/>
        <v>2.9411764705882353E-2</v>
      </c>
      <c r="BL6" s="100">
        <f t="shared" si="13"/>
        <v>0.27795213809336994</v>
      </c>
      <c r="BM6" s="100">
        <f t="shared" si="14"/>
        <v>0.15059151009046626</v>
      </c>
      <c r="BN6" s="100">
        <f t="shared" si="14"/>
        <v>2.3963913166055823E-3</v>
      </c>
      <c r="BO6" s="100">
        <f t="shared" si="14"/>
        <v>0.25700818655420488</v>
      </c>
      <c r="BP6" s="100">
        <f t="shared" si="14"/>
        <v>0.17724679029957205</v>
      </c>
      <c r="BQ6" s="100">
        <f t="shared" si="15"/>
        <v>0.113915857605178</v>
      </c>
      <c r="BR6" s="100">
        <f t="shared" si="15"/>
        <v>1.762208067940552E-2</v>
      </c>
      <c r="BS6" s="100">
        <f t="shared" si="15"/>
        <v>6.6220500176118356E-3</v>
      </c>
      <c r="BT6" s="132">
        <f t="shared" si="19"/>
        <v>1.8199193737889896</v>
      </c>
      <c r="BU6" s="113">
        <f t="shared" si="20"/>
        <v>0.63054067181569617</v>
      </c>
      <c r="BV6" s="113">
        <f t="shared" si="21"/>
        <v>0.4276346000830365</v>
      </c>
      <c r="BW6" s="137">
        <f t="shared" si="22"/>
        <v>0.18287135118817857</v>
      </c>
      <c r="BY6" s="135">
        <v>1630</v>
      </c>
      <c r="BZ6" s="6">
        <v>0.3</v>
      </c>
      <c r="CA6" s="6">
        <v>0.3</v>
      </c>
      <c r="CB6" s="6">
        <v>0.3</v>
      </c>
      <c r="CC6" s="6">
        <v>0</v>
      </c>
      <c r="CG6" s="100">
        <f t="shared" si="16"/>
        <v>0.43252059171603696</v>
      </c>
      <c r="CH6" s="100">
        <f t="shared" si="23"/>
        <v>1.6161026213292292E-2</v>
      </c>
      <c r="CI6" s="100">
        <f t="shared" si="24"/>
        <v>0.15272772085209807</v>
      </c>
      <c r="CJ6" s="100">
        <f t="shared" si="25"/>
        <v>8.2746253630424052E-2</v>
      </c>
      <c r="CK6" s="100">
        <f t="shared" si="26"/>
        <v>1.3167568580889407E-3</v>
      </c>
      <c r="CL6" s="100">
        <f t="shared" si="27"/>
        <v>0.14121954535772949</v>
      </c>
      <c r="CM6" s="100">
        <f t="shared" si="28"/>
        <v>9.7392660824612398E-2</v>
      </c>
      <c r="CN6" s="100">
        <f t="shared" si="29"/>
        <v>6.2593903469476422E-2</v>
      </c>
      <c r="CO6" s="100">
        <f t="shared" si="30"/>
        <v>9.6828908649492246E-3</v>
      </c>
      <c r="CP6" s="100">
        <f t="shared" si="31"/>
        <v>3.6386502132921567E-3</v>
      </c>
      <c r="CQ6" s="100">
        <f t="shared" si="32"/>
        <v>1</v>
      </c>
    </row>
    <row r="7" spans="1:95" s="6" customFormat="1" x14ac:dyDescent="0.25">
      <c r="A7" s="51" t="s">
        <v>181</v>
      </c>
      <c r="B7" s="52" t="s">
        <v>120</v>
      </c>
      <c r="C7" s="53" t="s">
        <v>119</v>
      </c>
      <c r="D7" s="53" t="s">
        <v>96</v>
      </c>
      <c r="E7" s="79">
        <v>0.58543390193776523</v>
      </c>
      <c r="F7" s="87">
        <v>0.4887569934165874</v>
      </c>
      <c r="G7" s="88"/>
      <c r="H7" s="80"/>
      <c r="I7" s="85"/>
      <c r="J7" s="92"/>
      <c r="K7" s="81"/>
      <c r="L7" s="70"/>
      <c r="M7" s="70"/>
      <c r="N7" s="61"/>
      <c r="O7" s="70"/>
      <c r="P7" s="70"/>
      <c r="Q7" s="61"/>
      <c r="R7" s="81"/>
      <c r="S7" s="70"/>
      <c r="T7" s="70"/>
      <c r="U7" s="60"/>
      <c r="V7" s="60"/>
      <c r="W7" s="60"/>
      <c r="X7" s="82"/>
      <c r="Y7" s="81">
        <v>284</v>
      </c>
      <c r="Z7" s="70">
        <v>5</v>
      </c>
      <c r="AA7" s="61"/>
      <c r="AB7" s="70">
        <v>281</v>
      </c>
      <c r="AC7" s="70">
        <v>6</v>
      </c>
      <c r="AD7" s="61"/>
      <c r="AE7" s="83" t="s">
        <v>143</v>
      </c>
      <c r="AH7" s="100">
        <v>46</v>
      </c>
      <c r="AI7" s="100">
        <v>3.17</v>
      </c>
      <c r="AJ7" s="100">
        <v>15.2</v>
      </c>
      <c r="AK7" s="100">
        <v>12</v>
      </c>
      <c r="AL7" s="100">
        <v>0.23</v>
      </c>
      <c r="AM7" s="100">
        <v>9.06</v>
      </c>
      <c r="AN7" s="100">
        <v>8.2200000000000006</v>
      </c>
      <c r="AO7" s="100">
        <v>4.33</v>
      </c>
      <c r="AP7" s="100">
        <v>1.32</v>
      </c>
      <c r="AQ7" s="100">
        <v>0.27</v>
      </c>
      <c r="AR7" s="9">
        <f t="shared" si="0"/>
        <v>99.8</v>
      </c>
      <c r="AS7" s="100"/>
      <c r="AT7" s="100">
        <f t="shared" si="18"/>
        <v>0.58543390193776523</v>
      </c>
      <c r="AU7" s="100">
        <f t="shared" si="1"/>
        <v>0.4887569934165874</v>
      </c>
      <c r="AV7" s="100"/>
      <c r="AW7" s="100">
        <f t="shared" si="2"/>
        <v>0.76551838908304204</v>
      </c>
      <c r="AX7" s="100">
        <f t="shared" si="3"/>
        <v>3.9674593241551939E-2</v>
      </c>
      <c r="AY7" s="100">
        <f t="shared" si="4"/>
        <v>0.14907806983130639</v>
      </c>
      <c r="AZ7" s="100">
        <f t="shared" si="5"/>
        <v>0.16701461377870566</v>
      </c>
      <c r="BA7" s="100">
        <f t="shared" si="6"/>
        <v>3.2421764871722585E-3</v>
      </c>
      <c r="BB7" s="100">
        <f t="shared" si="7"/>
        <v>0.22475812453485489</v>
      </c>
      <c r="BC7" s="100">
        <f t="shared" si="8"/>
        <v>0.14657631954350928</v>
      </c>
      <c r="BD7" s="100">
        <f t="shared" si="9"/>
        <v>7.0064724919093851E-2</v>
      </c>
      <c r="BE7" s="100">
        <f t="shared" si="10"/>
        <v>1.4012738853503185E-2</v>
      </c>
      <c r="BF7" s="100">
        <f t="shared" si="11"/>
        <v>1.9020781965480805E-3</v>
      </c>
      <c r="BG7" s="100">
        <f>SUM(AW7:BE7)</f>
        <v>1.5799397502727393</v>
      </c>
      <c r="BH7" s="100"/>
      <c r="BI7" s="100"/>
      <c r="BJ7" s="100">
        <f t="shared" si="12"/>
        <v>0.76551838908304204</v>
      </c>
      <c r="BK7" s="100">
        <f t="shared" si="12"/>
        <v>3.9674593241551939E-2</v>
      </c>
      <c r="BL7" s="100">
        <f t="shared" si="13"/>
        <v>0.29815613966261278</v>
      </c>
      <c r="BM7" s="100">
        <f t="shared" si="14"/>
        <v>0.16701461377870566</v>
      </c>
      <c r="BN7" s="100">
        <f t="shared" si="14"/>
        <v>3.2421764871722585E-3</v>
      </c>
      <c r="BO7" s="100">
        <f t="shared" si="14"/>
        <v>0.22475812453485489</v>
      </c>
      <c r="BP7" s="100">
        <f t="shared" si="14"/>
        <v>0.14657631954350928</v>
      </c>
      <c r="BQ7" s="100">
        <f t="shared" si="15"/>
        <v>0.1401294498381877</v>
      </c>
      <c r="BR7" s="100">
        <f t="shared" si="15"/>
        <v>2.802547770700637E-2</v>
      </c>
      <c r="BS7" s="100">
        <f t="shared" si="15"/>
        <v>3.804156393096161E-3</v>
      </c>
      <c r="BT7" s="132">
        <f t="shared" si="19"/>
        <v>1.8168994402697389</v>
      </c>
      <c r="BU7" s="113">
        <f t="shared" si="20"/>
        <v>0.57369516190012881</v>
      </c>
      <c r="BV7" s="113">
        <f t="shared" si="21"/>
        <v>0.47527960385292378</v>
      </c>
      <c r="BW7" s="137">
        <f t="shared" si="22"/>
        <v>0.22589070183859217</v>
      </c>
      <c r="BY7" s="135">
        <v>1515</v>
      </c>
      <c r="BZ7" s="6">
        <v>0.3</v>
      </c>
      <c r="CA7" s="6">
        <v>0.3</v>
      </c>
      <c r="CB7" s="6">
        <v>0.3</v>
      </c>
      <c r="CC7" s="6">
        <v>0</v>
      </c>
      <c r="CG7" s="100">
        <f t="shared" si="16"/>
        <v>0.42133228296299785</v>
      </c>
      <c r="CH7" s="100">
        <f t="shared" si="23"/>
        <v>2.1836427686752882E-2</v>
      </c>
      <c r="CI7" s="100">
        <f t="shared" si="24"/>
        <v>0.16410161897476735</v>
      </c>
      <c r="CJ7" s="100">
        <f t="shared" si="25"/>
        <v>9.1922871501303613E-2</v>
      </c>
      <c r="CK7" s="100">
        <f t="shared" si="26"/>
        <v>1.7844556585316143E-3</v>
      </c>
      <c r="CL7" s="100">
        <f t="shared" si="27"/>
        <v>0.1237042180504426</v>
      </c>
      <c r="CM7" s="100">
        <f t="shared" si="28"/>
        <v>8.0673875666860462E-2</v>
      </c>
      <c r="CN7" s="100">
        <f t="shared" si="29"/>
        <v>7.7125594698506772E-2</v>
      </c>
      <c r="CO7" s="100">
        <f t="shared" si="30"/>
        <v>1.5424892036317472E-2</v>
      </c>
      <c r="CP7" s="100">
        <f t="shared" si="31"/>
        <v>2.093762763519478E-3</v>
      </c>
      <c r="CQ7" s="100">
        <f t="shared" si="32"/>
        <v>1</v>
      </c>
    </row>
    <row r="8" spans="1:95" s="6" customFormat="1" x14ac:dyDescent="0.25">
      <c r="A8" s="51" t="s">
        <v>136</v>
      </c>
      <c r="B8" s="52" t="s">
        <v>135</v>
      </c>
      <c r="C8" s="53" t="s">
        <v>119</v>
      </c>
      <c r="D8" s="53" t="s">
        <v>77</v>
      </c>
      <c r="E8" s="45">
        <v>0.58791377584044535</v>
      </c>
      <c r="F8" s="54">
        <v>0.17644056739664726</v>
      </c>
      <c r="G8" s="8"/>
      <c r="H8" s="9"/>
      <c r="I8" s="71"/>
      <c r="J8" s="92"/>
      <c r="K8" s="11"/>
      <c r="L8" s="12"/>
      <c r="M8" s="12"/>
      <c r="N8" s="20"/>
      <c r="O8" s="12"/>
      <c r="P8" s="12"/>
      <c r="Q8" s="20"/>
      <c r="R8" s="11">
        <v>43.96</v>
      </c>
      <c r="S8" s="12"/>
      <c r="T8" s="12"/>
      <c r="U8" s="19">
        <v>0.6</v>
      </c>
      <c r="V8" s="19"/>
      <c r="W8" s="19"/>
      <c r="X8" s="30"/>
      <c r="Y8" s="11"/>
      <c r="Z8" s="12"/>
      <c r="AA8" s="20"/>
      <c r="AB8" s="12"/>
      <c r="AC8" s="12"/>
      <c r="AD8" s="20"/>
      <c r="AE8" s="38" t="s">
        <v>146</v>
      </c>
      <c r="AH8" s="100">
        <v>49.99</v>
      </c>
      <c r="AI8" s="100">
        <v>1.1833333333333333</v>
      </c>
      <c r="AJ8" s="100">
        <v>16.563333333333333</v>
      </c>
      <c r="AK8" s="100">
        <v>8.7150000000000016</v>
      </c>
      <c r="AL8" s="100">
        <v>0.13833333333333334</v>
      </c>
      <c r="AM8" s="100">
        <v>4.2516666666666669</v>
      </c>
      <c r="AN8" s="100">
        <v>9.8533333333333335</v>
      </c>
      <c r="AO8" s="100">
        <v>2.8333333333333335</v>
      </c>
      <c r="AP8" s="100">
        <v>2.7600000000000002</v>
      </c>
      <c r="AQ8" s="100">
        <v>0.80666666666666664</v>
      </c>
      <c r="AR8" s="9">
        <v>97.095000000000013</v>
      </c>
      <c r="AS8" s="100"/>
      <c r="AT8" s="100">
        <v>0.66569169879789736</v>
      </c>
      <c r="AU8" s="100">
        <v>0.35410507887845855</v>
      </c>
      <c r="AV8" s="100"/>
      <c r="AW8" s="100">
        <v>0.83191878848394063</v>
      </c>
      <c r="AX8" s="100">
        <v>1.4810179390905299E-2</v>
      </c>
      <c r="AY8" s="100">
        <v>0.16244932653328104</v>
      </c>
      <c r="AZ8" s="100">
        <v>0.12129436325678498</v>
      </c>
      <c r="BA8" s="100">
        <v>1.9500046988065033E-3</v>
      </c>
      <c r="BB8" s="100">
        <v>0.10547424129661787</v>
      </c>
      <c r="BC8" s="100">
        <v>0.17570137898240609</v>
      </c>
      <c r="BD8" s="100">
        <v>4.5846817691477887E-2</v>
      </c>
      <c r="BE8" s="100">
        <v>2.9299363057324838E-2</v>
      </c>
      <c r="BF8" s="100">
        <v>5.6827521427732777E-3</v>
      </c>
      <c r="BG8" s="100"/>
      <c r="BH8" s="100">
        <v>1.4887444633915454</v>
      </c>
      <c r="BI8" s="100"/>
      <c r="BJ8" s="100">
        <v>0.83191878848394063</v>
      </c>
      <c r="BK8" s="100">
        <v>1.4810179390905299E-2</v>
      </c>
      <c r="BL8" s="100">
        <v>0.32489865306656207</v>
      </c>
      <c r="BM8" s="100">
        <v>0.12129436325678498</v>
      </c>
      <c r="BN8" s="100">
        <v>1.9500046988065033E-3</v>
      </c>
      <c r="BO8" s="100">
        <v>0.10547424129661787</v>
      </c>
      <c r="BP8" s="100">
        <v>0.17570137898240609</v>
      </c>
      <c r="BQ8" s="100">
        <v>9.1693635382955774E-2</v>
      </c>
      <c r="BR8" s="100">
        <v>5.8598726114649675E-2</v>
      </c>
      <c r="BS8" s="100">
        <v>1.1365504285546555E-2</v>
      </c>
      <c r="BT8" s="132">
        <f t="shared" si="19"/>
        <v>1.7377054749591754</v>
      </c>
      <c r="BU8" s="113">
        <f t="shared" si="20"/>
        <v>0.46511835932640849</v>
      </c>
      <c r="BV8" s="113">
        <f t="shared" si="21"/>
        <v>0.44206121433485224</v>
      </c>
      <c r="BW8" s="137">
        <f t="shared" si="22"/>
        <v>0.19541811721920416</v>
      </c>
      <c r="BY8" s="135">
        <v>1430</v>
      </c>
      <c r="BZ8" s="6">
        <v>0.3</v>
      </c>
      <c r="CA8" s="6">
        <v>0.3</v>
      </c>
      <c r="CB8" s="6">
        <v>0.3</v>
      </c>
      <c r="CC8" s="6">
        <v>0</v>
      </c>
      <c r="CG8" s="100">
        <f t="shared" si="16"/>
        <v>0.47874556446539668</v>
      </c>
      <c r="CH8" s="100">
        <f t="shared" si="23"/>
        <v>8.5228363519158738E-3</v>
      </c>
      <c r="CI8" s="100">
        <f t="shared" si="24"/>
        <v>0.18696991967191393</v>
      </c>
      <c r="CJ8" s="100">
        <f t="shared" si="25"/>
        <v>6.9801450823900185E-2</v>
      </c>
      <c r="CK8" s="100">
        <f t="shared" si="26"/>
        <v>1.122172155699927E-3</v>
      </c>
      <c r="CL8" s="100">
        <f t="shared" si="27"/>
        <v>6.0697421292924117E-2</v>
      </c>
      <c r="CM8" s="100">
        <f t="shared" si="28"/>
        <v>0.10111113851818526</v>
      </c>
      <c r="CN8" s="100">
        <f t="shared" si="29"/>
        <v>5.2767075148399338E-2</v>
      </c>
      <c r="CO8" s="100">
        <f t="shared" si="30"/>
        <v>3.3721897616756001E-2</v>
      </c>
      <c r="CP8" s="100">
        <f t="shared" si="31"/>
        <v>6.5405239549087392E-3</v>
      </c>
      <c r="CQ8" s="100">
        <f t="shared" si="32"/>
        <v>1</v>
      </c>
    </row>
    <row r="9" spans="1:95" s="6" customFormat="1" x14ac:dyDescent="0.25">
      <c r="A9" s="40" t="s">
        <v>52</v>
      </c>
      <c r="B9" s="41" t="s">
        <v>39</v>
      </c>
      <c r="C9" s="47" t="s">
        <v>51</v>
      </c>
      <c r="D9" s="47" t="s">
        <v>79</v>
      </c>
      <c r="E9" s="45">
        <v>0.6</v>
      </c>
      <c r="F9" s="54"/>
      <c r="G9" s="11">
        <v>0.63400000000000001</v>
      </c>
      <c r="H9" s="12"/>
      <c r="I9" s="71"/>
      <c r="J9" s="92"/>
      <c r="K9" s="11">
        <v>0.26700000000000002</v>
      </c>
      <c r="L9" s="12"/>
      <c r="M9" s="12"/>
      <c r="N9" s="20"/>
      <c r="O9" s="12"/>
      <c r="P9" s="12"/>
      <c r="Q9" s="20"/>
      <c r="R9" s="11"/>
      <c r="S9" s="12"/>
      <c r="T9" s="12"/>
      <c r="U9" s="19"/>
      <c r="V9" s="19"/>
      <c r="W9" s="19"/>
      <c r="X9" s="30"/>
      <c r="Y9" s="11"/>
      <c r="Z9" s="12"/>
      <c r="AA9" s="20"/>
      <c r="AB9" s="12"/>
      <c r="AC9" s="12"/>
      <c r="AD9" s="20"/>
      <c r="AE9" s="38" t="s">
        <v>48</v>
      </c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3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32">
        <f t="shared" si="19"/>
        <v>0</v>
      </c>
      <c r="BU9" s="113"/>
      <c r="BV9" s="113"/>
      <c r="BW9" s="137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</row>
    <row r="10" spans="1:95" s="6" customFormat="1" x14ac:dyDescent="0.25">
      <c r="A10" s="51" t="s">
        <v>127</v>
      </c>
      <c r="B10" s="52" t="s">
        <v>128</v>
      </c>
      <c r="C10" s="53" t="s">
        <v>129</v>
      </c>
      <c r="D10" s="53" t="s">
        <v>77</v>
      </c>
      <c r="E10" s="45">
        <v>0.60738945304887382</v>
      </c>
      <c r="F10" s="54">
        <v>0.2037062822755919</v>
      </c>
      <c r="G10" s="8">
        <v>0.56999999999999995</v>
      </c>
      <c r="H10" s="9">
        <v>0.04</v>
      </c>
      <c r="I10" s="71">
        <v>5211</v>
      </c>
      <c r="J10" s="92">
        <f t="shared" ref="J10:J71" si="33">H10/G10</f>
        <v>7.0175438596491238E-2</v>
      </c>
      <c r="K10" s="11">
        <v>0.7</v>
      </c>
      <c r="L10" s="12">
        <v>0.06</v>
      </c>
      <c r="M10" s="12">
        <v>4465</v>
      </c>
      <c r="N10" s="90">
        <f>L10/K10</f>
        <v>8.5714285714285715E-2</v>
      </c>
      <c r="O10" s="12"/>
      <c r="P10" s="12"/>
      <c r="Q10" s="20"/>
      <c r="R10" s="11"/>
      <c r="S10" s="12"/>
      <c r="T10" s="12"/>
      <c r="U10" s="19"/>
      <c r="V10" s="19"/>
      <c r="W10" s="19"/>
      <c r="X10" s="30"/>
      <c r="Y10" s="11"/>
      <c r="Z10" s="12"/>
      <c r="AA10" s="20"/>
      <c r="AB10" s="12"/>
      <c r="AC10" s="12"/>
      <c r="AD10" s="20"/>
      <c r="AE10" s="38" t="s">
        <v>132</v>
      </c>
      <c r="AH10" s="100">
        <v>48.02</v>
      </c>
      <c r="AI10" s="100">
        <v>0.96</v>
      </c>
      <c r="AJ10" s="100">
        <v>14.52</v>
      </c>
      <c r="AK10" s="100">
        <v>7.51</v>
      </c>
      <c r="AL10" s="100">
        <v>0.14000000000000001</v>
      </c>
      <c r="AM10" s="100">
        <v>6.82</v>
      </c>
      <c r="AN10" s="100">
        <v>12.77</v>
      </c>
      <c r="AO10" s="100">
        <v>1.8</v>
      </c>
      <c r="AP10" s="100">
        <v>5.55</v>
      </c>
      <c r="AQ10" s="100">
        <v>0.65</v>
      </c>
      <c r="AR10" s="9">
        <f t="shared" ref="AR10:AR21" si="34">SUM(AH10:AQ10)</f>
        <v>98.74</v>
      </c>
      <c r="AS10" s="100"/>
      <c r="AT10" s="100">
        <f t="shared" ref="AT10:AT21" si="35">(BJ10+BL10)/(SUM(BJ10:BS10))</f>
        <v>0.60738945304887382</v>
      </c>
      <c r="AU10" s="100">
        <f t="shared" ref="AU10:AU21" si="36">BQ10/(BQ10+BP10)</f>
        <v>0.2037062822755919</v>
      </c>
      <c r="AV10" s="100"/>
      <c r="AW10" s="100">
        <f t="shared" ref="AW10:AW21" si="37">AH10/60.09</f>
        <v>0.79913463138625396</v>
      </c>
      <c r="AX10" s="100">
        <f t="shared" ref="AX10:AX21" si="38">AI10/79.9</f>
        <v>1.2015018773466833E-2</v>
      </c>
      <c r="AY10" s="100">
        <f t="shared" ref="AY10:AY21" si="39">AJ10/101.96</f>
        <v>0.14240878775990584</v>
      </c>
      <c r="AZ10" s="100">
        <f t="shared" ref="AZ10:AZ21" si="40">AK10/71.85</f>
        <v>0.10452331245650662</v>
      </c>
      <c r="BA10" s="100">
        <f t="shared" ref="BA10:BA21" si="41">AL10/70.94</f>
        <v>1.9734987313222443E-3</v>
      </c>
      <c r="BB10" s="100">
        <f t="shared" ref="BB10:BB21" si="42">AM10/40.31</f>
        <v>0.16918878690151326</v>
      </c>
      <c r="BC10" s="100">
        <f t="shared" ref="BC10:BC21" si="43">AN10/56.08</f>
        <v>0.22771041369472184</v>
      </c>
      <c r="BD10" s="100">
        <f t="shared" ref="BD10:BD21" si="44">AO10/61.8</f>
        <v>2.9126213592233011E-2</v>
      </c>
      <c r="BE10" s="100">
        <f t="shared" ref="BE10:BE21" si="45">AP10/94.2</f>
        <v>5.8917197452229293E-2</v>
      </c>
      <c r="BF10" s="100">
        <f t="shared" ref="BF10:BF21" si="46">AQ10/141.95</f>
        <v>4.5790771398379719E-3</v>
      </c>
      <c r="BG10" s="100"/>
      <c r="BH10" s="100">
        <f>SUM(AW10:BE10)</f>
        <v>1.5449978607481529</v>
      </c>
      <c r="BI10" s="100"/>
      <c r="BJ10" s="100">
        <f t="shared" ref="BJ10:BK21" si="47">AW10</f>
        <v>0.79913463138625396</v>
      </c>
      <c r="BK10" s="100">
        <f t="shared" si="47"/>
        <v>1.2015018773466833E-2</v>
      </c>
      <c r="BL10" s="100">
        <f t="shared" ref="BL10:BL21" si="48">2*AY10</f>
        <v>0.28481757551981168</v>
      </c>
      <c r="BM10" s="100">
        <f t="shared" ref="BM10:BP21" si="49">AZ10</f>
        <v>0.10452331245650662</v>
      </c>
      <c r="BN10" s="100">
        <f t="shared" si="49"/>
        <v>1.9734987313222443E-3</v>
      </c>
      <c r="BO10" s="100">
        <f t="shared" si="49"/>
        <v>0.16918878690151326</v>
      </c>
      <c r="BP10" s="100">
        <f t="shared" si="49"/>
        <v>0.22771041369472184</v>
      </c>
      <c r="BQ10" s="100">
        <f t="shared" ref="BQ10:BS21" si="50">2*BD10</f>
        <v>5.8252427184466021E-2</v>
      </c>
      <c r="BR10" s="100">
        <f t="shared" si="50"/>
        <v>0.11783439490445859</v>
      </c>
      <c r="BS10" s="100">
        <f t="shared" si="50"/>
        <v>9.1581542796759438E-3</v>
      </c>
      <c r="BT10" s="132">
        <f t="shared" si="19"/>
        <v>1.7846082138321968</v>
      </c>
      <c r="BU10" s="113">
        <f t="shared" si="20"/>
        <v>0.61812681024455396</v>
      </c>
      <c r="BV10" s="113">
        <f t="shared" si="21"/>
        <v>0.34510425545887297</v>
      </c>
      <c r="BW10" s="137">
        <f t="shared" si="22"/>
        <v>5.057809591270785E-2</v>
      </c>
      <c r="CG10" s="100">
        <f t="shared" ref="CG10:CG21" si="51">BJ10/$BT10</f>
        <v>0.44779275652341866</v>
      </c>
      <c r="CH10" s="100">
        <f t="shared" ref="CH10:CH21" si="52">BK10/$BT10</f>
        <v>6.7325806753215931E-3</v>
      </c>
      <c r="CI10" s="100">
        <f t="shared" si="24"/>
        <v>0.15959669652545516</v>
      </c>
      <c r="CJ10" s="100">
        <f t="shared" ref="CJ10:CJ21" si="53">BM10/$BT10</f>
        <v>5.8569332835276718E-2</v>
      </c>
      <c r="CK10" s="100">
        <f t="shared" si="26"/>
        <v>1.1058442497496027E-3</v>
      </c>
      <c r="CL10" s="100">
        <f t="shared" si="27"/>
        <v>9.4804442560646948E-2</v>
      </c>
      <c r="CM10" s="100">
        <f t="shared" si="28"/>
        <v>0.12759686519975472</v>
      </c>
      <c r="CN10" s="100">
        <f t="shared" si="29"/>
        <v>3.2641577424647773E-2</v>
      </c>
      <c r="CO10" s="100">
        <f t="shared" si="30"/>
        <v>6.6028159004953638E-2</v>
      </c>
      <c r="CP10" s="100">
        <f t="shared" si="31"/>
        <v>5.1317450007753174E-3</v>
      </c>
      <c r="CQ10" s="100">
        <f t="shared" si="32"/>
        <v>1</v>
      </c>
    </row>
    <row r="11" spans="1:95" s="6" customFormat="1" x14ac:dyDescent="0.25">
      <c r="A11" s="51" t="s">
        <v>49</v>
      </c>
      <c r="B11" s="52" t="s">
        <v>187</v>
      </c>
      <c r="C11" s="53" t="s">
        <v>190</v>
      </c>
      <c r="D11" s="53" t="s">
        <v>77</v>
      </c>
      <c r="E11" s="79">
        <v>0.60751412905558377</v>
      </c>
      <c r="F11" s="87">
        <v>0.53685578640295406</v>
      </c>
      <c r="G11" s="88"/>
      <c r="H11" s="80"/>
      <c r="I11" s="85"/>
      <c r="J11" s="92"/>
      <c r="K11" s="81"/>
      <c r="L11" s="70"/>
      <c r="M11" s="70"/>
      <c r="N11" s="90"/>
      <c r="O11" s="70"/>
      <c r="P11" s="70"/>
      <c r="Q11" s="61"/>
      <c r="R11" s="81"/>
      <c r="S11" s="70"/>
      <c r="T11" s="70"/>
      <c r="U11" s="60"/>
      <c r="V11" s="60"/>
      <c r="W11" s="60"/>
      <c r="X11" s="82"/>
      <c r="Y11" s="81"/>
      <c r="Z11" s="70"/>
      <c r="AA11" s="61"/>
      <c r="AB11" s="70">
        <v>264</v>
      </c>
      <c r="AC11" s="70">
        <v>15</v>
      </c>
      <c r="AD11" s="61"/>
      <c r="AE11" s="38" t="s">
        <v>163</v>
      </c>
      <c r="AH11" s="100">
        <v>50.99</v>
      </c>
      <c r="AI11" s="100">
        <v>0.87</v>
      </c>
      <c r="AJ11" s="100">
        <v>15.54</v>
      </c>
      <c r="AK11" s="100">
        <v>7.77</v>
      </c>
      <c r="AL11" s="100">
        <v>0.04</v>
      </c>
      <c r="AM11" s="100">
        <v>6.03</v>
      </c>
      <c r="AN11" s="100">
        <v>11.32</v>
      </c>
      <c r="AO11" s="100">
        <v>7.23</v>
      </c>
      <c r="AP11" s="100">
        <v>1.89</v>
      </c>
      <c r="AQ11" s="100"/>
      <c r="AR11" s="9">
        <f t="shared" si="34"/>
        <v>101.68</v>
      </c>
      <c r="AS11" s="100"/>
      <c r="AT11" s="100">
        <f t="shared" si="35"/>
        <v>0.60751412905558377</v>
      </c>
      <c r="AU11" s="100">
        <f t="shared" si="36"/>
        <v>0.53685578640295406</v>
      </c>
      <c r="AV11" s="100"/>
      <c r="AW11" s="100">
        <f t="shared" si="37"/>
        <v>0.84856049259444166</v>
      </c>
      <c r="AX11" s="100">
        <f t="shared" si="38"/>
        <v>1.0888610763454317E-2</v>
      </c>
      <c r="AY11" s="100">
        <f t="shared" si="39"/>
        <v>0.15241271086700667</v>
      </c>
      <c r="AZ11" s="100">
        <f t="shared" si="40"/>
        <v>0.1081419624217119</v>
      </c>
      <c r="BA11" s="100">
        <f t="shared" si="41"/>
        <v>5.6385678037778404E-4</v>
      </c>
      <c r="BB11" s="100">
        <f t="shared" si="42"/>
        <v>0.1495906722897544</v>
      </c>
      <c r="BC11" s="100">
        <f t="shared" si="43"/>
        <v>0.20185449358059915</v>
      </c>
      <c r="BD11" s="100">
        <f t="shared" si="44"/>
        <v>0.11699029126213593</v>
      </c>
      <c r="BE11" s="100">
        <f t="shared" si="45"/>
        <v>2.0063694267515923E-2</v>
      </c>
      <c r="BF11" s="100">
        <f t="shared" si="46"/>
        <v>0</v>
      </c>
      <c r="BG11" s="100">
        <f>SUM(AW11:BE11)</f>
        <v>1.6090667848269977</v>
      </c>
      <c r="BH11" s="100"/>
      <c r="BI11" s="100"/>
      <c r="BJ11" s="100">
        <f t="shared" si="47"/>
        <v>0.84856049259444166</v>
      </c>
      <c r="BK11" s="100">
        <f t="shared" si="47"/>
        <v>1.0888610763454317E-2</v>
      </c>
      <c r="BL11" s="100">
        <f t="shared" si="48"/>
        <v>0.30482542173401334</v>
      </c>
      <c r="BM11" s="100">
        <f t="shared" si="49"/>
        <v>0.1081419624217119</v>
      </c>
      <c r="BN11" s="100">
        <f t="shared" si="49"/>
        <v>5.6385678037778404E-4</v>
      </c>
      <c r="BO11" s="100">
        <f t="shared" si="49"/>
        <v>0.1495906722897544</v>
      </c>
      <c r="BP11" s="100">
        <f t="shared" si="49"/>
        <v>0.20185449358059915</v>
      </c>
      <c r="BQ11" s="100">
        <f t="shared" si="50"/>
        <v>0.23398058252427187</v>
      </c>
      <c r="BR11" s="100">
        <f t="shared" si="50"/>
        <v>4.0127388535031845E-2</v>
      </c>
      <c r="BS11" s="100">
        <f t="shared" si="50"/>
        <v>0</v>
      </c>
      <c r="BT11" s="132">
        <f t="shared" si="19"/>
        <v>1.8985334812236563</v>
      </c>
      <c r="BU11" s="113">
        <f t="shared" si="20"/>
        <v>0.58041028625351354</v>
      </c>
      <c r="BV11" s="113">
        <f t="shared" si="21"/>
        <v>0.50767680549826577</v>
      </c>
      <c r="BW11" s="137">
        <f t="shared" si="22"/>
        <v>0.25773573884092399</v>
      </c>
      <c r="CG11" s="100">
        <f t="shared" si="51"/>
        <v>0.4469557692748834</v>
      </c>
      <c r="CH11" s="100">
        <f t="shared" si="52"/>
        <v>5.735274553302222E-3</v>
      </c>
      <c r="CI11" s="100">
        <f t="shared" si="24"/>
        <v>0.16055835978070035</v>
      </c>
      <c r="CJ11" s="100">
        <f t="shared" si="53"/>
        <v>5.6960787624357023E-2</v>
      </c>
      <c r="CK11" s="100">
        <f t="shared" si="26"/>
        <v>2.9699596343929794E-4</v>
      </c>
      <c r="CL11" s="100">
        <f t="shared" si="27"/>
        <v>7.8792749124097172E-2</v>
      </c>
      <c r="CM11" s="100">
        <f t="shared" si="28"/>
        <v>0.1063212714323576</v>
      </c>
      <c r="CN11" s="100">
        <f t="shared" si="29"/>
        <v>0.12324280021307027</v>
      </c>
      <c r="CO11" s="100">
        <f t="shared" si="30"/>
        <v>2.1135992033792659E-2</v>
      </c>
      <c r="CP11" s="100">
        <f t="shared" si="31"/>
        <v>0</v>
      </c>
      <c r="CQ11" s="100">
        <f t="shared" si="32"/>
        <v>1</v>
      </c>
    </row>
    <row r="12" spans="1:95" s="6" customFormat="1" x14ac:dyDescent="0.25">
      <c r="A12" s="51" t="s">
        <v>49</v>
      </c>
      <c r="B12" s="52" t="s">
        <v>187</v>
      </c>
      <c r="C12" s="53" t="s">
        <v>189</v>
      </c>
      <c r="D12" s="53" t="s">
        <v>77</v>
      </c>
      <c r="E12" s="79">
        <v>0.61246849011068027</v>
      </c>
      <c r="F12" s="87">
        <v>0.42411331623924359</v>
      </c>
      <c r="G12" s="88"/>
      <c r="H12" s="80"/>
      <c r="I12" s="85"/>
      <c r="J12" s="92"/>
      <c r="K12" s="81"/>
      <c r="L12" s="70"/>
      <c r="M12" s="70"/>
      <c r="N12" s="90"/>
      <c r="O12" s="70"/>
      <c r="P12" s="70"/>
      <c r="Q12" s="61"/>
      <c r="R12" s="81"/>
      <c r="S12" s="70"/>
      <c r="T12" s="70"/>
      <c r="U12" s="60"/>
      <c r="V12" s="60"/>
      <c r="W12" s="60"/>
      <c r="X12" s="82"/>
      <c r="Y12" s="81"/>
      <c r="Z12" s="70"/>
      <c r="AA12" s="61"/>
      <c r="AB12" s="70">
        <v>244</v>
      </c>
      <c r="AC12" s="70">
        <v>15</v>
      </c>
      <c r="AD12" s="61"/>
      <c r="AE12" s="38" t="s">
        <v>163</v>
      </c>
      <c r="AH12" s="100">
        <v>49.65</v>
      </c>
      <c r="AI12" s="100">
        <v>0.84</v>
      </c>
      <c r="AJ12" s="100">
        <v>14.99</v>
      </c>
      <c r="AK12" s="100">
        <v>7.76</v>
      </c>
      <c r="AL12" s="100">
        <v>0.06</v>
      </c>
      <c r="AM12" s="100">
        <v>5.49</v>
      </c>
      <c r="AN12" s="100">
        <v>11.41</v>
      </c>
      <c r="AO12" s="100">
        <v>4.63</v>
      </c>
      <c r="AP12" s="100">
        <v>4.71</v>
      </c>
      <c r="AQ12" s="100"/>
      <c r="AR12" s="9">
        <f t="shared" si="34"/>
        <v>99.539999999999992</v>
      </c>
      <c r="AS12" s="100"/>
      <c r="AT12" s="100">
        <f t="shared" si="35"/>
        <v>0.61246849011068027</v>
      </c>
      <c r="AU12" s="100">
        <f t="shared" si="36"/>
        <v>0.42411331623924359</v>
      </c>
      <c r="AV12" s="100"/>
      <c r="AW12" s="100">
        <f t="shared" si="37"/>
        <v>0.82626060908637033</v>
      </c>
      <c r="AX12" s="100">
        <f t="shared" si="38"/>
        <v>1.0513141426783479E-2</v>
      </c>
      <c r="AY12" s="100">
        <f t="shared" si="39"/>
        <v>0.14701843860337388</v>
      </c>
      <c r="AZ12" s="100">
        <f t="shared" si="40"/>
        <v>0.10800278357689631</v>
      </c>
      <c r="BA12" s="100">
        <f t="shared" si="41"/>
        <v>8.4578517056667607E-4</v>
      </c>
      <c r="BB12" s="100">
        <f t="shared" si="42"/>
        <v>0.13619449268171668</v>
      </c>
      <c r="BC12" s="100">
        <f t="shared" si="43"/>
        <v>0.20345934379457919</v>
      </c>
      <c r="BD12" s="100">
        <f t="shared" si="44"/>
        <v>7.4919093851132684E-2</v>
      </c>
      <c r="BE12" s="100">
        <f t="shared" si="45"/>
        <v>4.9999999999999996E-2</v>
      </c>
      <c r="BF12" s="100">
        <f t="shared" si="46"/>
        <v>0</v>
      </c>
      <c r="BG12" s="100">
        <f>SUM(AW12:BE12)</f>
        <v>1.5572136881914196</v>
      </c>
      <c r="BH12" s="100"/>
      <c r="BI12" s="100"/>
      <c r="BJ12" s="100">
        <f t="shared" si="47"/>
        <v>0.82626060908637033</v>
      </c>
      <c r="BK12" s="100">
        <f t="shared" si="47"/>
        <v>1.0513141426783479E-2</v>
      </c>
      <c r="BL12" s="100">
        <f t="shared" si="48"/>
        <v>0.29403687720674776</v>
      </c>
      <c r="BM12" s="100">
        <f t="shared" si="49"/>
        <v>0.10800278357689631</v>
      </c>
      <c r="BN12" s="100">
        <f t="shared" si="49"/>
        <v>8.4578517056667607E-4</v>
      </c>
      <c r="BO12" s="100">
        <f t="shared" si="49"/>
        <v>0.13619449268171668</v>
      </c>
      <c r="BP12" s="100">
        <f t="shared" si="49"/>
        <v>0.20345934379457919</v>
      </c>
      <c r="BQ12" s="100">
        <f t="shared" si="50"/>
        <v>0.14983818770226537</v>
      </c>
      <c r="BR12" s="100">
        <f t="shared" si="50"/>
        <v>9.9999999999999992E-2</v>
      </c>
      <c r="BS12" s="100">
        <f t="shared" si="50"/>
        <v>0</v>
      </c>
      <c r="BT12" s="132">
        <f t="shared" si="19"/>
        <v>1.8291512206459262</v>
      </c>
      <c r="BU12" s="113">
        <f t="shared" si="20"/>
        <v>0.55772322594410195</v>
      </c>
      <c r="BV12" s="113">
        <f t="shared" si="21"/>
        <v>0.45468140734981499</v>
      </c>
      <c r="BW12" s="137">
        <f t="shared" si="22"/>
        <v>0.2067351821896084</v>
      </c>
      <c r="CG12" s="100">
        <f t="shared" si="51"/>
        <v>0.45171804264198223</v>
      </c>
      <c r="CH12" s="100">
        <f t="shared" si="52"/>
        <v>5.7475518197292533E-3</v>
      </c>
      <c r="CI12" s="100">
        <f t="shared" si="24"/>
        <v>0.16075044746869799</v>
      </c>
      <c r="CJ12" s="100">
        <f t="shared" si="53"/>
        <v>5.9045300551343924E-2</v>
      </c>
      <c r="CK12" s="100">
        <f t="shared" si="26"/>
        <v>4.6239215272097888E-4</v>
      </c>
      <c r="CL12" s="100">
        <f t="shared" si="27"/>
        <v>7.4457754582818184E-2</v>
      </c>
      <c r="CM12" s="100">
        <f t="shared" si="28"/>
        <v>0.11123156002527326</v>
      </c>
      <c r="CN12" s="100">
        <f t="shared" si="29"/>
        <v>8.1916785234056905E-2</v>
      </c>
      <c r="CO12" s="100">
        <f t="shared" si="30"/>
        <v>5.4670165523377071E-2</v>
      </c>
      <c r="CP12" s="100">
        <f t="shared" si="31"/>
        <v>0</v>
      </c>
      <c r="CQ12" s="100">
        <f t="shared" si="32"/>
        <v>1</v>
      </c>
    </row>
    <row r="13" spans="1:95" s="6" customFormat="1" x14ac:dyDescent="0.25">
      <c r="A13" s="51" t="s">
        <v>49</v>
      </c>
      <c r="B13" s="52" t="s">
        <v>187</v>
      </c>
      <c r="C13" s="53" t="s">
        <v>188</v>
      </c>
      <c r="D13" s="53" t="s">
        <v>77</v>
      </c>
      <c r="E13" s="79">
        <v>0.62241376582004049</v>
      </c>
      <c r="F13" s="87">
        <v>0.23689820110221482</v>
      </c>
      <c r="G13" s="88"/>
      <c r="H13" s="80"/>
      <c r="I13" s="85"/>
      <c r="J13" s="92"/>
      <c r="K13" s="81"/>
      <c r="L13" s="70"/>
      <c r="M13" s="70"/>
      <c r="N13" s="90"/>
      <c r="O13" s="70"/>
      <c r="P13" s="70"/>
      <c r="Q13" s="61"/>
      <c r="R13" s="81"/>
      <c r="S13" s="70"/>
      <c r="T13" s="70"/>
      <c r="U13" s="60"/>
      <c r="V13" s="60"/>
      <c r="W13" s="60"/>
      <c r="X13" s="82"/>
      <c r="Y13" s="81"/>
      <c r="Z13" s="70"/>
      <c r="AA13" s="61"/>
      <c r="AB13" s="70">
        <v>294</v>
      </c>
      <c r="AC13" s="70">
        <v>16</v>
      </c>
      <c r="AD13" s="61"/>
      <c r="AE13" s="38" t="s">
        <v>163</v>
      </c>
      <c r="AH13" s="100">
        <v>49.89</v>
      </c>
      <c r="AI13" s="100">
        <v>0.89</v>
      </c>
      <c r="AJ13" s="100">
        <v>15.57</v>
      </c>
      <c r="AK13" s="100">
        <v>7.82</v>
      </c>
      <c r="AL13" s="100">
        <v>0.02</v>
      </c>
      <c r="AM13" s="100">
        <v>5.75</v>
      </c>
      <c r="AN13" s="100">
        <v>11.4</v>
      </c>
      <c r="AO13" s="100">
        <v>1.95</v>
      </c>
      <c r="AP13" s="100">
        <v>7.52</v>
      </c>
      <c r="AQ13" s="100"/>
      <c r="AR13" s="9">
        <f t="shared" si="34"/>
        <v>100.80999999999999</v>
      </c>
      <c r="AS13" s="100"/>
      <c r="AT13" s="100">
        <f t="shared" si="35"/>
        <v>0.62241376582004049</v>
      </c>
      <c r="AU13" s="100">
        <f t="shared" si="36"/>
        <v>0.23689820110221482</v>
      </c>
      <c r="AV13" s="100"/>
      <c r="AW13" s="100">
        <f t="shared" si="37"/>
        <v>0.83025461807289058</v>
      </c>
      <c r="AX13" s="100">
        <f t="shared" si="38"/>
        <v>1.1138923654568209E-2</v>
      </c>
      <c r="AY13" s="100">
        <f t="shared" si="39"/>
        <v>0.15270694389956846</v>
      </c>
      <c r="AZ13" s="100">
        <f t="shared" si="40"/>
        <v>0.10883785664578985</v>
      </c>
      <c r="BA13" s="100">
        <f t="shared" si="41"/>
        <v>2.8192839018889202E-4</v>
      </c>
      <c r="BB13" s="100">
        <f t="shared" si="42"/>
        <v>0.14264450508558668</v>
      </c>
      <c r="BC13" s="100">
        <f t="shared" si="43"/>
        <v>0.20328102710413695</v>
      </c>
      <c r="BD13" s="100">
        <f t="shared" si="44"/>
        <v>3.1553398058252427E-2</v>
      </c>
      <c r="BE13" s="100">
        <f t="shared" si="45"/>
        <v>7.9830148619957533E-2</v>
      </c>
      <c r="BF13" s="100">
        <f t="shared" si="46"/>
        <v>0</v>
      </c>
      <c r="BG13" s="100">
        <f>SUM(AW13:BE13)</f>
        <v>1.5605293495309398</v>
      </c>
      <c r="BH13" s="100"/>
      <c r="BI13" s="100"/>
      <c r="BJ13" s="100">
        <f t="shared" si="47"/>
        <v>0.83025461807289058</v>
      </c>
      <c r="BK13" s="100">
        <f t="shared" si="47"/>
        <v>1.1138923654568209E-2</v>
      </c>
      <c r="BL13" s="100">
        <f t="shared" si="48"/>
        <v>0.30541388779913692</v>
      </c>
      <c r="BM13" s="100">
        <f t="shared" si="49"/>
        <v>0.10883785664578985</v>
      </c>
      <c r="BN13" s="100">
        <f t="shared" si="49"/>
        <v>2.8192839018889202E-4</v>
      </c>
      <c r="BO13" s="100">
        <f t="shared" si="49"/>
        <v>0.14264450508558668</v>
      </c>
      <c r="BP13" s="100">
        <f t="shared" si="49"/>
        <v>0.20328102710413695</v>
      </c>
      <c r="BQ13" s="100">
        <f t="shared" si="50"/>
        <v>6.3106796116504854E-2</v>
      </c>
      <c r="BR13" s="100">
        <f t="shared" si="50"/>
        <v>0.15966029723991507</v>
      </c>
      <c r="BS13" s="100">
        <f t="shared" si="50"/>
        <v>0</v>
      </c>
      <c r="BT13" s="132">
        <f t="shared" si="19"/>
        <v>1.8246198401087181</v>
      </c>
      <c r="BU13" s="113">
        <f t="shared" si="20"/>
        <v>0.56721475058339832</v>
      </c>
      <c r="BV13" s="113">
        <f t="shared" si="21"/>
        <v>0.36737477358505122</v>
      </c>
      <c r="BW13" s="137">
        <f t="shared" si="22"/>
        <v>0.13496422426666765</v>
      </c>
      <c r="CG13" s="100">
        <f t="shared" si="51"/>
        <v>0.45502882289355173</v>
      </c>
      <c r="CH13" s="100">
        <f t="shared" si="52"/>
        <v>6.1047914802376075E-3</v>
      </c>
      <c r="CI13" s="100">
        <f t="shared" si="24"/>
        <v>0.16738494292648881</v>
      </c>
      <c r="CJ13" s="100">
        <f t="shared" si="53"/>
        <v>5.964960714189365E-2</v>
      </c>
      <c r="CK13" s="100">
        <f t="shared" si="26"/>
        <v>1.5451349590284714E-4</v>
      </c>
      <c r="CL13" s="100">
        <f t="shared" si="27"/>
        <v>7.8177657586518054E-2</v>
      </c>
      <c r="CM13" s="100">
        <f t="shared" si="28"/>
        <v>0.11141007164101902</v>
      </c>
      <c r="CN13" s="100">
        <f t="shared" si="29"/>
        <v>3.4586270920272742E-2</v>
      </c>
      <c r="CO13" s="100">
        <f t="shared" si="30"/>
        <v>8.7503321914115473E-2</v>
      </c>
      <c r="CP13" s="100">
        <f t="shared" si="31"/>
        <v>0</v>
      </c>
      <c r="CQ13" s="100">
        <f t="shared" si="32"/>
        <v>1</v>
      </c>
    </row>
    <row r="14" spans="1:95" s="6" customFormat="1" x14ac:dyDescent="0.25">
      <c r="A14" s="51" t="s">
        <v>49</v>
      </c>
      <c r="B14" s="52" t="s">
        <v>154</v>
      </c>
      <c r="C14" s="53" t="s">
        <v>162</v>
      </c>
      <c r="D14" s="53" t="s">
        <v>77</v>
      </c>
      <c r="E14" s="45">
        <v>0.62363736213765231</v>
      </c>
      <c r="F14" s="54">
        <v>0.30280441831693838</v>
      </c>
      <c r="G14" s="8"/>
      <c r="H14" s="9"/>
      <c r="I14" s="71"/>
      <c r="J14" s="92"/>
      <c r="K14" s="11"/>
      <c r="L14" s="12"/>
      <c r="M14" s="12"/>
      <c r="N14" s="90"/>
      <c r="O14" s="12"/>
      <c r="P14" s="12"/>
      <c r="Q14" s="20"/>
      <c r="R14" s="11"/>
      <c r="S14" s="12"/>
      <c r="T14" s="12"/>
      <c r="U14" s="19"/>
      <c r="V14" s="19"/>
      <c r="W14" s="19"/>
      <c r="X14" s="30"/>
      <c r="Y14" s="11">
        <v>372</v>
      </c>
      <c r="Z14" s="12">
        <v>14</v>
      </c>
      <c r="AA14" s="20"/>
      <c r="AB14" s="12">
        <v>329</v>
      </c>
      <c r="AC14" s="12">
        <v>15</v>
      </c>
      <c r="AD14" s="20"/>
      <c r="AE14" s="38" t="s">
        <v>163</v>
      </c>
      <c r="AH14" s="100">
        <v>48.88</v>
      </c>
      <c r="AI14" s="100">
        <v>2.89</v>
      </c>
      <c r="AJ14" s="100">
        <v>14.77</v>
      </c>
      <c r="AK14" s="100">
        <v>13.05</v>
      </c>
      <c r="AL14" s="100">
        <v>0</v>
      </c>
      <c r="AM14" s="100">
        <v>6.47</v>
      </c>
      <c r="AN14" s="100">
        <v>10.99</v>
      </c>
      <c r="AO14" s="100">
        <v>2.63</v>
      </c>
      <c r="AP14" s="100">
        <v>0.3</v>
      </c>
      <c r="AQ14" s="100">
        <v>0</v>
      </c>
      <c r="AR14" s="9">
        <f t="shared" si="34"/>
        <v>99.97999999999999</v>
      </c>
      <c r="AS14" s="100"/>
      <c r="AT14" s="100">
        <f t="shared" si="35"/>
        <v>0.62363736213765231</v>
      </c>
      <c r="AU14" s="100">
        <f t="shared" si="36"/>
        <v>0.30280441831693838</v>
      </c>
      <c r="AV14" s="100"/>
      <c r="AW14" s="100">
        <f t="shared" si="37"/>
        <v>0.81344649692128479</v>
      </c>
      <c r="AX14" s="100">
        <f t="shared" si="38"/>
        <v>3.6170212765957444E-2</v>
      </c>
      <c r="AY14" s="100">
        <f t="shared" si="39"/>
        <v>0.14486072969792077</v>
      </c>
      <c r="AZ14" s="100">
        <f t="shared" si="40"/>
        <v>0.1816283924843424</v>
      </c>
      <c r="BA14" s="100">
        <f t="shared" si="41"/>
        <v>0</v>
      </c>
      <c r="BB14" s="100">
        <f t="shared" si="42"/>
        <v>0.16050607789630364</v>
      </c>
      <c r="BC14" s="100">
        <f t="shared" si="43"/>
        <v>0.19597004279600572</v>
      </c>
      <c r="BD14" s="100">
        <f t="shared" si="44"/>
        <v>4.2556634304207121E-2</v>
      </c>
      <c r="BE14" s="100">
        <f t="shared" si="45"/>
        <v>3.1847133757961781E-3</v>
      </c>
      <c r="BF14" s="100">
        <f t="shared" si="46"/>
        <v>0</v>
      </c>
      <c r="BG14" s="100"/>
      <c r="BH14" s="100">
        <f>SUM(AW14:BE14)</f>
        <v>1.5783233002418182</v>
      </c>
      <c r="BI14" s="100"/>
      <c r="BJ14" s="100">
        <f t="shared" si="47"/>
        <v>0.81344649692128479</v>
      </c>
      <c r="BK14" s="100">
        <f t="shared" si="47"/>
        <v>3.6170212765957444E-2</v>
      </c>
      <c r="BL14" s="100">
        <f t="shared" si="48"/>
        <v>0.28972145939584154</v>
      </c>
      <c r="BM14" s="100">
        <f t="shared" si="49"/>
        <v>0.1816283924843424</v>
      </c>
      <c r="BN14" s="100">
        <f t="shared" si="49"/>
        <v>0</v>
      </c>
      <c r="BO14" s="100">
        <f t="shared" si="49"/>
        <v>0.16050607789630364</v>
      </c>
      <c r="BP14" s="100">
        <f t="shared" si="49"/>
        <v>0.19597004279600572</v>
      </c>
      <c r="BQ14" s="100">
        <f t="shared" si="50"/>
        <v>8.5113268608414241E-2</v>
      </c>
      <c r="BR14" s="100">
        <f t="shared" si="50"/>
        <v>6.3694267515923561E-3</v>
      </c>
      <c r="BS14" s="100">
        <f t="shared" si="50"/>
        <v>0</v>
      </c>
      <c r="BT14" s="132">
        <f t="shared" si="19"/>
        <v>1.768925377619742</v>
      </c>
      <c r="BU14" s="113">
        <f t="shared" si="20"/>
        <v>0.46913156022464081</v>
      </c>
      <c r="BV14" s="113">
        <f t="shared" si="21"/>
        <v>0.40002118267699904</v>
      </c>
      <c r="BW14" s="137">
        <f t="shared" si="22"/>
        <v>0.16001694659030505</v>
      </c>
      <c r="CG14" s="100">
        <f t="shared" si="51"/>
        <v>0.45985348348377181</v>
      </c>
      <c r="CH14" s="100">
        <f t="shared" si="52"/>
        <v>2.0447562810494539E-2</v>
      </c>
      <c r="CI14" s="100">
        <f t="shared" si="24"/>
        <v>0.1637838786538805</v>
      </c>
      <c r="CJ14" s="100">
        <f t="shared" si="53"/>
        <v>0.10267724957891708</v>
      </c>
      <c r="CK14" s="100">
        <f t="shared" si="26"/>
        <v>0</v>
      </c>
      <c r="CL14" s="100">
        <f t="shared" si="27"/>
        <v>9.0736488902816173E-2</v>
      </c>
      <c r="CM14" s="100">
        <f t="shared" si="28"/>
        <v>0.11078479922070095</v>
      </c>
      <c r="CN14" s="100">
        <f t="shared" si="29"/>
        <v>4.8115805044835903E-2</v>
      </c>
      <c r="CO14" s="100">
        <f t="shared" si="30"/>
        <v>3.6007323045831523E-3</v>
      </c>
      <c r="CP14" s="100">
        <f t="shared" si="31"/>
        <v>0</v>
      </c>
      <c r="CQ14" s="100">
        <f t="shared" si="32"/>
        <v>1</v>
      </c>
    </row>
    <row r="15" spans="1:95" s="6" customFormat="1" x14ac:dyDescent="0.25">
      <c r="A15" s="51" t="s">
        <v>49</v>
      </c>
      <c r="B15" s="52" t="s">
        <v>154</v>
      </c>
      <c r="C15" s="53" t="s">
        <v>160</v>
      </c>
      <c r="D15" s="53" t="s">
        <v>77</v>
      </c>
      <c r="E15" s="45">
        <v>0.62560475030354845</v>
      </c>
      <c r="F15" s="54">
        <v>0.36701862247339523</v>
      </c>
      <c r="G15" s="8"/>
      <c r="H15" s="9"/>
      <c r="I15" s="71"/>
      <c r="J15" s="92"/>
      <c r="K15" s="11"/>
      <c r="L15" s="12"/>
      <c r="M15" s="12"/>
      <c r="N15" s="90"/>
      <c r="O15" s="12"/>
      <c r="P15" s="12"/>
      <c r="Q15" s="20"/>
      <c r="R15" s="11"/>
      <c r="S15" s="12"/>
      <c r="T15" s="12"/>
      <c r="U15" s="19"/>
      <c r="V15" s="19"/>
      <c r="W15" s="19"/>
      <c r="X15" s="30"/>
      <c r="Y15" s="11">
        <v>394</v>
      </c>
      <c r="Z15" s="12">
        <v>27</v>
      </c>
      <c r="AA15" s="20"/>
      <c r="AB15" s="12">
        <v>360</v>
      </c>
      <c r="AC15" s="12">
        <v>24</v>
      </c>
      <c r="AD15" s="20"/>
      <c r="AE15" s="38" t="s">
        <v>163</v>
      </c>
      <c r="AH15" s="100">
        <v>48.34</v>
      </c>
      <c r="AI15" s="100">
        <v>1.77</v>
      </c>
      <c r="AJ15" s="100">
        <v>16.399999999999999</v>
      </c>
      <c r="AK15" s="100">
        <v>10.48</v>
      </c>
      <c r="AL15" s="100">
        <v>0.2</v>
      </c>
      <c r="AM15" s="100">
        <v>5.97</v>
      </c>
      <c r="AN15" s="100">
        <v>10.83</v>
      </c>
      <c r="AO15" s="100">
        <v>3.46</v>
      </c>
      <c r="AP15" s="100">
        <v>1.96</v>
      </c>
      <c r="AQ15" s="100">
        <v>0.59</v>
      </c>
      <c r="AR15" s="9">
        <f t="shared" si="34"/>
        <v>100</v>
      </c>
      <c r="AS15" s="100"/>
      <c r="AT15" s="100">
        <f t="shared" si="35"/>
        <v>0.62560475030354845</v>
      </c>
      <c r="AU15" s="100">
        <f t="shared" si="36"/>
        <v>0.36701862247339523</v>
      </c>
      <c r="AV15" s="100"/>
      <c r="AW15" s="100">
        <f t="shared" si="37"/>
        <v>0.80445997670161429</v>
      </c>
      <c r="AX15" s="100">
        <f t="shared" si="38"/>
        <v>2.2152690863579474E-2</v>
      </c>
      <c r="AY15" s="100">
        <f t="shared" si="39"/>
        <v>0.16084739113377794</v>
      </c>
      <c r="AZ15" s="100">
        <f t="shared" si="40"/>
        <v>0.14585942936673627</v>
      </c>
      <c r="BA15" s="100">
        <f t="shared" si="41"/>
        <v>2.8192839018889204E-3</v>
      </c>
      <c r="BB15" s="100">
        <f t="shared" si="42"/>
        <v>0.1481022078888613</v>
      </c>
      <c r="BC15" s="100">
        <f t="shared" si="43"/>
        <v>0.19311697574893011</v>
      </c>
      <c r="BD15" s="100">
        <f t="shared" si="44"/>
        <v>5.5987055016181231E-2</v>
      </c>
      <c r="BE15" s="100">
        <f t="shared" si="45"/>
        <v>2.0806794055201697E-2</v>
      </c>
      <c r="BF15" s="100">
        <f t="shared" si="46"/>
        <v>4.1563930961606198E-3</v>
      </c>
      <c r="BG15" s="100"/>
      <c r="BH15" s="100">
        <f>SUM(AW15:BE15)</f>
        <v>1.5541518046767713</v>
      </c>
      <c r="BI15" s="100"/>
      <c r="BJ15" s="100">
        <f t="shared" si="47"/>
        <v>0.80445997670161429</v>
      </c>
      <c r="BK15" s="100">
        <f t="shared" si="47"/>
        <v>2.2152690863579474E-2</v>
      </c>
      <c r="BL15" s="100">
        <f t="shared" si="48"/>
        <v>0.32169478226755588</v>
      </c>
      <c r="BM15" s="100">
        <f t="shared" si="49"/>
        <v>0.14585942936673627</v>
      </c>
      <c r="BN15" s="100">
        <f t="shared" si="49"/>
        <v>2.8192839018889204E-3</v>
      </c>
      <c r="BO15" s="100">
        <f t="shared" si="49"/>
        <v>0.1481022078888613</v>
      </c>
      <c r="BP15" s="100">
        <f t="shared" si="49"/>
        <v>0.19311697574893011</v>
      </c>
      <c r="BQ15" s="100">
        <f t="shared" si="50"/>
        <v>0.11197411003236246</v>
      </c>
      <c r="BR15" s="100">
        <f t="shared" si="50"/>
        <v>4.1613588110403395E-2</v>
      </c>
      <c r="BS15" s="100">
        <f t="shared" si="50"/>
        <v>8.3127861923212396E-3</v>
      </c>
      <c r="BT15" s="132">
        <f t="shared" si="19"/>
        <v>1.8001058310742539</v>
      </c>
      <c r="BU15" s="113">
        <f t="shared" si="20"/>
        <v>0.5038147469565476</v>
      </c>
      <c r="BV15" s="113">
        <f t="shared" si="21"/>
        <v>0.43214308085818043</v>
      </c>
      <c r="BW15" s="137">
        <f t="shared" si="22"/>
        <v>0.18674764233359986</v>
      </c>
      <c r="CG15" s="100">
        <f t="shared" si="51"/>
        <v>0.44689593401379885</v>
      </c>
      <c r="CH15" s="100">
        <f t="shared" si="52"/>
        <v>1.2306326928766934E-2</v>
      </c>
      <c r="CI15" s="100">
        <f t="shared" si="24"/>
        <v>0.17870881628974961</v>
      </c>
      <c r="CJ15" s="100">
        <f t="shared" si="53"/>
        <v>8.1028252255419528E-2</v>
      </c>
      <c r="CK15" s="100">
        <f t="shared" si="26"/>
        <v>1.5661767509560528E-3</v>
      </c>
      <c r="CL15" s="100">
        <f t="shared" si="27"/>
        <v>8.2274167069653875E-2</v>
      </c>
      <c r="CM15" s="100">
        <f t="shared" si="28"/>
        <v>0.10728090116439608</v>
      </c>
      <c r="CN15" s="100">
        <f t="shared" si="29"/>
        <v>6.2204181609444249E-2</v>
      </c>
      <c r="CO15" s="100">
        <f t="shared" si="30"/>
        <v>2.3117300878676417E-2</v>
      </c>
      <c r="CP15" s="100">
        <f t="shared" si="31"/>
        <v>4.6179430391380914E-3</v>
      </c>
      <c r="CQ15" s="100">
        <f t="shared" si="32"/>
        <v>1</v>
      </c>
    </row>
    <row r="16" spans="1:95" s="6" customFormat="1" x14ac:dyDescent="0.25">
      <c r="A16" s="40" t="s">
        <v>63</v>
      </c>
      <c r="B16" s="41" t="s">
        <v>25</v>
      </c>
      <c r="C16" s="47" t="s">
        <v>7</v>
      </c>
      <c r="D16" s="47" t="s">
        <v>76</v>
      </c>
      <c r="E16" s="45">
        <v>0.62733751154247597</v>
      </c>
      <c r="F16" s="54">
        <v>0.29723339168791352</v>
      </c>
      <c r="G16" s="8">
        <v>0.62</v>
      </c>
      <c r="H16" s="9">
        <v>7.0000000000000007E-2</v>
      </c>
      <c r="I16" s="71">
        <v>5200</v>
      </c>
      <c r="J16" s="92">
        <f t="shared" si="33"/>
        <v>0.11290322580645162</v>
      </c>
      <c r="K16" s="11">
        <v>0.67</v>
      </c>
      <c r="L16" s="12">
        <v>0.03</v>
      </c>
      <c r="M16" s="12">
        <v>4500</v>
      </c>
      <c r="N16" s="90">
        <f t="shared" ref="N16:N73" si="54">L16/K16</f>
        <v>4.4776119402985072E-2</v>
      </c>
      <c r="O16" s="12">
        <v>25</v>
      </c>
      <c r="P16" s="12">
        <v>3</v>
      </c>
      <c r="Q16" s="20">
        <v>1630</v>
      </c>
      <c r="R16" s="11">
        <v>63</v>
      </c>
      <c r="S16" s="12"/>
      <c r="T16" s="12"/>
      <c r="U16" s="12">
        <v>3</v>
      </c>
      <c r="V16" s="12"/>
      <c r="W16" s="12"/>
      <c r="X16" s="20"/>
      <c r="Y16" s="11"/>
      <c r="Z16" s="12"/>
      <c r="AA16" s="20"/>
      <c r="AB16" s="12"/>
      <c r="AC16" s="12"/>
      <c r="AD16" s="20"/>
      <c r="AE16" s="38" t="s">
        <v>47</v>
      </c>
      <c r="AH16" s="100">
        <v>50.8</v>
      </c>
      <c r="AI16" s="100">
        <v>1.84</v>
      </c>
      <c r="AJ16" s="100">
        <v>13.7</v>
      </c>
      <c r="AK16" s="100">
        <v>12.4</v>
      </c>
      <c r="AL16" s="100">
        <v>0.22</v>
      </c>
      <c r="AM16" s="100">
        <v>6.67</v>
      </c>
      <c r="AN16" s="100">
        <v>11.5</v>
      </c>
      <c r="AO16" s="100">
        <v>2.68</v>
      </c>
      <c r="AP16" s="100">
        <v>0.15</v>
      </c>
      <c r="AQ16" s="100">
        <v>0.19</v>
      </c>
      <c r="AR16" s="9">
        <f t="shared" si="34"/>
        <v>100.15000000000002</v>
      </c>
      <c r="AS16" s="100"/>
      <c r="AT16" s="100">
        <f t="shared" si="35"/>
        <v>0.62733751154247608</v>
      </c>
      <c r="AU16" s="100">
        <f t="shared" si="36"/>
        <v>0.29723339168791352</v>
      </c>
      <c r="AV16" s="100"/>
      <c r="AW16" s="100">
        <f t="shared" si="37"/>
        <v>0.84539856881344644</v>
      </c>
      <c r="AX16" s="100">
        <f t="shared" si="38"/>
        <v>2.3028785982478098E-2</v>
      </c>
      <c r="AY16" s="100">
        <f t="shared" si="39"/>
        <v>0.13436641820321696</v>
      </c>
      <c r="AZ16" s="100">
        <f t="shared" si="40"/>
        <v>0.17258176757132918</v>
      </c>
      <c r="BA16" s="100">
        <f t="shared" si="41"/>
        <v>3.1012122920778123E-3</v>
      </c>
      <c r="BB16" s="100">
        <f t="shared" si="42"/>
        <v>0.16546762589928057</v>
      </c>
      <c r="BC16" s="100">
        <f t="shared" si="43"/>
        <v>0.20506419400855921</v>
      </c>
      <c r="BD16" s="100">
        <f t="shared" si="44"/>
        <v>4.3365695792880264E-2</v>
      </c>
      <c r="BE16" s="100">
        <f t="shared" si="45"/>
        <v>1.592356687898089E-3</v>
      </c>
      <c r="BF16" s="100">
        <f t="shared" si="46"/>
        <v>1.3384994716449455E-3</v>
      </c>
      <c r="BG16" s="100">
        <f>SUM(AW16:BE16)</f>
        <v>1.5939666252511668</v>
      </c>
      <c r="BH16" s="100"/>
      <c r="BI16" s="100"/>
      <c r="BJ16" s="100">
        <f t="shared" si="47"/>
        <v>0.84539856881344644</v>
      </c>
      <c r="BK16" s="100">
        <f t="shared" si="47"/>
        <v>2.3028785982478098E-2</v>
      </c>
      <c r="BL16" s="100">
        <f t="shared" si="48"/>
        <v>0.26873283640643392</v>
      </c>
      <c r="BM16" s="100">
        <f t="shared" si="49"/>
        <v>0.17258176757132918</v>
      </c>
      <c r="BN16" s="100">
        <f t="shared" si="49"/>
        <v>3.1012122920778123E-3</v>
      </c>
      <c r="BO16" s="100">
        <f t="shared" si="49"/>
        <v>0.16546762589928057</v>
      </c>
      <c r="BP16" s="100">
        <f t="shared" si="49"/>
        <v>0.20506419400855921</v>
      </c>
      <c r="BQ16" s="100">
        <f t="shared" si="50"/>
        <v>8.6731391585760528E-2</v>
      </c>
      <c r="BR16" s="100">
        <f t="shared" si="50"/>
        <v>3.1847133757961781E-3</v>
      </c>
      <c r="BS16" s="100">
        <f t="shared" si="50"/>
        <v>2.676998943289891E-3</v>
      </c>
      <c r="BT16" s="132">
        <f t="shared" si="19"/>
        <v>1.7759680948784522</v>
      </c>
      <c r="BU16" s="113">
        <f t="shared" si="20"/>
        <v>0.48947765946418254</v>
      </c>
      <c r="BV16" s="113">
        <f t="shared" si="21"/>
        <v>0.398800393536618</v>
      </c>
      <c r="BW16" s="137">
        <f t="shared" si="22"/>
        <v>4.8929265899555062E-2</v>
      </c>
      <c r="CG16" s="100">
        <f t="shared" si="51"/>
        <v>0.47602125919458355</v>
      </c>
      <c r="CH16" s="100">
        <f t="shared" si="52"/>
        <v>1.2966891718882032E-2</v>
      </c>
      <c r="CI16" s="100">
        <f t="shared" si="24"/>
        <v>0.15131625234789259</v>
      </c>
      <c r="CJ16" s="100">
        <f t="shared" si="53"/>
        <v>9.7176164408032756E-2</v>
      </c>
      <c r="CK16" s="100">
        <f t="shared" si="26"/>
        <v>1.7462094623327455E-3</v>
      </c>
      <c r="CL16" s="100">
        <f t="shared" si="27"/>
        <v>9.3170382044844804E-2</v>
      </c>
      <c r="CM16" s="100">
        <f t="shared" si="28"/>
        <v>0.11546614750564754</v>
      </c>
      <c r="CN16" s="100">
        <f t="shared" si="29"/>
        <v>4.8836120331146184E-2</v>
      </c>
      <c r="CO16" s="100">
        <f t="shared" si="30"/>
        <v>1.7932266829456421E-3</v>
      </c>
      <c r="CP16" s="100">
        <f t="shared" si="31"/>
        <v>1.5073463036919621E-3</v>
      </c>
      <c r="CQ16" s="100">
        <f t="shared" si="32"/>
        <v>1</v>
      </c>
    </row>
    <row r="17" spans="1:95" s="6" customFormat="1" x14ac:dyDescent="0.25">
      <c r="A17" s="40" t="s">
        <v>43</v>
      </c>
      <c r="B17" s="41" t="s">
        <v>27</v>
      </c>
      <c r="C17" s="47" t="s">
        <v>6</v>
      </c>
      <c r="D17" s="47" t="s">
        <v>77</v>
      </c>
      <c r="E17" s="45">
        <v>0.62913169855519047</v>
      </c>
      <c r="F17" s="54">
        <v>0.24960527733659421</v>
      </c>
      <c r="G17" s="11">
        <v>0.61</v>
      </c>
      <c r="H17" s="12">
        <v>0.08</v>
      </c>
      <c r="I17" s="71"/>
      <c r="J17" s="92">
        <f t="shared" si="33"/>
        <v>0.13114754098360656</v>
      </c>
      <c r="K17" s="8">
        <v>0.52</v>
      </c>
      <c r="L17" s="9">
        <v>0.06</v>
      </c>
      <c r="M17" s="12"/>
      <c r="N17" s="90">
        <f t="shared" si="54"/>
        <v>0.11538461538461538</v>
      </c>
      <c r="O17" s="12"/>
      <c r="P17" s="12"/>
      <c r="Q17" s="20"/>
      <c r="R17" s="11"/>
      <c r="S17" s="12"/>
      <c r="T17" s="12"/>
      <c r="U17" s="19"/>
      <c r="V17" s="19"/>
      <c r="W17" s="19"/>
      <c r="X17" s="30"/>
      <c r="Y17" s="11"/>
      <c r="Z17" s="12"/>
      <c r="AA17" s="20"/>
      <c r="AB17" s="12"/>
      <c r="AC17" s="12"/>
      <c r="AD17" s="20"/>
      <c r="AE17" s="38" t="s">
        <v>47</v>
      </c>
      <c r="AG17" s="5"/>
      <c r="AH17" s="100">
        <v>49.64</v>
      </c>
      <c r="AI17" s="100">
        <v>0.87</v>
      </c>
      <c r="AJ17" s="100">
        <v>16.07</v>
      </c>
      <c r="AK17" s="100">
        <v>8.6300000000000008</v>
      </c>
      <c r="AL17" s="100">
        <v>0.15</v>
      </c>
      <c r="AM17" s="100">
        <v>9.77</v>
      </c>
      <c r="AN17" s="100">
        <v>12.44</v>
      </c>
      <c r="AO17" s="100">
        <v>2.2799999999999998</v>
      </c>
      <c r="AP17" s="100">
        <v>0.08</v>
      </c>
      <c r="AQ17" s="100"/>
      <c r="AR17" s="9">
        <f t="shared" si="34"/>
        <v>99.929999999999993</v>
      </c>
      <c r="AS17" s="100"/>
      <c r="AT17" s="100">
        <f t="shared" si="35"/>
        <v>0.62913169855519047</v>
      </c>
      <c r="AU17" s="100">
        <f t="shared" si="36"/>
        <v>0.24960527733659421</v>
      </c>
      <c r="AV17" s="100"/>
      <c r="AW17" s="100">
        <f t="shared" si="37"/>
        <v>0.82609419204526535</v>
      </c>
      <c r="AX17" s="100">
        <f t="shared" si="38"/>
        <v>1.0888610763454317E-2</v>
      </c>
      <c r="AY17" s="100">
        <f t="shared" si="39"/>
        <v>0.15761082777559829</v>
      </c>
      <c r="AZ17" s="100">
        <f t="shared" si="40"/>
        <v>0.12011134307585249</v>
      </c>
      <c r="BA17" s="100">
        <f t="shared" si="41"/>
        <v>2.11446292641669E-3</v>
      </c>
      <c r="BB17" s="100">
        <f t="shared" si="42"/>
        <v>0.24237161994542294</v>
      </c>
      <c r="BC17" s="100">
        <f t="shared" si="43"/>
        <v>0.22182596291012838</v>
      </c>
      <c r="BD17" s="100">
        <f t="shared" si="44"/>
        <v>3.6893203883495145E-2</v>
      </c>
      <c r="BE17" s="100">
        <f t="shared" si="45"/>
        <v>8.4925690021231425E-4</v>
      </c>
      <c r="BF17" s="100">
        <f t="shared" si="46"/>
        <v>0</v>
      </c>
      <c r="BG17" s="100">
        <f>SUM(AW17:BE17)</f>
        <v>1.6187594802258458</v>
      </c>
      <c r="BH17" s="100"/>
      <c r="BI17" s="100"/>
      <c r="BJ17" s="100">
        <f t="shared" si="47"/>
        <v>0.82609419204526535</v>
      </c>
      <c r="BK17" s="100">
        <f t="shared" si="47"/>
        <v>1.0888610763454317E-2</v>
      </c>
      <c r="BL17" s="100">
        <f t="shared" si="48"/>
        <v>0.31522165555119658</v>
      </c>
      <c r="BM17" s="100">
        <f t="shared" si="49"/>
        <v>0.12011134307585249</v>
      </c>
      <c r="BN17" s="100">
        <f t="shared" si="49"/>
        <v>2.11446292641669E-3</v>
      </c>
      <c r="BO17" s="100">
        <f t="shared" si="49"/>
        <v>0.24237161994542294</v>
      </c>
      <c r="BP17" s="100">
        <f t="shared" si="49"/>
        <v>0.22182596291012838</v>
      </c>
      <c r="BQ17" s="100">
        <f t="shared" si="50"/>
        <v>7.3786407766990289E-2</v>
      </c>
      <c r="BR17" s="100">
        <f t="shared" si="50"/>
        <v>1.6985138004246285E-3</v>
      </c>
      <c r="BS17" s="100">
        <f t="shared" si="50"/>
        <v>0</v>
      </c>
      <c r="BT17" s="132">
        <f t="shared" si="19"/>
        <v>1.8141127687851517</v>
      </c>
      <c r="BU17" s="113">
        <f t="shared" si="20"/>
        <v>0.6686427906163338</v>
      </c>
      <c r="BV17" s="113">
        <f t="shared" si="21"/>
        <v>0.3762915820060812</v>
      </c>
      <c r="BW17" s="137">
        <f t="shared" si="22"/>
        <v>5.4619624641220263E-2</v>
      </c>
      <c r="CG17" s="100">
        <f t="shared" si="51"/>
        <v>0.45537091533646606</v>
      </c>
      <c r="CH17" s="100">
        <f t="shared" si="52"/>
        <v>6.0021686362673257E-3</v>
      </c>
      <c r="CI17" s="100">
        <f t="shared" si="24"/>
        <v>0.17376078321872437</v>
      </c>
      <c r="CJ17" s="100">
        <f t="shared" si="53"/>
        <v>6.6209413848228899E-2</v>
      </c>
      <c r="CK17" s="100">
        <f t="shared" si="26"/>
        <v>1.1655631131644987E-3</v>
      </c>
      <c r="CL17" s="100">
        <f t="shared" si="27"/>
        <v>0.13360339231156551</v>
      </c>
      <c r="CM17" s="100">
        <f t="shared" si="28"/>
        <v>0.12227793482688373</v>
      </c>
      <c r="CN17" s="100">
        <f t="shared" si="29"/>
        <v>4.0673550749770908E-2</v>
      </c>
      <c r="CO17" s="100">
        <f t="shared" si="30"/>
        <v>9.3627795892868571E-4</v>
      </c>
      <c r="CP17" s="100">
        <f t="shared" si="31"/>
        <v>0</v>
      </c>
      <c r="CQ17" s="100">
        <f t="shared" si="32"/>
        <v>1</v>
      </c>
    </row>
    <row r="18" spans="1:95" s="6" customFormat="1" x14ac:dyDescent="0.25">
      <c r="A18" s="40" t="s">
        <v>43</v>
      </c>
      <c r="B18" s="41" t="s">
        <v>27</v>
      </c>
      <c r="C18" s="47" t="s">
        <v>6</v>
      </c>
      <c r="D18" s="47" t="s">
        <v>78</v>
      </c>
      <c r="E18" s="45">
        <v>0.62913169855519047</v>
      </c>
      <c r="F18" s="54">
        <v>0.24960527733659421</v>
      </c>
      <c r="G18" s="11">
        <v>0.71</v>
      </c>
      <c r="H18" s="12">
        <v>0.08</v>
      </c>
      <c r="I18" s="71"/>
      <c r="J18" s="92">
        <f t="shared" si="33"/>
        <v>0.11267605633802817</v>
      </c>
      <c r="K18" s="8">
        <v>0.62</v>
      </c>
      <c r="L18" s="9">
        <v>0.06</v>
      </c>
      <c r="M18" s="12"/>
      <c r="N18" s="90">
        <f t="shared" si="54"/>
        <v>9.6774193548387094E-2</v>
      </c>
      <c r="O18" s="12"/>
      <c r="P18" s="12"/>
      <c r="Q18" s="20"/>
      <c r="R18" s="11"/>
      <c r="S18" s="12"/>
      <c r="T18" s="12"/>
      <c r="U18" s="19"/>
      <c r="V18" s="19"/>
      <c r="W18" s="19"/>
      <c r="X18" s="30"/>
      <c r="Y18" s="11"/>
      <c r="Z18" s="12"/>
      <c r="AA18" s="20"/>
      <c r="AB18" s="12"/>
      <c r="AC18" s="12"/>
      <c r="AD18" s="20"/>
      <c r="AE18" s="38" t="s">
        <v>47</v>
      </c>
      <c r="AH18" s="100">
        <v>49.64</v>
      </c>
      <c r="AI18" s="100">
        <v>0.87</v>
      </c>
      <c r="AJ18" s="100">
        <v>16.07</v>
      </c>
      <c r="AK18" s="100">
        <v>8.6300000000000008</v>
      </c>
      <c r="AL18" s="100">
        <v>0.15</v>
      </c>
      <c r="AM18" s="100">
        <v>9.77</v>
      </c>
      <c r="AN18" s="100">
        <v>12.44</v>
      </c>
      <c r="AO18" s="100">
        <v>2.2799999999999998</v>
      </c>
      <c r="AP18" s="100">
        <v>0.08</v>
      </c>
      <c r="AQ18" s="100"/>
      <c r="AR18" s="9">
        <f t="shared" si="34"/>
        <v>99.929999999999993</v>
      </c>
      <c r="AS18" s="100"/>
      <c r="AT18" s="100">
        <f t="shared" si="35"/>
        <v>0.62913169855519047</v>
      </c>
      <c r="AU18" s="100">
        <f t="shared" si="36"/>
        <v>0.24960527733659421</v>
      </c>
      <c r="AV18" s="100"/>
      <c r="AW18" s="100">
        <f t="shared" si="37"/>
        <v>0.82609419204526535</v>
      </c>
      <c r="AX18" s="100">
        <f t="shared" si="38"/>
        <v>1.0888610763454317E-2</v>
      </c>
      <c r="AY18" s="100">
        <f t="shared" si="39"/>
        <v>0.15761082777559829</v>
      </c>
      <c r="AZ18" s="100">
        <f t="shared" si="40"/>
        <v>0.12011134307585249</v>
      </c>
      <c r="BA18" s="100">
        <f t="shared" si="41"/>
        <v>2.11446292641669E-3</v>
      </c>
      <c r="BB18" s="100">
        <f t="shared" si="42"/>
        <v>0.24237161994542294</v>
      </c>
      <c r="BC18" s="100">
        <f t="shared" si="43"/>
        <v>0.22182596291012838</v>
      </c>
      <c r="BD18" s="100">
        <f t="shared" si="44"/>
        <v>3.6893203883495145E-2</v>
      </c>
      <c r="BE18" s="100">
        <f t="shared" si="45"/>
        <v>8.4925690021231425E-4</v>
      </c>
      <c r="BF18" s="100">
        <f t="shared" si="46"/>
        <v>0</v>
      </c>
      <c r="BG18" s="100">
        <f>SUM(AW18:BE18)</f>
        <v>1.6187594802258458</v>
      </c>
      <c r="BH18" s="100"/>
      <c r="BI18" s="100"/>
      <c r="BJ18" s="100">
        <f t="shared" si="47"/>
        <v>0.82609419204526535</v>
      </c>
      <c r="BK18" s="100">
        <f t="shared" si="47"/>
        <v>1.0888610763454317E-2</v>
      </c>
      <c r="BL18" s="100">
        <f t="shared" si="48"/>
        <v>0.31522165555119658</v>
      </c>
      <c r="BM18" s="100">
        <f t="shared" si="49"/>
        <v>0.12011134307585249</v>
      </c>
      <c r="BN18" s="100">
        <f t="shared" si="49"/>
        <v>2.11446292641669E-3</v>
      </c>
      <c r="BO18" s="100">
        <f t="shared" si="49"/>
        <v>0.24237161994542294</v>
      </c>
      <c r="BP18" s="100">
        <f t="shared" si="49"/>
        <v>0.22182596291012838</v>
      </c>
      <c r="BQ18" s="100">
        <f t="shared" si="50"/>
        <v>7.3786407766990289E-2</v>
      </c>
      <c r="BR18" s="100">
        <f t="shared" si="50"/>
        <v>1.6985138004246285E-3</v>
      </c>
      <c r="BS18" s="100">
        <f t="shared" si="50"/>
        <v>0</v>
      </c>
      <c r="BT18" s="132">
        <f t="shared" si="19"/>
        <v>1.8141127687851517</v>
      </c>
      <c r="BU18" s="113">
        <f t="shared" si="20"/>
        <v>0.6686427906163338</v>
      </c>
      <c r="BV18" s="113">
        <f t="shared" si="21"/>
        <v>0.3762915820060812</v>
      </c>
      <c r="BW18" s="137">
        <f t="shared" si="22"/>
        <v>0.11136130824000401</v>
      </c>
      <c r="CG18" s="100">
        <f t="shared" si="51"/>
        <v>0.45537091533646606</v>
      </c>
      <c r="CH18" s="100">
        <f t="shared" si="52"/>
        <v>6.0021686362673257E-3</v>
      </c>
      <c r="CI18" s="100">
        <f t="shared" si="24"/>
        <v>0.17376078321872437</v>
      </c>
      <c r="CJ18" s="100">
        <f t="shared" si="53"/>
        <v>6.6209413848228899E-2</v>
      </c>
      <c r="CK18" s="100">
        <f t="shared" si="26"/>
        <v>1.1655631131644987E-3</v>
      </c>
      <c r="CL18" s="100">
        <f t="shared" si="27"/>
        <v>0.13360339231156551</v>
      </c>
      <c r="CM18" s="100">
        <f t="shared" si="28"/>
        <v>0.12227793482688373</v>
      </c>
      <c r="CN18" s="100">
        <f t="shared" si="29"/>
        <v>4.0673550749770908E-2</v>
      </c>
      <c r="CO18" s="100">
        <f t="shared" si="30"/>
        <v>9.3627795892868571E-4</v>
      </c>
      <c r="CP18" s="100">
        <f t="shared" si="31"/>
        <v>0</v>
      </c>
      <c r="CQ18" s="100">
        <f t="shared" si="32"/>
        <v>1</v>
      </c>
    </row>
    <row r="19" spans="1:95" s="6" customFormat="1" x14ac:dyDescent="0.25">
      <c r="A19" s="51" t="s">
        <v>127</v>
      </c>
      <c r="B19" s="52" t="s">
        <v>128</v>
      </c>
      <c r="C19" s="53" t="s">
        <v>131</v>
      </c>
      <c r="D19" s="53" t="s">
        <v>77</v>
      </c>
      <c r="E19" s="45">
        <v>0.63012019699128441</v>
      </c>
      <c r="F19" s="54">
        <v>0.24737348824542493</v>
      </c>
      <c r="G19" s="8">
        <v>0.62</v>
      </c>
      <c r="H19" s="9">
        <v>0.1</v>
      </c>
      <c r="I19" s="71">
        <v>5216</v>
      </c>
      <c r="J19" s="92">
        <f t="shared" si="33"/>
        <v>0.16129032258064518</v>
      </c>
      <c r="K19" s="11">
        <v>0.97</v>
      </c>
      <c r="L19" s="12">
        <v>7.0000000000000007E-2</v>
      </c>
      <c r="M19" s="12">
        <v>4483</v>
      </c>
      <c r="N19" s="90">
        <f t="shared" si="54"/>
        <v>7.2164948453608255E-2</v>
      </c>
      <c r="O19" s="12"/>
      <c r="P19" s="12"/>
      <c r="Q19" s="20"/>
      <c r="R19" s="11"/>
      <c r="S19" s="12"/>
      <c r="T19" s="12"/>
      <c r="U19" s="19"/>
      <c r="V19" s="19"/>
      <c r="W19" s="19"/>
      <c r="X19" s="30"/>
      <c r="Y19" s="11"/>
      <c r="Z19" s="12"/>
      <c r="AA19" s="20"/>
      <c r="AB19" s="12"/>
      <c r="AC19" s="12"/>
      <c r="AD19" s="20"/>
      <c r="AE19" s="38" t="s">
        <v>134</v>
      </c>
      <c r="AH19" s="100">
        <v>49.4</v>
      </c>
      <c r="AI19" s="100">
        <v>0.8</v>
      </c>
      <c r="AJ19" s="100">
        <v>15.8</v>
      </c>
      <c r="AK19" s="100">
        <v>7.64</v>
      </c>
      <c r="AL19" s="100">
        <v>0.2</v>
      </c>
      <c r="AM19" s="100">
        <v>8</v>
      </c>
      <c r="AN19" s="100">
        <v>12.7</v>
      </c>
      <c r="AO19" s="100">
        <v>2.2999999999999998</v>
      </c>
      <c r="AP19" s="100">
        <v>1.9</v>
      </c>
      <c r="AQ19" s="100">
        <v>0.4</v>
      </c>
      <c r="AR19" s="9">
        <f t="shared" si="34"/>
        <v>99.140000000000015</v>
      </c>
      <c r="AS19" s="100"/>
      <c r="AT19" s="100">
        <f t="shared" si="35"/>
        <v>0.63012019699128441</v>
      </c>
      <c r="AU19" s="100">
        <f t="shared" si="36"/>
        <v>0.24737348824542493</v>
      </c>
      <c r="AV19" s="100"/>
      <c r="AW19" s="100">
        <f t="shared" si="37"/>
        <v>0.8221001830587451</v>
      </c>
      <c r="AX19" s="100">
        <f t="shared" si="38"/>
        <v>1.0012515644555695E-2</v>
      </c>
      <c r="AY19" s="100">
        <f t="shared" si="39"/>
        <v>0.15496273048254219</v>
      </c>
      <c r="AZ19" s="100">
        <f t="shared" si="40"/>
        <v>0.10633263743910926</v>
      </c>
      <c r="BA19" s="100">
        <f t="shared" si="41"/>
        <v>2.8192839018889204E-3</v>
      </c>
      <c r="BB19" s="100">
        <f t="shared" si="42"/>
        <v>0.19846192011907715</v>
      </c>
      <c r="BC19" s="100">
        <f t="shared" si="43"/>
        <v>0.22646219686162625</v>
      </c>
      <c r="BD19" s="100">
        <f t="shared" si="44"/>
        <v>3.7216828478964403E-2</v>
      </c>
      <c r="BE19" s="100">
        <f t="shared" si="45"/>
        <v>2.0169851380042462E-2</v>
      </c>
      <c r="BF19" s="100">
        <f t="shared" si="46"/>
        <v>2.817893624515675E-3</v>
      </c>
      <c r="BG19" s="100"/>
      <c r="BH19" s="100">
        <f>SUM(AW19:BE19)</f>
        <v>1.5785381473665518</v>
      </c>
      <c r="BI19" s="100"/>
      <c r="BJ19" s="100">
        <f t="shared" si="47"/>
        <v>0.8221001830587451</v>
      </c>
      <c r="BK19" s="100">
        <f t="shared" si="47"/>
        <v>1.0012515644555695E-2</v>
      </c>
      <c r="BL19" s="100">
        <f t="shared" si="48"/>
        <v>0.30992546096508439</v>
      </c>
      <c r="BM19" s="100">
        <f t="shared" si="49"/>
        <v>0.10633263743910926</v>
      </c>
      <c r="BN19" s="100">
        <f t="shared" si="49"/>
        <v>2.8192839018889204E-3</v>
      </c>
      <c r="BO19" s="100">
        <f t="shared" si="49"/>
        <v>0.19846192011907715</v>
      </c>
      <c r="BP19" s="100">
        <f t="shared" si="49"/>
        <v>0.22646219686162625</v>
      </c>
      <c r="BQ19" s="100">
        <f t="shared" si="50"/>
        <v>7.4433656957928807E-2</v>
      </c>
      <c r="BR19" s="100">
        <f t="shared" si="50"/>
        <v>4.0339702760084924E-2</v>
      </c>
      <c r="BS19" s="100">
        <f t="shared" si="50"/>
        <v>5.63578724903135E-3</v>
      </c>
      <c r="BT19" s="132">
        <f t="shared" si="19"/>
        <v>1.7965233449571323</v>
      </c>
      <c r="BU19" s="113">
        <f t="shared" si="20"/>
        <v>0.65113341166267391</v>
      </c>
      <c r="BV19" s="113">
        <f t="shared" si="21"/>
        <v>0.37560274922409403</v>
      </c>
      <c r="BW19" s="137">
        <f t="shared" si="22"/>
        <v>5.9730016186821069E-2</v>
      </c>
      <c r="CG19" s="100">
        <f t="shared" si="51"/>
        <v>0.45760617882667237</v>
      </c>
      <c r="CH19" s="100">
        <f t="shared" si="52"/>
        <v>5.573273329656959E-3</v>
      </c>
      <c r="CI19" s="100">
        <f t="shared" si="24"/>
        <v>0.17251401816461209</v>
      </c>
      <c r="CJ19" s="100">
        <f t="shared" si="53"/>
        <v>5.9188007624608137E-2</v>
      </c>
      <c r="CK19" s="100">
        <f t="shared" si="26"/>
        <v>1.5692998979404816E-3</v>
      </c>
      <c r="CL19" s="100">
        <f t="shared" si="27"/>
        <v>0.11046999231942224</v>
      </c>
      <c r="CM19" s="100">
        <f t="shared" si="28"/>
        <v>0.12605580522919949</v>
      </c>
      <c r="CN19" s="100">
        <f t="shared" si="29"/>
        <v>4.1432056625851921E-2</v>
      </c>
      <c r="CO19" s="100">
        <f t="shared" si="30"/>
        <v>2.2454315928217169E-2</v>
      </c>
      <c r="CP19" s="100">
        <f t="shared" si="31"/>
        <v>3.1370520538188877E-3</v>
      </c>
      <c r="CQ19" s="100">
        <f t="shared" si="32"/>
        <v>1</v>
      </c>
    </row>
    <row r="20" spans="1:95" x14ac:dyDescent="0.25">
      <c r="A20" s="51" t="s">
        <v>127</v>
      </c>
      <c r="B20" s="52" t="s">
        <v>128</v>
      </c>
      <c r="C20" s="53" t="s">
        <v>130</v>
      </c>
      <c r="D20" s="53" t="s">
        <v>77</v>
      </c>
      <c r="E20" s="45">
        <v>0.63121393174566021</v>
      </c>
      <c r="F20" s="54">
        <v>0.36389426147301268</v>
      </c>
      <c r="G20" s="8">
        <v>0.56000000000000005</v>
      </c>
      <c r="H20" s="9">
        <v>0.08</v>
      </c>
      <c r="I20" s="71">
        <v>5220</v>
      </c>
      <c r="J20" s="92">
        <f t="shared" si="33"/>
        <v>0.14285714285714285</v>
      </c>
      <c r="K20" s="11">
        <v>0.75</v>
      </c>
      <c r="L20" s="12">
        <v>7.0000000000000007E-2</v>
      </c>
      <c r="M20" s="12">
        <v>4483</v>
      </c>
      <c r="N20" s="90">
        <f t="shared" si="54"/>
        <v>9.3333333333333338E-2</v>
      </c>
      <c r="O20" s="12"/>
      <c r="P20" s="12"/>
      <c r="Q20" s="20"/>
      <c r="R20" s="11"/>
      <c r="S20" s="12"/>
      <c r="T20" s="12"/>
      <c r="U20" s="19"/>
      <c r="V20" s="19"/>
      <c r="W20" s="19"/>
      <c r="X20" s="30"/>
      <c r="Y20" s="11"/>
      <c r="Z20" s="12"/>
      <c r="AA20" s="20"/>
      <c r="AB20" s="12"/>
      <c r="AC20" s="12"/>
      <c r="AD20" s="20"/>
      <c r="AE20" s="38" t="s">
        <v>133</v>
      </c>
      <c r="AH20" s="100">
        <v>47.59</v>
      </c>
      <c r="AI20" s="100">
        <v>1.66</v>
      </c>
      <c r="AJ20" s="100">
        <v>17.190000000000001</v>
      </c>
      <c r="AK20" s="100">
        <v>10.15</v>
      </c>
      <c r="AL20" s="100">
        <v>0.17</v>
      </c>
      <c r="AM20" s="100">
        <v>5.72</v>
      </c>
      <c r="AN20" s="100">
        <v>10.85</v>
      </c>
      <c r="AO20" s="100">
        <v>3.42</v>
      </c>
      <c r="AP20" s="100">
        <v>1.98</v>
      </c>
      <c r="AQ20" s="100">
        <v>0.51</v>
      </c>
      <c r="AR20" s="9">
        <f t="shared" si="34"/>
        <v>99.240000000000009</v>
      </c>
      <c r="AS20" s="100"/>
      <c r="AT20" s="100">
        <f t="shared" si="35"/>
        <v>0.63121393174566021</v>
      </c>
      <c r="AU20" s="100">
        <f t="shared" si="36"/>
        <v>0.36389426147301268</v>
      </c>
      <c r="AV20" s="100"/>
      <c r="AW20" s="100">
        <f t="shared" si="37"/>
        <v>0.7919786986187386</v>
      </c>
      <c r="AX20" s="100">
        <f t="shared" si="38"/>
        <v>2.0775969962453063E-2</v>
      </c>
      <c r="AY20" s="100">
        <f t="shared" si="39"/>
        <v>0.16859552765790509</v>
      </c>
      <c r="AZ20" s="100">
        <f t="shared" si="40"/>
        <v>0.14126652748782187</v>
      </c>
      <c r="BA20" s="100">
        <f t="shared" si="41"/>
        <v>2.3963913166055823E-3</v>
      </c>
      <c r="BB20" s="100">
        <f t="shared" si="42"/>
        <v>0.14190027288514015</v>
      </c>
      <c r="BC20" s="100">
        <f t="shared" si="43"/>
        <v>0.19347360912981454</v>
      </c>
      <c r="BD20" s="100">
        <f t="shared" si="44"/>
        <v>5.533980582524272E-2</v>
      </c>
      <c r="BE20" s="100">
        <f t="shared" si="45"/>
        <v>2.1019108280254776E-2</v>
      </c>
      <c r="BF20" s="100">
        <f t="shared" si="46"/>
        <v>3.5928143712574854E-3</v>
      </c>
      <c r="BG20" s="100"/>
      <c r="BH20" s="100">
        <f>SUM(AW20:BE20)</f>
        <v>1.5367459111639767</v>
      </c>
      <c r="BI20" s="100"/>
      <c r="BJ20" s="100">
        <f t="shared" si="47"/>
        <v>0.7919786986187386</v>
      </c>
      <c r="BK20" s="100">
        <f t="shared" si="47"/>
        <v>2.0775969962453063E-2</v>
      </c>
      <c r="BL20" s="100">
        <f t="shared" si="48"/>
        <v>0.33719105531581017</v>
      </c>
      <c r="BM20" s="100">
        <f t="shared" si="49"/>
        <v>0.14126652748782187</v>
      </c>
      <c r="BN20" s="100">
        <f t="shared" si="49"/>
        <v>2.3963913166055823E-3</v>
      </c>
      <c r="BO20" s="100">
        <f t="shared" si="49"/>
        <v>0.14190027288514015</v>
      </c>
      <c r="BP20" s="100">
        <f t="shared" si="49"/>
        <v>0.19347360912981454</v>
      </c>
      <c r="BQ20" s="100">
        <f t="shared" si="50"/>
        <v>0.11067961165048544</v>
      </c>
      <c r="BR20" s="100">
        <f t="shared" si="50"/>
        <v>4.2038216560509552E-2</v>
      </c>
      <c r="BS20" s="100">
        <f t="shared" si="50"/>
        <v>7.1856287425149708E-3</v>
      </c>
      <c r="BT20" s="132">
        <f t="shared" si="19"/>
        <v>1.7888859816698937</v>
      </c>
      <c r="BU20" s="113">
        <f t="shared" si="20"/>
        <v>0.50111903195657748</v>
      </c>
      <c r="BV20" s="113">
        <f t="shared" si="21"/>
        <v>0.43288819121231953</v>
      </c>
      <c r="BW20" s="137">
        <f t="shared" si="22"/>
        <v>1.6157411933275856E-2</v>
      </c>
      <c r="BX20" s="6"/>
      <c r="BY20" s="6"/>
      <c r="BZ20" s="6"/>
      <c r="CA20" s="6"/>
      <c r="CG20" s="100">
        <f t="shared" si="51"/>
        <v>0.44272173114098662</v>
      </c>
      <c r="CH20" s="100">
        <f t="shared" si="52"/>
        <v>1.1613915126697488E-2</v>
      </c>
      <c r="CI20" s="100">
        <f t="shared" si="24"/>
        <v>0.18849220060467367</v>
      </c>
      <c r="CJ20" s="100">
        <f t="shared" si="53"/>
        <v>7.8968994634276271E-2</v>
      </c>
      <c r="CK20" s="100">
        <f t="shared" si="26"/>
        <v>1.3395998074559191E-3</v>
      </c>
      <c r="CL20" s="100">
        <f t="shared" si="27"/>
        <v>7.9323262823424182E-2</v>
      </c>
      <c r="CM20" s="100">
        <f t="shared" si="28"/>
        <v>0.10815312496842885</v>
      </c>
      <c r="CN20" s="100">
        <f t="shared" si="29"/>
        <v>6.1870690912993777E-2</v>
      </c>
      <c r="CO20" s="100">
        <f t="shared" si="30"/>
        <v>2.349966235481795E-2</v>
      </c>
      <c r="CP20" s="100">
        <f t="shared" si="31"/>
        <v>4.0168176262454208E-3</v>
      </c>
      <c r="CQ20" s="100">
        <f t="shared" si="32"/>
        <v>1</v>
      </c>
    </row>
    <row r="21" spans="1:95" x14ac:dyDescent="0.25">
      <c r="A21" s="51" t="s">
        <v>49</v>
      </c>
      <c r="B21" s="52" t="s">
        <v>154</v>
      </c>
      <c r="C21" s="53" t="s">
        <v>161</v>
      </c>
      <c r="D21" s="53" t="s">
        <v>77</v>
      </c>
      <c r="E21" s="45">
        <v>0.63621395654255564</v>
      </c>
      <c r="F21" s="54">
        <v>0.36694941616020388</v>
      </c>
      <c r="G21" s="8"/>
      <c r="H21" s="9"/>
      <c r="I21" s="71"/>
      <c r="J21" s="92"/>
      <c r="K21" s="11"/>
      <c r="L21" s="12"/>
      <c r="M21" s="12"/>
      <c r="N21" s="90"/>
      <c r="O21" s="12"/>
      <c r="P21" s="12"/>
      <c r="Q21" s="20"/>
      <c r="R21" s="11"/>
      <c r="S21" s="12"/>
      <c r="T21" s="12"/>
      <c r="U21" s="19"/>
      <c r="V21" s="19"/>
      <c r="W21" s="19"/>
      <c r="X21" s="30"/>
      <c r="Y21" s="11">
        <v>385</v>
      </c>
      <c r="Z21" s="12">
        <v>18</v>
      </c>
      <c r="AA21" s="20"/>
      <c r="AB21" s="11">
        <v>341</v>
      </c>
      <c r="AC21" s="12">
        <v>19</v>
      </c>
      <c r="AD21" s="20"/>
      <c r="AE21" s="38" t="s">
        <v>163</v>
      </c>
      <c r="AH21" s="100">
        <v>49.03</v>
      </c>
      <c r="AI21" s="100">
        <v>2.76</v>
      </c>
      <c r="AJ21" s="100">
        <v>16.2</v>
      </c>
      <c r="AK21" s="100">
        <v>11.9</v>
      </c>
      <c r="AL21" s="100">
        <v>0.17</v>
      </c>
      <c r="AM21" s="100">
        <v>5.88</v>
      </c>
      <c r="AN21" s="100">
        <v>9.8000000000000007</v>
      </c>
      <c r="AO21" s="100">
        <v>3.13</v>
      </c>
      <c r="AP21" s="100">
        <v>1.1200000000000001</v>
      </c>
      <c r="AQ21" s="100">
        <v>0</v>
      </c>
      <c r="AR21" s="9">
        <f t="shared" si="34"/>
        <v>99.99</v>
      </c>
      <c r="AS21" s="100"/>
      <c r="AT21" s="100">
        <f t="shared" si="35"/>
        <v>0.63621395654255564</v>
      </c>
      <c r="AU21" s="100">
        <f t="shared" si="36"/>
        <v>0.36694941616020388</v>
      </c>
      <c r="AV21" s="100"/>
      <c r="AW21" s="100">
        <f t="shared" si="37"/>
        <v>0.81594275253785986</v>
      </c>
      <c r="AX21" s="100">
        <f t="shared" si="38"/>
        <v>3.4543178973717142E-2</v>
      </c>
      <c r="AY21" s="100">
        <f t="shared" si="39"/>
        <v>0.15888583758336602</v>
      </c>
      <c r="AZ21" s="100">
        <f t="shared" si="40"/>
        <v>0.16562282533054978</v>
      </c>
      <c r="BA21" s="100">
        <f t="shared" si="41"/>
        <v>2.3963913166055823E-3</v>
      </c>
      <c r="BB21" s="100">
        <f t="shared" si="42"/>
        <v>0.14586951128752171</v>
      </c>
      <c r="BC21" s="100">
        <f t="shared" si="43"/>
        <v>0.1747503566333809</v>
      </c>
      <c r="BD21" s="100">
        <f t="shared" si="44"/>
        <v>5.0647249190938513E-2</v>
      </c>
      <c r="BE21" s="100">
        <f t="shared" si="45"/>
        <v>1.18895966029724E-2</v>
      </c>
      <c r="BF21" s="100">
        <f t="shared" si="46"/>
        <v>0</v>
      </c>
      <c r="BG21" s="100"/>
      <c r="BH21" s="100">
        <f>SUM(AW21:BE21)</f>
        <v>1.5605476994569119</v>
      </c>
      <c r="BI21" s="100"/>
      <c r="BJ21" s="100">
        <f t="shared" si="47"/>
        <v>0.81594275253785986</v>
      </c>
      <c r="BK21" s="100">
        <f t="shared" si="47"/>
        <v>3.4543178973717142E-2</v>
      </c>
      <c r="BL21" s="100">
        <f t="shared" si="48"/>
        <v>0.31777167516673205</v>
      </c>
      <c r="BM21" s="100">
        <f t="shared" si="49"/>
        <v>0.16562282533054978</v>
      </c>
      <c r="BN21" s="100">
        <f t="shared" si="49"/>
        <v>2.3963913166055823E-3</v>
      </c>
      <c r="BO21" s="100">
        <f t="shared" si="49"/>
        <v>0.14586951128752171</v>
      </c>
      <c r="BP21" s="100">
        <f t="shared" si="49"/>
        <v>0.1747503566333809</v>
      </c>
      <c r="BQ21" s="100">
        <f t="shared" si="50"/>
        <v>0.10129449838187703</v>
      </c>
      <c r="BR21" s="100">
        <f t="shared" si="50"/>
        <v>2.37791932059448E-2</v>
      </c>
      <c r="BS21" s="100">
        <f t="shared" si="50"/>
        <v>0</v>
      </c>
      <c r="BT21" s="132">
        <f t="shared" si="19"/>
        <v>1.7819703828341888</v>
      </c>
      <c r="BU21" s="113">
        <f t="shared" si="20"/>
        <v>0.46829245583134821</v>
      </c>
      <c r="BV21" s="113">
        <f t="shared" si="21"/>
        <v>0.43640144379269269</v>
      </c>
      <c r="BW21" s="137">
        <f t="shared" si="22"/>
        <v>0.19044622014434673</v>
      </c>
      <c r="BX21" s="6"/>
      <c r="BY21" s="6"/>
      <c r="BZ21" s="6"/>
      <c r="CA21" s="6"/>
      <c r="CG21" s="100">
        <f t="shared" si="51"/>
        <v>0.4578879426941535</v>
      </c>
      <c r="CH21" s="100">
        <f t="shared" si="52"/>
        <v>1.938482216453951E-2</v>
      </c>
      <c r="CI21" s="100">
        <f t="shared" si="24"/>
        <v>0.17832601384840216</v>
      </c>
      <c r="CJ21" s="100">
        <f t="shared" si="53"/>
        <v>9.294364649716004E-2</v>
      </c>
      <c r="CK21" s="100">
        <f t="shared" si="26"/>
        <v>1.3447986227437569E-3</v>
      </c>
      <c r="CL21" s="100">
        <f t="shared" si="27"/>
        <v>8.1858549778767428E-2</v>
      </c>
      <c r="CM21" s="100">
        <f t="shared" si="28"/>
        <v>9.8065803066515564E-2</v>
      </c>
      <c r="CN21" s="100">
        <f t="shared" si="29"/>
        <v>5.6844097611078205E-2</v>
      </c>
      <c r="CO21" s="100">
        <f t="shared" si="30"/>
        <v>1.3344325716639837E-2</v>
      </c>
      <c r="CP21" s="100">
        <f t="shared" si="31"/>
        <v>0</v>
      </c>
      <c r="CQ21" s="100">
        <f t="shared" si="32"/>
        <v>1</v>
      </c>
    </row>
    <row r="22" spans="1:95" x14ac:dyDescent="0.25">
      <c r="A22" s="40" t="s">
        <v>43</v>
      </c>
      <c r="B22" s="41" t="s">
        <v>24</v>
      </c>
      <c r="C22" s="21" t="s">
        <v>6</v>
      </c>
      <c r="D22" s="21" t="s">
        <v>78</v>
      </c>
      <c r="E22" s="45">
        <v>0.64300000000000002</v>
      </c>
      <c r="F22" s="54"/>
      <c r="G22" s="8"/>
      <c r="H22" s="9"/>
      <c r="I22" s="71"/>
      <c r="J22" s="92"/>
      <c r="K22" s="11"/>
      <c r="L22" s="12"/>
      <c r="M22" s="12"/>
      <c r="N22" s="90"/>
      <c r="O22" s="12"/>
      <c r="P22" s="12"/>
      <c r="Q22" s="20"/>
      <c r="R22" s="11">
        <v>61</v>
      </c>
      <c r="S22" s="12"/>
      <c r="T22" s="12"/>
      <c r="U22" s="19">
        <v>1</v>
      </c>
      <c r="V22" s="19"/>
      <c r="W22" s="19"/>
      <c r="X22" s="30"/>
      <c r="Y22" s="11"/>
      <c r="Z22" s="12"/>
      <c r="AA22" s="20"/>
      <c r="AB22" s="12"/>
      <c r="AC22" s="12"/>
      <c r="AD22" s="20"/>
      <c r="AE22" s="38" t="s">
        <v>72</v>
      </c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3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32"/>
      <c r="BU22" s="113"/>
      <c r="BV22" s="113"/>
      <c r="BW22" s="137"/>
      <c r="BX22" s="6"/>
      <c r="BY22" s="6"/>
      <c r="BZ22" s="6"/>
      <c r="CA22" s="6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</row>
    <row r="23" spans="1:95" s="6" customFormat="1" x14ac:dyDescent="0.25">
      <c r="A23" s="51" t="s">
        <v>87</v>
      </c>
      <c r="B23" s="52" t="s">
        <v>86</v>
      </c>
      <c r="C23" s="53" t="s">
        <v>7</v>
      </c>
      <c r="D23" s="53" t="s">
        <v>96</v>
      </c>
      <c r="E23" s="45">
        <v>0.64545647626617619</v>
      </c>
      <c r="F23" s="54">
        <v>0.24463806860177423</v>
      </c>
      <c r="G23" s="8"/>
      <c r="H23" s="9"/>
      <c r="I23" s="71"/>
      <c r="J23" s="92"/>
      <c r="K23" s="11"/>
      <c r="L23" s="12"/>
      <c r="M23" s="12"/>
      <c r="N23" s="90"/>
      <c r="O23" s="12"/>
      <c r="P23" s="12"/>
      <c r="Q23" s="20"/>
      <c r="R23" s="11">
        <v>78</v>
      </c>
      <c r="S23" s="12"/>
      <c r="T23" s="12"/>
      <c r="U23" s="12" t="s">
        <v>79</v>
      </c>
      <c r="V23" s="12"/>
      <c r="W23" s="12"/>
      <c r="X23" s="30"/>
      <c r="Y23" s="11">
        <v>398</v>
      </c>
      <c r="Z23" s="12">
        <v>10</v>
      </c>
      <c r="AA23" s="20"/>
      <c r="AB23" s="12">
        <v>398</v>
      </c>
      <c r="AC23" s="12">
        <v>10</v>
      </c>
      <c r="AD23" s="20"/>
      <c r="AE23" s="38" t="s">
        <v>209</v>
      </c>
      <c r="AH23" s="100">
        <v>51.839999999999996</v>
      </c>
      <c r="AI23" s="100">
        <v>1.2600000000000002</v>
      </c>
      <c r="AJ23" s="100">
        <v>14.331999999999999</v>
      </c>
      <c r="AK23" s="100">
        <v>9.6419999999999995</v>
      </c>
      <c r="AL23" s="100">
        <v>0.17400000000000002</v>
      </c>
      <c r="AM23" s="100">
        <v>7.7799999999999994</v>
      </c>
      <c r="AN23" s="100">
        <v>11.879999999999999</v>
      </c>
      <c r="AO23" s="100">
        <v>2.1199999999999997</v>
      </c>
      <c r="AP23" s="100">
        <v>0.04</v>
      </c>
      <c r="AQ23" s="100">
        <v>0.11199999999999999</v>
      </c>
      <c r="AR23" s="9">
        <f>SUM(AH23:AQ23)</f>
        <v>99.179999999999993</v>
      </c>
      <c r="AS23" s="100"/>
      <c r="AT23" s="100">
        <f>(BJ23+BL23)/(SUM(BJ23:BS23))</f>
        <v>0.64545647626617619</v>
      </c>
      <c r="AU23" s="100">
        <f>BQ23/(BQ23+BP23)</f>
        <v>0.24463806860177423</v>
      </c>
      <c r="AV23" s="100"/>
      <c r="AW23" s="100">
        <f>AH23/60.09</f>
        <v>0.86270594108836729</v>
      </c>
      <c r="AX23" s="100">
        <f>AI23/79.9</f>
        <v>1.576971214017522E-2</v>
      </c>
      <c r="AY23" s="100">
        <f>AJ23/101.96</f>
        <v>0.14056492742251864</v>
      </c>
      <c r="AZ23" s="100">
        <f>AK23/71.85</f>
        <v>0.13419624217118997</v>
      </c>
      <c r="BA23" s="100">
        <f>AL23/70.94</f>
        <v>2.452776994643361E-3</v>
      </c>
      <c r="BB23" s="100">
        <f>AM23/40.31</f>
        <v>0.1930042173158025</v>
      </c>
      <c r="BC23" s="100">
        <f>AN23/56.08</f>
        <v>0.21184022824536375</v>
      </c>
      <c r="BD23" s="100">
        <f>AO23/61.8</f>
        <v>3.4304207119741095E-2</v>
      </c>
      <c r="BE23" s="100">
        <f>AP23/94.2</f>
        <v>4.2462845010615713E-4</v>
      </c>
      <c r="BF23" s="100">
        <f>AQ23/141.95</f>
        <v>7.890102148643889E-4</v>
      </c>
      <c r="BG23" s="100"/>
      <c r="BH23" s="100">
        <f>SUM(AW23:BE23)</f>
        <v>1.5952628809479079</v>
      </c>
      <c r="BI23" s="100"/>
      <c r="BJ23" s="100">
        <f t="shared" ref="BJ23:BK26" si="55">AW23</f>
        <v>0.86270594108836729</v>
      </c>
      <c r="BK23" s="100">
        <f t="shared" si="55"/>
        <v>1.576971214017522E-2</v>
      </c>
      <c r="BL23" s="100">
        <f>2*AY23</f>
        <v>0.28112985484503727</v>
      </c>
      <c r="BM23" s="100">
        <f t="shared" ref="BM23:BP26" si="56">AZ23</f>
        <v>0.13419624217118997</v>
      </c>
      <c r="BN23" s="100">
        <f t="shared" si="56"/>
        <v>2.452776994643361E-3</v>
      </c>
      <c r="BO23" s="100">
        <f t="shared" si="56"/>
        <v>0.1930042173158025</v>
      </c>
      <c r="BP23" s="100">
        <f t="shared" si="56"/>
        <v>0.21184022824536375</v>
      </c>
      <c r="BQ23" s="100">
        <f t="shared" ref="BQ23:BS26" si="57">2*BD23</f>
        <v>6.8608414239482191E-2</v>
      </c>
      <c r="BR23" s="100">
        <f t="shared" si="57"/>
        <v>8.4925690021231425E-4</v>
      </c>
      <c r="BS23" s="100">
        <f t="shared" si="57"/>
        <v>1.5780204297287778E-3</v>
      </c>
      <c r="BT23" s="132">
        <f t="shared" si="19"/>
        <v>1.7721346643700027</v>
      </c>
      <c r="BU23" s="113">
        <f t="shared" si="20"/>
        <v>0.58986536149248647</v>
      </c>
      <c r="BV23" s="113">
        <f t="shared" si="21"/>
        <v>0.38047285207211595</v>
      </c>
      <c r="BW23" s="137">
        <f t="shared" si="22"/>
        <v>0.14475959116389023</v>
      </c>
      <c r="CG23" s="100">
        <f t="shared" ref="CG23:CG31" si="58">BJ23/$BT23</f>
        <v>0.48681737253588508</v>
      </c>
      <c r="CH23" s="100">
        <f t="shared" ref="CH23:CH31" si="59">BK23/$BT23</f>
        <v>8.8987098199906738E-3</v>
      </c>
      <c r="CI23" s="100">
        <f t="shared" si="24"/>
        <v>0.158639103730291</v>
      </c>
      <c r="CJ23" s="100">
        <f t="shared" ref="CJ23:CJ39" si="60">BM23/$BT23</f>
        <v>7.5725758809021992E-2</v>
      </c>
      <c r="CK23" s="100">
        <f t="shared" si="26"/>
        <v>1.3840804787345706E-3</v>
      </c>
      <c r="CL23" s="100">
        <f t="shared" si="27"/>
        <v>0.1089105817951007</v>
      </c>
      <c r="CM23" s="100">
        <f t="shared" si="28"/>
        <v>0.11953957704488184</v>
      </c>
      <c r="CN23" s="100">
        <f t="shared" si="29"/>
        <v>3.8715124543806954E-2</v>
      </c>
      <c r="CO23" s="100">
        <f t="shared" si="30"/>
        <v>4.7922819709315191E-4</v>
      </c>
      <c r="CP23" s="100">
        <f t="shared" si="31"/>
        <v>8.9046304519401018E-4</v>
      </c>
      <c r="CQ23" s="100">
        <f t="shared" si="32"/>
        <v>1</v>
      </c>
    </row>
    <row r="24" spans="1:95" x14ac:dyDescent="0.25">
      <c r="A24" s="51" t="s">
        <v>49</v>
      </c>
      <c r="B24" s="52" t="s">
        <v>154</v>
      </c>
      <c r="C24" s="53" t="s">
        <v>159</v>
      </c>
      <c r="D24" s="53" t="s">
        <v>77</v>
      </c>
      <c r="E24" s="45">
        <v>0.65303565903143468</v>
      </c>
      <c r="F24" s="54">
        <v>0.27545460605486499</v>
      </c>
      <c r="G24" s="8"/>
      <c r="H24" s="9"/>
      <c r="I24" s="71"/>
      <c r="J24" s="92"/>
      <c r="K24" s="11"/>
      <c r="L24" s="12"/>
      <c r="M24" s="12"/>
      <c r="N24" s="90"/>
      <c r="O24" s="12"/>
      <c r="P24" s="12"/>
      <c r="Q24" s="20"/>
      <c r="R24" s="11"/>
      <c r="S24" s="12"/>
      <c r="T24" s="12"/>
      <c r="U24" s="19"/>
      <c r="V24" s="19"/>
      <c r="W24" s="19"/>
      <c r="X24" s="30"/>
      <c r="Y24" s="11">
        <v>359</v>
      </c>
      <c r="Z24" s="12">
        <v>25</v>
      </c>
      <c r="AA24" s="20"/>
      <c r="AB24" s="12">
        <v>306</v>
      </c>
      <c r="AC24" s="12">
        <v>11</v>
      </c>
      <c r="AD24" s="20"/>
      <c r="AE24" s="38" t="s">
        <v>163</v>
      </c>
      <c r="AH24" s="100">
        <v>50.69</v>
      </c>
      <c r="AI24" s="100">
        <v>1.46</v>
      </c>
      <c r="AJ24" s="100">
        <v>16.95</v>
      </c>
      <c r="AK24" s="100">
        <v>8.51</v>
      </c>
      <c r="AL24" s="100">
        <v>0.13</v>
      </c>
      <c r="AM24" s="100">
        <v>7.48</v>
      </c>
      <c r="AN24" s="100">
        <v>12.03</v>
      </c>
      <c r="AO24" s="100">
        <v>2.52</v>
      </c>
      <c r="AP24" s="100">
        <v>0.22</v>
      </c>
      <c r="AQ24" s="100">
        <v>0</v>
      </c>
      <c r="AR24" s="9">
        <f>SUM(AH24:AQ24)</f>
        <v>99.99</v>
      </c>
      <c r="AS24" s="100"/>
      <c r="AT24" s="100">
        <f>(BJ24+BL24)/(SUM(BJ24:BS24))</f>
        <v>0.65303565903143468</v>
      </c>
      <c r="AU24" s="100">
        <f>BQ24/(BQ24+BP24)</f>
        <v>0.27545460605486499</v>
      </c>
      <c r="AV24" s="100"/>
      <c r="AW24" s="100">
        <f>AH24/60.09</f>
        <v>0.8435679813612913</v>
      </c>
      <c r="AX24" s="100">
        <f>AI24/79.9</f>
        <v>1.8272841051314142E-2</v>
      </c>
      <c r="AY24" s="100">
        <f>AJ24/101.96</f>
        <v>0.16624166339741075</v>
      </c>
      <c r="AZ24" s="100">
        <f>AK24/71.85</f>
        <v>0.11844119693806542</v>
      </c>
      <c r="BA24" s="100">
        <f>AL24/70.94</f>
        <v>1.8325345362277983E-3</v>
      </c>
      <c r="BB24" s="100">
        <f>AM24/40.31</f>
        <v>0.18556189531133713</v>
      </c>
      <c r="BC24" s="100">
        <f>AN24/56.08</f>
        <v>0.21451497860199714</v>
      </c>
      <c r="BD24" s="100">
        <f>AO24/61.8</f>
        <v>4.0776699029126215E-2</v>
      </c>
      <c r="BE24" s="100">
        <f>AP24/94.2</f>
        <v>2.335456475583864E-3</v>
      </c>
      <c r="BF24" s="100">
        <f>AQ24/141.95</f>
        <v>0</v>
      </c>
      <c r="BG24" s="100"/>
      <c r="BH24" s="100">
        <f>SUM(AW24:BE24)</f>
        <v>1.5915452467023539</v>
      </c>
      <c r="BI24" s="100"/>
      <c r="BJ24" s="100">
        <f t="shared" si="55"/>
        <v>0.8435679813612913</v>
      </c>
      <c r="BK24" s="100">
        <f t="shared" si="55"/>
        <v>1.8272841051314142E-2</v>
      </c>
      <c r="BL24" s="100">
        <f>2*AY24</f>
        <v>0.33248332679482151</v>
      </c>
      <c r="BM24" s="100">
        <f t="shared" si="56"/>
        <v>0.11844119693806542</v>
      </c>
      <c r="BN24" s="100">
        <f t="shared" si="56"/>
        <v>1.8325345362277983E-3</v>
      </c>
      <c r="BO24" s="100">
        <f t="shared" si="56"/>
        <v>0.18556189531133713</v>
      </c>
      <c r="BP24" s="100">
        <f t="shared" si="56"/>
        <v>0.21451497860199714</v>
      </c>
      <c r="BQ24" s="100">
        <f t="shared" si="57"/>
        <v>8.155339805825243E-2</v>
      </c>
      <c r="BR24" s="100">
        <f t="shared" si="57"/>
        <v>4.6709129511677281E-3</v>
      </c>
      <c r="BS24" s="100">
        <f t="shared" si="57"/>
        <v>0</v>
      </c>
      <c r="BT24" s="132">
        <f t="shared" si="19"/>
        <v>1.8008990656044743</v>
      </c>
      <c r="BU24" s="113">
        <f t="shared" si="20"/>
        <v>0.61039476256084635</v>
      </c>
      <c r="BV24" s="113">
        <f t="shared" si="21"/>
        <v>0.39857252862654713</v>
      </c>
      <c r="BW24" s="137">
        <f t="shared" si="22"/>
        <v>0.15886006057575974</v>
      </c>
      <c r="BX24" s="6"/>
      <c r="BY24" s="6"/>
      <c r="BZ24" s="6"/>
      <c r="CA24" s="6"/>
      <c r="CG24" s="100">
        <f t="shared" si="58"/>
        <v>0.46841491423515536</v>
      </c>
      <c r="CH24" s="100">
        <f t="shared" si="59"/>
        <v>1.0146510373795345E-2</v>
      </c>
      <c r="CI24" s="100">
        <f t="shared" si="24"/>
        <v>0.1846207447962793</v>
      </c>
      <c r="CJ24" s="100">
        <f t="shared" si="60"/>
        <v>6.5767815198632729E-2</v>
      </c>
      <c r="CK24" s="100">
        <f t="shared" si="26"/>
        <v>1.0175664873326509E-3</v>
      </c>
      <c r="CL24" s="100">
        <f t="shared" si="27"/>
        <v>0.10303847608974855</v>
      </c>
      <c r="CM24" s="100">
        <f t="shared" si="28"/>
        <v>0.11911549220000005</v>
      </c>
      <c r="CN24" s="100">
        <f t="shared" si="29"/>
        <v>4.5284824461208163E-2</v>
      </c>
      <c r="CO24" s="100">
        <f t="shared" si="30"/>
        <v>2.5936561578479857E-3</v>
      </c>
      <c r="CP24" s="100">
        <f t="shared" si="31"/>
        <v>0</v>
      </c>
      <c r="CQ24" s="100">
        <f t="shared" si="32"/>
        <v>1</v>
      </c>
    </row>
    <row r="25" spans="1:95" x14ac:dyDescent="0.25">
      <c r="A25" s="51" t="s">
        <v>138</v>
      </c>
      <c r="B25" s="52" t="s">
        <v>137</v>
      </c>
      <c r="C25" s="53" t="s">
        <v>139</v>
      </c>
      <c r="D25" s="53" t="s">
        <v>77</v>
      </c>
      <c r="E25" s="45">
        <v>0.65864804931274756</v>
      </c>
      <c r="F25" s="54">
        <v>0.43837596574883414</v>
      </c>
      <c r="G25" s="8">
        <v>1.03</v>
      </c>
      <c r="H25" s="9">
        <v>0.03</v>
      </c>
      <c r="I25" s="71"/>
      <c r="J25" s="92">
        <f t="shared" si="33"/>
        <v>2.9126213592233007E-2</v>
      </c>
      <c r="K25" s="11">
        <v>0.8</v>
      </c>
      <c r="L25" s="12">
        <v>0.06</v>
      </c>
      <c r="M25" s="12"/>
      <c r="N25" s="90">
        <f t="shared" si="54"/>
        <v>7.4999999999999997E-2</v>
      </c>
      <c r="O25" s="12"/>
      <c r="P25" s="12"/>
      <c r="Q25" s="20"/>
      <c r="R25" s="11"/>
      <c r="S25" s="12"/>
      <c r="T25" s="12"/>
      <c r="U25" s="19"/>
      <c r="V25" s="19"/>
      <c r="W25" s="19"/>
      <c r="X25" s="30"/>
      <c r="Y25" s="11"/>
      <c r="Z25" s="12"/>
      <c r="AA25" s="20"/>
      <c r="AB25" s="12">
        <v>356</v>
      </c>
      <c r="AC25" s="12">
        <v>18</v>
      </c>
      <c r="AD25" s="20"/>
      <c r="AE25" s="38"/>
      <c r="AH25" s="100">
        <v>53.47</v>
      </c>
      <c r="AI25" s="100">
        <v>0.71</v>
      </c>
      <c r="AJ25" s="100">
        <v>15.48</v>
      </c>
      <c r="AK25" s="100">
        <v>8.39</v>
      </c>
      <c r="AL25" s="100">
        <v>0.1</v>
      </c>
      <c r="AM25" s="100">
        <v>4.88</v>
      </c>
      <c r="AN25" s="100">
        <v>8.51</v>
      </c>
      <c r="AO25" s="100">
        <v>3.66</v>
      </c>
      <c r="AP25" s="100">
        <v>4.72</v>
      </c>
      <c r="AQ25" s="100"/>
      <c r="AR25" s="9">
        <f>SUM(AH25:AQ25)</f>
        <v>99.919999999999987</v>
      </c>
      <c r="AS25" s="100"/>
      <c r="AT25" s="100">
        <f>(BJ25+BL25)/(SUM(BJ25:BS25))</f>
        <v>0.65864804931274756</v>
      </c>
      <c r="AU25" s="100">
        <f>BQ25/(BQ25+BP25)</f>
        <v>0.43837596574883414</v>
      </c>
      <c r="AV25" s="100"/>
      <c r="AW25" s="100">
        <f>AH25/60.09</f>
        <v>0.88983191878848389</v>
      </c>
      <c r="AX25" s="100">
        <f>AI25/79.9</f>
        <v>8.8861076345431774E-3</v>
      </c>
      <c r="AY25" s="100">
        <f>AJ25/101.96</f>
        <v>0.15182424480188311</v>
      </c>
      <c r="AZ25" s="100">
        <f>AK25/71.85</f>
        <v>0.11677105080027837</v>
      </c>
      <c r="BA25" s="100">
        <f>AL25/70.94</f>
        <v>1.4096419509444602E-3</v>
      </c>
      <c r="BB25" s="100">
        <f>AM25/40.31</f>
        <v>0.12106177127263705</v>
      </c>
      <c r="BC25" s="100">
        <f>AN25/56.08</f>
        <v>0.15174750356633382</v>
      </c>
      <c r="BD25" s="100">
        <f>AO25/61.8</f>
        <v>5.9223300970873791E-2</v>
      </c>
      <c r="BE25" s="100">
        <f>AP25/94.2</f>
        <v>5.0106157112526535E-2</v>
      </c>
      <c r="BF25" s="100">
        <f>AQ25/141.95</f>
        <v>0</v>
      </c>
      <c r="BG25" s="100"/>
      <c r="BH25" s="100">
        <f>SUM(AW25:BE25)</f>
        <v>1.5508616968985041</v>
      </c>
      <c r="BI25" s="100"/>
      <c r="BJ25" s="100">
        <f t="shared" si="55"/>
        <v>0.88983191878848389</v>
      </c>
      <c r="BK25" s="100">
        <f t="shared" si="55"/>
        <v>8.8861076345431774E-3</v>
      </c>
      <c r="BL25" s="100">
        <f>2*AY25</f>
        <v>0.30364848960376623</v>
      </c>
      <c r="BM25" s="100">
        <f t="shared" si="56"/>
        <v>0.11677105080027837</v>
      </c>
      <c r="BN25" s="100">
        <f t="shared" si="56"/>
        <v>1.4096419509444602E-3</v>
      </c>
      <c r="BO25" s="100">
        <f t="shared" si="56"/>
        <v>0.12106177127263705</v>
      </c>
      <c r="BP25" s="100">
        <f t="shared" si="56"/>
        <v>0.15174750356633382</v>
      </c>
      <c r="BQ25" s="100">
        <f t="shared" si="57"/>
        <v>0.11844660194174758</v>
      </c>
      <c r="BR25" s="100">
        <f t="shared" si="57"/>
        <v>0.10021231422505307</v>
      </c>
      <c r="BS25" s="100">
        <f t="shared" si="57"/>
        <v>0</v>
      </c>
      <c r="BT25" s="132">
        <f t="shared" si="19"/>
        <v>1.8120153997837876</v>
      </c>
      <c r="BU25" s="113">
        <f t="shared" si="20"/>
        <v>0.50902045486186764</v>
      </c>
      <c r="BV25" s="113">
        <f t="shared" si="21"/>
        <v>0.48032191213863462</v>
      </c>
      <c r="BW25" s="137">
        <f t="shared" si="22"/>
        <v>0.30214600027492694</v>
      </c>
      <c r="BX25" s="6"/>
      <c r="BY25" s="6"/>
      <c r="BZ25" s="6"/>
      <c r="CA25" s="6"/>
      <c r="CG25" s="100">
        <f t="shared" si="58"/>
        <v>0.49107304435418153</v>
      </c>
      <c r="CH25" s="100">
        <f t="shared" si="59"/>
        <v>4.9039912329682635E-3</v>
      </c>
      <c r="CI25" s="100">
        <f t="shared" si="24"/>
        <v>0.16757500495856603</v>
      </c>
      <c r="CJ25" s="100">
        <f t="shared" si="60"/>
        <v>6.4442637084768523E-2</v>
      </c>
      <c r="CK25" s="100">
        <f t="shared" si="26"/>
        <v>7.7794148499657392E-4</v>
      </c>
      <c r="CL25" s="100">
        <f t="shared" si="27"/>
        <v>6.6810564240834994E-2</v>
      </c>
      <c r="CM25" s="100">
        <f t="shared" si="28"/>
        <v>8.3745151163969453E-2</v>
      </c>
      <c r="CN25" s="100">
        <f t="shared" si="29"/>
        <v>6.5367326323982025E-2</v>
      </c>
      <c r="CO25" s="100">
        <f t="shared" si="30"/>
        <v>5.530433915573265E-2</v>
      </c>
      <c r="CP25" s="100">
        <f t="shared" si="31"/>
        <v>0</v>
      </c>
      <c r="CQ25" s="100">
        <f t="shared" si="32"/>
        <v>1</v>
      </c>
    </row>
    <row r="26" spans="1:95" x14ac:dyDescent="0.25">
      <c r="A26" s="51" t="s">
        <v>49</v>
      </c>
      <c r="B26" s="52" t="s">
        <v>183</v>
      </c>
      <c r="C26" s="53" t="s">
        <v>139</v>
      </c>
      <c r="D26" s="53" t="s">
        <v>185</v>
      </c>
      <c r="E26" s="79">
        <v>0.66317029177252629</v>
      </c>
      <c r="F26" s="87">
        <v>0.25354577392682659</v>
      </c>
      <c r="G26" s="88"/>
      <c r="H26" s="80"/>
      <c r="I26" s="85"/>
      <c r="J26" s="92"/>
      <c r="K26" s="81"/>
      <c r="L26" s="70"/>
      <c r="M26" s="70"/>
      <c r="N26" s="90"/>
      <c r="O26" s="70"/>
      <c r="P26" s="70"/>
      <c r="Q26" s="61"/>
      <c r="R26" s="81">
        <v>60</v>
      </c>
      <c r="S26" s="70"/>
      <c r="T26" s="70"/>
      <c r="U26" s="60">
        <v>2</v>
      </c>
      <c r="V26" s="60"/>
      <c r="W26" s="60"/>
      <c r="X26" s="82"/>
      <c r="Y26" s="81"/>
      <c r="Z26" s="70"/>
      <c r="AA26" s="61"/>
      <c r="AB26" s="70"/>
      <c r="AC26" s="70"/>
      <c r="AD26" s="61"/>
      <c r="AE26" s="83"/>
      <c r="AH26" s="100">
        <v>51.8</v>
      </c>
      <c r="AI26" s="100">
        <v>0.84</v>
      </c>
      <c r="AJ26" s="100">
        <v>15.39</v>
      </c>
      <c r="AK26" s="100">
        <v>7.21</v>
      </c>
      <c r="AL26" s="100">
        <v>0.16</v>
      </c>
      <c r="AM26" s="100">
        <v>5.7</v>
      </c>
      <c r="AN26" s="100">
        <v>10.9</v>
      </c>
      <c r="AO26" s="100">
        <v>2.04</v>
      </c>
      <c r="AP26" s="100">
        <v>3.28</v>
      </c>
      <c r="AQ26" s="100">
        <v>0.47</v>
      </c>
      <c r="AR26" s="9">
        <f>SUM(AH26:AQ26)</f>
        <v>97.79</v>
      </c>
      <c r="AS26" s="100"/>
      <c r="AT26" s="100">
        <f>(BJ26+BL26)/(SUM(BJ26:BS26))</f>
        <v>0.66317029177252629</v>
      </c>
      <c r="AU26" s="100">
        <f>BQ26/(BQ26+BP26)</f>
        <v>0.25354577392682659</v>
      </c>
      <c r="AV26" s="100"/>
      <c r="AW26" s="100">
        <f>AH26/60.09</f>
        <v>0.86204027292394736</v>
      </c>
      <c r="AX26" s="100">
        <f>AI26/79.9</f>
        <v>1.0513141426783479E-2</v>
      </c>
      <c r="AY26" s="100">
        <f>AJ26/101.96</f>
        <v>0.15094154570419774</v>
      </c>
      <c r="AZ26" s="100">
        <f>AK26/71.85</f>
        <v>0.10034794711203898</v>
      </c>
      <c r="BA26" s="100">
        <f>AL26/70.94</f>
        <v>2.2554271215111362E-3</v>
      </c>
      <c r="BB26" s="100">
        <f>AM26/40.31</f>
        <v>0.14140411808484246</v>
      </c>
      <c r="BC26" s="100">
        <f>AN26/56.08</f>
        <v>0.1943651925820257</v>
      </c>
      <c r="BD26" s="100">
        <f>AO26/61.8</f>
        <v>3.3009708737864081E-2</v>
      </c>
      <c r="BE26" s="100">
        <f>AP26/94.2</f>
        <v>3.4819532908704882E-2</v>
      </c>
      <c r="BF26" s="100">
        <f>AQ26/141.95</f>
        <v>3.3110250088059178E-3</v>
      </c>
      <c r="BG26" s="100">
        <f>SUM(AW26:BE26)</f>
        <v>1.5296968866019158</v>
      </c>
      <c r="BH26" s="100"/>
      <c r="BI26" s="100"/>
      <c r="BJ26" s="100">
        <f t="shared" si="55"/>
        <v>0.86204027292394736</v>
      </c>
      <c r="BK26" s="100">
        <f t="shared" si="55"/>
        <v>1.0513141426783479E-2</v>
      </c>
      <c r="BL26" s="100">
        <f>2*AY26</f>
        <v>0.30188309140839548</v>
      </c>
      <c r="BM26" s="100">
        <f t="shared" si="56"/>
        <v>0.10034794711203898</v>
      </c>
      <c r="BN26" s="100">
        <f t="shared" si="56"/>
        <v>2.2554271215111362E-3</v>
      </c>
      <c r="BO26" s="100">
        <f t="shared" si="56"/>
        <v>0.14140411808484246</v>
      </c>
      <c r="BP26" s="100">
        <f t="shared" si="56"/>
        <v>0.1943651925820257</v>
      </c>
      <c r="BQ26" s="100">
        <f t="shared" si="57"/>
        <v>6.6019417475728162E-2</v>
      </c>
      <c r="BR26" s="100">
        <f t="shared" si="57"/>
        <v>6.9639065817409765E-2</v>
      </c>
      <c r="BS26" s="100">
        <f t="shared" si="57"/>
        <v>6.6220500176118356E-3</v>
      </c>
      <c r="BT26" s="132">
        <f t="shared" si="19"/>
        <v>1.7550897239702945</v>
      </c>
      <c r="BU26" s="113">
        <f t="shared" si="20"/>
        <v>0.58491379575055047</v>
      </c>
      <c r="BV26" s="113">
        <f t="shared" si="21"/>
        <v>0.39198475339691241</v>
      </c>
      <c r="BW26" s="137">
        <f t="shared" si="22"/>
        <v>0.15365204689563824</v>
      </c>
      <c r="BX26" s="6"/>
      <c r="BY26" s="6"/>
      <c r="BZ26" s="6"/>
      <c r="CA26" s="6"/>
      <c r="CG26" s="100">
        <f t="shared" si="58"/>
        <v>0.49116592795830061</v>
      </c>
      <c r="CH26" s="100">
        <f t="shared" si="59"/>
        <v>5.9900877335211482E-3</v>
      </c>
      <c r="CI26" s="100">
        <f t="shared" si="24"/>
        <v>0.17200436381422568</v>
      </c>
      <c r="CJ26" s="100">
        <f t="shared" si="60"/>
        <v>5.7175394363905126E-2</v>
      </c>
      <c r="CK26" s="100">
        <f t="shared" si="26"/>
        <v>1.2850779596663572E-3</v>
      </c>
      <c r="CL26" s="100">
        <f t="shared" si="27"/>
        <v>8.0568028035036099E-2</v>
      </c>
      <c r="CM26" s="100">
        <f t="shared" si="28"/>
        <v>0.11074373573468395</v>
      </c>
      <c r="CN26" s="100">
        <f t="shared" si="29"/>
        <v>3.7615978587340622E-2</v>
      </c>
      <c r="CO26" s="100">
        <f t="shared" si="30"/>
        <v>3.967835083660283E-2</v>
      </c>
      <c r="CP26" s="100">
        <f t="shared" si="31"/>
        <v>3.7730549767174843E-3</v>
      </c>
      <c r="CQ26" s="100">
        <f t="shared" si="32"/>
        <v>1</v>
      </c>
    </row>
    <row r="27" spans="1:95" x14ac:dyDescent="0.25">
      <c r="A27" s="51" t="s">
        <v>49</v>
      </c>
      <c r="B27" s="52" t="s">
        <v>37</v>
      </c>
      <c r="C27" s="53" t="s">
        <v>6</v>
      </c>
      <c r="D27" s="53" t="s">
        <v>78</v>
      </c>
      <c r="E27" s="45">
        <v>0.66378339566542666</v>
      </c>
      <c r="F27" s="54">
        <v>0.27655660483015931</v>
      </c>
      <c r="G27" s="11">
        <v>0.65</v>
      </c>
      <c r="H27" s="12">
        <v>0.08</v>
      </c>
      <c r="I27" s="71"/>
      <c r="J27" s="92">
        <f t="shared" si="33"/>
        <v>0.12307692307692307</v>
      </c>
      <c r="K27" s="11">
        <v>0.69</v>
      </c>
      <c r="L27" s="12">
        <v>0.08</v>
      </c>
      <c r="M27" s="12"/>
      <c r="N27" s="90">
        <f t="shared" si="54"/>
        <v>0.11594202898550726</v>
      </c>
      <c r="O27" s="12"/>
      <c r="P27" s="12"/>
      <c r="Q27" s="20"/>
      <c r="R27" s="11">
        <v>65</v>
      </c>
      <c r="S27" s="12"/>
      <c r="T27" s="12"/>
      <c r="U27" s="19">
        <v>2</v>
      </c>
      <c r="V27" s="19"/>
      <c r="W27" s="19"/>
      <c r="X27" s="30"/>
      <c r="Y27" s="11">
        <v>361</v>
      </c>
      <c r="Z27" s="12">
        <v>43</v>
      </c>
      <c r="AA27" s="20"/>
      <c r="AB27" s="12">
        <v>317</v>
      </c>
      <c r="AC27" s="12">
        <v>23</v>
      </c>
      <c r="AD27" s="20"/>
      <c r="AE27" s="38" t="s">
        <v>186</v>
      </c>
      <c r="AH27" s="100">
        <v>50.120000000000005</v>
      </c>
      <c r="AI27" s="100">
        <v>0.91</v>
      </c>
      <c r="AJ27" s="100">
        <v>18.32</v>
      </c>
      <c r="AK27" s="100">
        <v>9.36</v>
      </c>
      <c r="AL27" s="100">
        <v>0.17</v>
      </c>
      <c r="AM27" s="100">
        <v>7.01</v>
      </c>
      <c r="AN27" s="100">
        <v>11.344999999999999</v>
      </c>
      <c r="AO27" s="100">
        <v>2.39</v>
      </c>
      <c r="AP27" s="100">
        <v>0.22500000000000001</v>
      </c>
      <c r="AQ27" s="100">
        <v>0.15</v>
      </c>
      <c r="AR27" s="9">
        <v>100</v>
      </c>
      <c r="AS27" s="100"/>
      <c r="AT27" s="100">
        <v>0.66378339566542666</v>
      </c>
      <c r="AU27" s="100">
        <v>0.27655660483015931</v>
      </c>
      <c r="AV27" s="100"/>
      <c r="AW27" s="100">
        <v>0.83408221001830585</v>
      </c>
      <c r="AX27" s="100">
        <v>1.1389236545682102E-2</v>
      </c>
      <c r="AY27" s="100">
        <v>0.17967830521773248</v>
      </c>
      <c r="AZ27" s="100">
        <v>0.13027139874739041</v>
      </c>
      <c r="BA27" s="100">
        <v>2.3963913166055823E-3</v>
      </c>
      <c r="BB27" s="100">
        <v>0.17390225750434135</v>
      </c>
      <c r="BC27" s="100">
        <v>0.20230028530670469</v>
      </c>
      <c r="BD27" s="100">
        <v>3.8673139158576057E-2</v>
      </c>
      <c r="BE27" s="100">
        <v>2.3885350318471337E-3</v>
      </c>
      <c r="BF27" s="100">
        <v>1.0567101091933781E-3</v>
      </c>
      <c r="BG27" s="100">
        <v>1.5761384689563791</v>
      </c>
      <c r="BH27" s="100"/>
      <c r="BI27" s="100"/>
      <c r="BJ27" s="100">
        <v>0.83408221001830585</v>
      </c>
      <c r="BK27" s="100">
        <v>1.1389236545682102E-2</v>
      </c>
      <c r="BL27" s="100">
        <v>0.35935661043546496</v>
      </c>
      <c r="BM27" s="100">
        <v>0.13027139874739041</v>
      </c>
      <c r="BN27" s="100">
        <v>2.3963913166055823E-3</v>
      </c>
      <c r="BO27" s="100">
        <v>0.17390225750434135</v>
      </c>
      <c r="BP27" s="100">
        <v>0.20230028530670469</v>
      </c>
      <c r="BQ27" s="100">
        <v>7.7346278317152115E-2</v>
      </c>
      <c r="BR27" s="100">
        <v>4.7770700636942673E-3</v>
      </c>
      <c r="BS27" s="100">
        <v>2.1134202183867561E-3</v>
      </c>
      <c r="BT27" s="132">
        <f t="shared" si="19"/>
        <v>1.7979351584737282</v>
      </c>
      <c r="BU27" s="113">
        <f t="shared" si="20"/>
        <v>0.5717203115065993</v>
      </c>
      <c r="BV27" s="113">
        <f t="shared" si="21"/>
        <v>0.40345829151332269</v>
      </c>
      <c r="BW27" s="137">
        <f t="shared" si="22"/>
        <v>6.0782814023529787E-2</v>
      </c>
      <c r="BX27" s="6"/>
      <c r="BY27" s="6"/>
      <c r="BZ27" s="6"/>
      <c r="CA27" s="6"/>
      <c r="CG27" s="100">
        <f t="shared" si="58"/>
        <v>0.46391117393041048</v>
      </c>
      <c r="CH27" s="100">
        <f t="shared" si="59"/>
        <v>6.3346202959568658E-3</v>
      </c>
      <c r="CI27" s="100">
        <f t="shared" si="24"/>
        <v>0.19987184117391849</v>
      </c>
      <c r="CJ27" s="100">
        <f t="shared" si="60"/>
        <v>7.2456116191630698E-2</v>
      </c>
      <c r="CK27" s="100">
        <f t="shared" si="26"/>
        <v>1.3328574755943285E-3</v>
      </c>
      <c r="CL27" s="100">
        <f t="shared" si="27"/>
        <v>9.6723319906579633E-2</v>
      </c>
      <c r="CM27" s="100">
        <f t="shared" si="28"/>
        <v>0.11251812077496606</v>
      </c>
      <c r="CN27" s="100">
        <f t="shared" si="29"/>
        <v>4.3019503763868532E-2</v>
      </c>
      <c r="CO27" s="100">
        <f t="shared" si="30"/>
        <v>2.6569757208316312E-3</v>
      </c>
      <c r="CP27" s="100">
        <f t="shared" si="31"/>
        <v>1.1754707662432297E-3</v>
      </c>
      <c r="CQ27" s="100">
        <f t="shared" si="32"/>
        <v>1</v>
      </c>
    </row>
    <row r="28" spans="1:95" x14ac:dyDescent="0.25">
      <c r="A28" s="40" t="s">
        <v>43</v>
      </c>
      <c r="B28" s="41" t="s">
        <v>26</v>
      </c>
      <c r="C28" s="47" t="s">
        <v>9</v>
      </c>
      <c r="D28" s="47" t="s">
        <v>77</v>
      </c>
      <c r="E28" s="45">
        <v>0.66508104396364331</v>
      </c>
      <c r="F28" s="54">
        <v>0.26424162465249967</v>
      </c>
      <c r="G28" s="8">
        <v>0.84</v>
      </c>
      <c r="H28" s="9">
        <v>0.06</v>
      </c>
      <c r="I28" s="71"/>
      <c r="J28" s="92">
        <f t="shared" si="33"/>
        <v>7.1428571428571425E-2</v>
      </c>
      <c r="K28" s="11">
        <v>0.85</v>
      </c>
      <c r="L28" s="12">
        <v>7.0000000000000007E-2</v>
      </c>
      <c r="M28" s="12"/>
      <c r="N28" s="90">
        <f t="shared" si="54"/>
        <v>8.2352941176470601E-2</v>
      </c>
      <c r="O28" s="12"/>
      <c r="P28" s="12"/>
      <c r="Q28" s="20"/>
      <c r="R28" s="11">
        <v>64</v>
      </c>
      <c r="S28" s="12"/>
      <c r="T28" s="12"/>
      <c r="U28" s="12">
        <v>1</v>
      </c>
      <c r="V28" s="12"/>
      <c r="W28" s="12"/>
      <c r="X28" s="20"/>
      <c r="Y28" s="11"/>
      <c r="Z28" s="12"/>
      <c r="AA28" s="20"/>
      <c r="AB28" s="12"/>
      <c r="AC28" s="12"/>
      <c r="AD28" s="20"/>
      <c r="AE28" s="38" t="s">
        <v>47</v>
      </c>
      <c r="AH28" s="100">
        <v>53.59</v>
      </c>
      <c r="AI28" s="100">
        <v>1.23</v>
      </c>
      <c r="AJ28" s="100">
        <v>14.05</v>
      </c>
      <c r="AK28" s="100">
        <v>12.59</v>
      </c>
      <c r="AL28" s="100">
        <v>0.22</v>
      </c>
      <c r="AM28" s="100">
        <v>5.26</v>
      </c>
      <c r="AN28" s="100">
        <v>10.41</v>
      </c>
      <c r="AO28" s="100">
        <v>2.06</v>
      </c>
      <c r="AP28" s="100">
        <v>0.43</v>
      </c>
      <c r="AQ28" s="100">
        <v>0.16</v>
      </c>
      <c r="AR28" s="9">
        <f>SUM(AH28:AQ28)</f>
        <v>100.00000000000001</v>
      </c>
      <c r="AS28" s="100"/>
      <c r="AT28" s="100">
        <f>(BJ28+BL28)/(SUM(BJ28:BS28))</f>
        <v>0.66508104396364331</v>
      </c>
      <c r="AU28" s="100">
        <f>BQ28/(BQ28+BP28)</f>
        <v>0.26424162465249967</v>
      </c>
      <c r="AV28" s="100"/>
      <c r="AW28" s="100">
        <f>AH28/60.09</f>
        <v>0.89182892328174401</v>
      </c>
      <c r="AX28" s="100">
        <f>AI28/79.9</f>
        <v>1.5394242803504378E-2</v>
      </c>
      <c r="AY28" s="100">
        <f>AJ28/101.96</f>
        <v>0.13779913691643783</v>
      </c>
      <c r="AZ28" s="100">
        <f>AK28/71.85</f>
        <v>0.17522616562282534</v>
      </c>
      <c r="BA28" s="100">
        <f>AL28/70.94</f>
        <v>3.1012122920778123E-3</v>
      </c>
      <c r="BB28" s="100">
        <f>AM28/40.31</f>
        <v>0.13048871247829322</v>
      </c>
      <c r="BC28" s="100">
        <f>AN28/56.08</f>
        <v>0.18562767475035663</v>
      </c>
      <c r="BD28" s="100">
        <f>AO28/61.8</f>
        <v>3.3333333333333333E-2</v>
      </c>
      <c r="BE28" s="100">
        <f>AP28/94.2</f>
        <v>4.5647558386411888E-3</v>
      </c>
      <c r="BF28" s="100">
        <f>AQ28/141.95</f>
        <v>1.1271574498062699E-3</v>
      </c>
      <c r="BG28" s="100">
        <f>SUM(AW28:BE28)</f>
        <v>1.5773641573172139</v>
      </c>
      <c r="BH28" s="100"/>
      <c r="BI28" s="100"/>
      <c r="BJ28" s="100">
        <f>AW28</f>
        <v>0.89182892328174401</v>
      </c>
      <c r="BK28" s="100">
        <f>AX28</f>
        <v>1.5394242803504378E-2</v>
      </c>
      <c r="BL28" s="100">
        <f>2*AY28</f>
        <v>0.27559827383287566</v>
      </c>
      <c r="BM28" s="100">
        <f>AZ28</f>
        <v>0.17522616562282534</v>
      </c>
      <c r="BN28" s="100">
        <f>BA28</f>
        <v>3.1012122920778123E-3</v>
      </c>
      <c r="BO28" s="100">
        <f>BB28</f>
        <v>0.13048871247829322</v>
      </c>
      <c r="BP28" s="100">
        <f>BC28</f>
        <v>0.18562767475035663</v>
      </c>
      <c r="BQ28" s="100">
        <f>2*BD28</f>
        <v>6.6666666666666666E-2</v>
      </c>
      <c r="BR28" s="100">
        <f>2*BE28</f>
        <v>9.1295116772823776E-3</v>
      </c>
      <c r="BS28" s="100">
        <f>2*BF28</f>
        <v>2.2543148996125397E-3</v>
      </c>
      <c r="BT28" s="132">
        <f t="shared" si="19"/>
        <v>1.7553156983052387</v>
      </c>
      <c r="BU28" s="113">
        <f t="shared" si="20"/>
        <v>0.42683141000135638</v>
      </c>
      <c r="BV28" s="113">
        <f t="shared" si="21"/>
        <v>0.39797559304035007</v>
      </c>
      <c r="BW28" s="137">
        <f t="shared" si="22"/>
        <v>0.19538557634803019</v>
      </c>
      <c r="BX28" s="6"/>
      <c r="BY28" s="6"/>
      <c r="BZ28" s="6"/>
      <c r="CA28" s="6"/>
      <c r="CG28" s="100">
        <f t="shared" si="58"/>
        <v>0.50807323385918945</v>
      </c>
      <c r="CH28" s="100">
        <f t="shared" si="59"/>
        <v>8.7700707162634926E-3</v>
      </c>
      <c r="CI28" s="100">
        <f t="shared" si="24"/>
        <v>0.1570078101044538</v>
      </c>
      <c r="CJ28" s="100">
        <f t="shared" si="60"/>
        <v>9.9826011806313023E-2</v>
      </c>
      <c r="CK28" s="100">
        <f t="shared" si="26"/>
        <v>1.7667547182948571E-3</v>
      </c>
      <c r="CL28" s="100">
        <f t="shared" si="27"/>
        <v>7.4339170215523262E-2</v>
      </c>
      <c r="CM28" s="100">
        <f t="shared" si="28"/>
        <v>0.10575173168540598</v>
      </c>
      <c r="CN28" s="100">
        <f t="shared" si="29"/>
        <v>3.7979872641162774E-2</v>
      </c>
      <c r="CO28" s="100">
        <f t="shared" si="30"/>
        <v>5.2010653616878962E-3</v>
      </c>
      <c r="CP28" s="100">
        <f t="shared" si="31"/>
        <v>1.2842788917053986E-3</v>
      </c>
      <c r="CQ28" s="100">
        <f t="shared" si="32"/>
        <v>1</v>
      </c>
    </row>
    <row r="29" spans="1:95" x14ac:dyDescent="0.25">
      <c r="A29" s="51" t="s">
        <v>136</v>
      </c>
      <c r="B29" s="52" t="s">
        <v>135</v>
      </c>
      <c r="C29" s="53" t="s">
        <v>6</v>
      </c>
      <c r="D29" s="53" t="s">
        <v>77</v>
      </c>
      <c r="E29" s="45">
        <v>0.66569169879789736</v>
      </c>
      <c r="F29" s="54">
        <v>0.35410507887845855</v>
      </c>
      <c r="G29" s="8"/>
      <c r="H29" s="9"/>
      <c r="I29" s="71"/>
      <c r="J29" s="92"/>
      <c r="K29" s="11"/>
      <c r="L29" s="12"/>
      <c r="M29" s="12"/>
      <c r="N29" s="90"/>
      <c r="O29" s="12"/>
      <c r="P29" s="12"/>
      <c r="Q29" s="20"/>
      <c r="R29" s="11">
        <v>62.8</v>
      </c>
      <c r="S29" s="12"/>
      <c r="T29" s="12"/>
      <c r="U29" s="19">
        <v>0.8</v>
      </c>
      <c r="V29" s="19"/>
      <c r="W29" s="19"/>
      <c r="X29" s="30"/>
      <c r="Y29" s="11"/>
      <c r="Z29" s="12"/>
      <c r="AA29" s="20"/>
      <c r="AB29" s="12"/>
      <c r="AC29" s="12"/>
      <c r="AD29" s="20"/>
      <c r="AE29" s="38" t="s">
        <v>145</v>
      </c>
      <c r="AH29" s="100">
        <v>49.99</v>
      </c>
      <c r="AI29" s="100">
        <v>1.1833333333333333</v>
      </c>
      <c r="AJ29" s="100">
        <v>16.563333333333333</v>
      </c>
      <c r="AK29" s="100">
        <v>8.7150000000000016</v>
      </c>
      <c r="AL29" s="100">
        <v>0.13833333333333334</v>
      </c>
      <c r="AM29" s="100">
        <v>4.2516666666666669</v>
      </c>
      <c r="AN29" s="100">
        <v>9.8533333333333335</v>
      </c>
      <c r="AO29" s="100">
        <v>2.8333333333333335</v>
      </c>
      <c r="AP29" s="100">
        <v>2.7600000000000002</v>
      </c>
      <c r="AQ29" s="100">
        <v>0.80666666666666664</v>
      </c>
      <c r="AR29" s="9">
        <v>97.095000000000013</v>
      </c>
      <c r="AS29" s="100"/>
      <c r="AT29" s="100">
        <v>0.66569169879789736</v>
      </c>
      <c r="AU29" s="100">
        <v>0.35410507887845855</v>
      </c>
      <c r="AV29" s="100"/>
      <c r="AW29" s="100">
        <v>0.83191878848394063</v>
      </c>
      <c r="AX29" s="100">
        <v>1.4810179390905299E-2</v>
      </c>
      <c r="AY29" s="100">
        <v>0.16244932653328104</v>
      </c>
      <c r="AZ29" s="100">
        <v>0.12129436325678498</v>
      </c>
      <c r="BA29" s="100">
        <v>1.9500046988065033E-3</v>
      </c>
      <c r="BB29" s="100">
        <v>0.10547424129661787</v>
      </c>
      <c r="BC29" s="100">
        <v>0.17570137898240609</v>
      </c>
      <c r="BD29" s="100">
        <v>4.5846817691477887E-2</v>
      </c>
      <c r="BE29" s="100">
        <v>2.9299363057324838E-2</v>
      </c>
      <c r="BF29" s="100">
        <v>5.6827521427732777E-3</v>
      </c>
      <c r="BG29" s="100"/>
      <c r="BH29" s="100">
        <v>1.4944272155343186</v>
      </c>
      <c r="BI29" s="100"/>
      <c r="BJ29" s="100">
        <v>0.83191878848394063</v>
      </c>
      <c r="BK29" s="100">
        <v>1.4810179390905299E-2</v>
      </c>
      <c r="BL29" s="100">
        <v>0.32489865306656207</v>
      </c>
      <c r="BM29" s="100">
        <v>0.12129436325678498</v>
      </c>
      <c r="BN29" s="100">
        <v>1.9500046988065033E-3</v>
      </c>
      <c r="BO29" s="100">
        <v>0.10547424129661787</v>
      </c>
      <c r="BP29" s="100">
        <v>0.17570137898240609</v>
      </c>
      <c r="BQ29" s="100">
        <v>9.1693635382955774E-2</v>
      </c>
      <c r="BR29" s="100">
        <v>5.8598726114649675E-2</v>
      </c>
      <c r="BS29" s="100">
        <v>1.1365504285546555E-2</v>
      </c>
      <c r="BT29" s="132">
        <f t="shared" si="19"/>
        <v>1.7377054749591754</v>
      </c>
      <c r="BU29" s="113">
        <f t="shared" si="20"/>
        <v>0.46511835932640849</v>
      </c>
      <c r="BV29" s="113">
        <f t="shared" si="21"/>
        <v>0.44206121433485224</v>
      </c>
      <c r="BW29" s="137">
        <f t="shared" si="22"/>
        <v>0.19541811721920416</v>
      </c>
      <c r="BX29" s="6"/>
      <c r="BY29" s="6"/>
      <c r="BZ29" s="6"/>
      <c r="CA29" s="6"/>
      <c r="CG29" s="100">
        <f t="shared" si="58"/>
        <v>0.47874556446539668</v>
      </c>
      <c r="CH29" s="100">
        <f t="shared" si="59"/>
        <v>8.5228363519158738E-3</v>
      </c>
      <c r="CI29" s="100">
        <f t="shared" si="24"/>
        <v>0.18696991967191393</v>
      </c>
      <c r="CJ29" s="100">
        <f t="shared" si="60"/>
        <v>6.9801450823900185E-2</v>
      </c>
      <c r="CK29" s="100">
        <f t="shared" si="26"/>
        <v>1.122172155699927E-3</v>
      </c>
      <c r="CL29" s="100">
        <f t="shared" si="27"/>
        <v>6.0697421292924117E-2</v>
      </c>
      <c r="CM29" s="100">
        <f t="shared" si="28"/>
        <v>0.10111113851818526</v>
      </c>
      <c r="CN29" s="100">
        <f t="shared" si="29"/>
        <v>5.2767075148399338E-2</v>
      </c>
      <c r="CO29" s="100">
        <f t="shared" si="30"/>
        <v>3.3721897616756001E-2</v>
      </c>
      <c r="CP29" s="100">
        <f t="shared" si="31"/>
        <v>6.5405239549087392E-3</v>
      </c>
      <c r="CQ29" s="100">
        <f t="shared" si="32"/>
        <v>1</v>
      </c>
    </row>
    <row r="30" spans="1:95" x14ac:dyDescent="0.25">
      <c r="A30" s="40" t="s">
        <v>43</v>
      </c>
      <c r="B30" s="41" t="s">
        <v>26</v>
      </c>
      <c r="C30" s="47" t="s">
        <v>8</v>
      </c>
      <c r="D30" s="47" t="s">
        <v>77</v>
      </c>
      <c r="E30" s="45">
        <v>0.67129111914247375</v>
      </c>
      <c r="F30" s="54">
        <v>0.34248268324943787</v>
      </c>
      <c r="G30" s="8">
        <v>0.84</v>
      </c>
      <c r="H30" s="9">
        <v>0.06</v>
      </c>
      <c r="I30" s="71"/>
      <c r="J30" s="92">
        <f t="shared" si="33"/>
        <v>7.1428571428571425E-2</v>
      </c>
      <c r="K30" s="11">
        <v>0.85</v>
      </c>
      <c r="L30" s="12">
        <v>7.0000000000000007E-2</v>
      </c>
      <c r="M30" s="12"/>
      <c r="N30" s="90">
        <f t="shared" si="54"/>
        <v>8.2352941176470601E-2</v>
      </c>
      <c r="O30" s="12"/>
      <c r="P30" s="12"/>
      <c r="Q30" s="20"/>
      <c r="R30" s="11">
        <v>64</v>
      </c>
      <c r="S30" s="12"/>
      <c r="T30" s="12"/>
      <c r="U30" s="12">
        <v>1</v>
      </c>
      <c r="V30" s="12"/>
      <c r="W30" s="12"/>
      <c r="X30" s="20"/>
      <c r="Y30" s="11"/>
      <c r="Z30" s="12"/>
      <c r="AA30" s="20"/>
      <c r="AB30" s="12"/>
      <c r="AC30" s="12"/>
      <c r="AD30" s="20"/>
      <c r="AE30" s="38" t="s">
        <v>47</v>
      </c>
      <c r="AH30" s="100">
        <v>51.84</v>
      </c>
      <c r="AI30" s="100">
        <v>1.39</v>
      </c>
      <c r="AJ30" s="100">
        <v>17.079999999999998</v>
      </c>
      <c r="AK30" s="100">
        <v>10.199999999999999</v>
      </c>
      <c r="AL30" s="100">
        <v>0.18</v>
      </c>
      <c r="AM30" s="100">
        <v>5.32</v>
      </c>
      <c r="AN30" s="100">
        <v>10</v>
      </c>
      <c r="AO30" s="100">
        <v>2.87</v>
      </c>
      <c r="AP30" s="100">
        <v>0.79</v>
      </c>
      <c r="AQ30" s="100">
        <v>0.33</v>
      </c>
      <c r="AR30" s="9">
        <f>SUM(AH30:AQ30)</f>
        <v>100.00000000000003</v>
      </c>
      <c r="AS30" s="100"/>
      <c r="AT30" s="100">
        <f>(BJ30+BL30)/(SUM(BJ30:BS30))</f>
        <v>0.67129111914247375</v>
      </c>
      <c r="AU30" s="100">
        <f>BQ30/(BQ30+BP30)</f>
        <v>0.34248268324943787</v>
      </c>
      <c r="AV30" s="100"/>
      <c r="AW30" s="100">
        <f>AH30/60.09</f>
        <v>0.86270594108836751</v>
      </c>
      <c r="AX30" s="100">
        <f>AI30/79.9</f>
        <v>1.7396745932415518E-2</v>
      </c>
      <c r="AY30" s="100">
        <f>AJ30/101.96</f>
        <v>0.16751667320517849</v>
      </c>
      <c r="AZ30" s="100">
        <f>AK30/71.85</f>
        <v>0.14196242171189979</v>
      </c>
      <c r="BA30" s="100">
        <f>AL30/70.94</f>
        <v>2.5373555117000281E-3</v>
      </c>
      <c r="BB30" s="100">
        <f>AM30/40.31</f>
        <v>0.13197717687918631</v>
      </c>
      <c r="BC30" s="100">
        <f>AN30/56.08</f>
        <v>0.1783166904422254</v>
      </c>
      <c r="BD30" s="100">
        <f>AO30/61.8</f>
        <v>4.6440129449838191E-2</v>
      </c>
      <c r="BE30" s="100">
        <f>AP30/94.2</f>
        <v>8.3864118895966028E-3</v>
      </c>
      <c r="BF30" s="100">
        <f>AQ30/141.95</f>
        <v>2.3247622402254317E-3</v>
      </c>
      <c r="BG30" s="100">
        <f>SUM(AW30:BE30)</f>
        <v>1.557239546110408</v>
      </c>
      <c r="BH30" s="100"/>
      <c r="BI30" s="100"/>
      <c r="BJ30" s="100">
        <f t="shared" ref="BJ30:BK34" si="61">AW30</f>
        <v>0.86270594108836751</v>
      </c>
      <c r="BK30" s="100">
        <f t="shared" si="61"/>
        <v>1.7396745932415518E-2</v>
      </c>
      <c r="BL30" s="100">
        <f>2*AY30</f>
        <v>0.33503334641035698</v>
      </c>
      <c r="BM30" s="100">
        <f t="shared" ref="BM30:BP34" si="62">AZ30</f>
        <v>0.14196242171189979</v>
      </c>
      <c r="BN30" s="100">
        <f t="shared" si="62"/>
        <v>2.5373555117000281E-3</v>
      </c>
      <c r="BO30" s="100">
        <f t="shared" si="62"/>
        <v>0.13197717687918631</v>
      </c>
      <c r="BP30" s="100">
        <f t="shared" si="62"/>
        <v>0.1783166904422254</v>
      </c>
      <c r="BQ30" s="100">
        <f t="shared" ref="BQ30:BS34" si="63">2*BD30</f>
        <v>9.2880258899676382E-2</v>
      </c>
      <c r="BR30" s="100">
        <f t="shared" si="63"/>
        <v>1.6772823779193206E-2</v>
      </c>
      <c r="BS30" s="100">
        <f t="shared" si="63"/>
        <v>4.6495244804508635E-3</v>
      </c>
      <c r="BT30" s="132">
        <f t="shared" si="19"/>
        <v>1.7842322851354722</v>
      </c>
      <c r="BU30" s="113">
        <f t="shared" si="20"/>
        <v>0.4817747326708714</v>
      </c>
      <c r="BV30" s="113">
        <f t="shared" si="21"/>
        <v>0.43865673384517878</v>
      </c>
      <c r="BW30" s="137">
        <f t="shared" si="22"/>
        <v>0.16107641728781963</v>
      </c>
      <c r="BX30" s="6"/>
      <c r="BY30" s="6"/>
      <c r="BZ30" s="6"/>
      <c r="CA30" s="6"/>
      <c r="CG30" s="100">
        <f t="shared" si="58"/>
        <v>0.48351660726891538</v>
      </c>
      <c r="CH30" s="100">
        <f t="shared" si="59"/>
        <v>9.7502696691168927E-3</v>
      </c>
      <c r="CI30" s="100">
        <f t="shared" si="24"/>
        <v>0.18777451187355843</v>
      </c>
      <c r="CJ30" s="100">
        <f t="shared" si="60"/>
        <v>7.9564988759925362E-2</v>
      </c>
      <c r="CK30" s="100">
        <f t="shared" si="26"/>
        <v>1.4220993156770353E-3</v>
      </c>
      <c r="CL30" s="100">
        <f t="shared" si="27"/>
        <v>7.3968607102726888E-2</v>
      </c>
      <c r="CM30" s="100">
        <f t="shared" si="28"/>
        <v>9.9940289124790874E-2</v>
      </c>
      <c r="CN30" s="100">
        <f t="shared" si="29"/>
        <v>5.2056147438574243E-2</v>
      </c>
      <c r="CO30" s="100">
        <f t="shared" si="30"/>
        <v>9.4005830512811778E-3</v>
      </c>
      <c r="CP30" s="100">
        <f t="shared" si="31"/>
        <v>2.6058963954336458E-3</v>
      </c>
      <c r="CQ30" s="100">
        <f t="shared" si="32"/>
        <v>1</v>
      </c>
    </row>
    <row r="31" spans="1:95" s="126" customFormat="1" x14ac:dyDescent="0.25">
      <c r="A31" s="114" t="s">
        <v>50</v>
      </c>
      <c r="B31" s="115" t="s">
        <v>36</v>
      </c>
      <c r="C31" s="116" t="s">
        <v>38</v>
      </c>
      <c r="D31" s="116" t="s">
        <v>77</v>
      </c>
      <c r="E31" s="117">
        <v>0.68931291572330455</v>
      </c>
      <c r="F31" s="118">
        <v>0.36281785810478795</v>
      </c>
      <c r="G31" s="119">
        <v>0.84799999999999998</v>
      </c>
      <c r="H31" s="120"/>
      <c r="I31" s="121"/>
      <c r="J31" s="122">
        <f t="shared" si="33"/>
        <v>0</v>
      </c>
      <c r="K31" s="119">
        <v>1.161</v>
      </c>
      <c r="L31" s="120"/>
      <c r="M31" s="120"/>
      <c r="N31" s="123"/>
      <c r="O31" s="120"/>
      <c r="P31" s="120"/>
      <c r="Q31" s="116"/>
      <c r="R31" s="119"/>
      <c r="S31" s="120"/>
      <c r="T31" s="120"/>
      <c r="U31" s="115"/>
      <c r="V31" s="115"/>
      <c r="W31" s="115"/>
      <c r="X31" s="124"/>
      <c r="Y31" s="119"/>
      <c r="Z31" s="120"/>
      <c r="AA31" s="116"/>
      <c r="AB31" s="120"/>
      <c r="AC31" s="120"/>
      <c r="AD31" s="116"/>
      <c r="AE31" s="125" t="s">
        <v>47</v>
      </c>
      <c r="AH31" s="127">
        <v>52.46</v>
      </c>
      <c r="AI31" s="127">
        <v>2.8</v>
      </c>
      <c r="AJ31" s="127">
        <v>16.14</v>
      </c>
      <c r="AK31" s="127">
        <v>10.98</v>
      </c>
      <c r="AL31" s="127">
        <v>0.15</v>
      </c>
      <c r="AM31" s="127">
        <v>0.94</v>
      </c>
      <c r="AN31" s="127">
        <v>10.55</v>
      </c>
      <c r="AO31" s="127">
        <v>3.31</v>
      </c>
      <c r="AP31" s="127">
        <v>1.03</v>
      </c>
      <c r="AQ31" s="127">
        <v>0.41</v>
      </c>
      <c r="AR31" s="128">
        <f>SUM(AH31:AQ31)</f>
        <v>98.77000000000001</v>
      </c>
      <c r="AS31" s="127"/>
      <c r="AT31" s="127">
        <f>(BJ31+BL31)/(SUM(BJ31:BS31))</f>
        <v>0.68931291572330455</v>
      </c>
      <c r="AU31" s="127">
        <f>BQ31/(BQ31+BP31)</f>
        <v>0.36281785810478795</v>
      </c>
      <c r="AV31" s="127"/>
      <c r="AW31" s="127">
        <f>AH31/60.09</f>
        <v>0.87302379763687799</v>
      </c>
      <c r="AX31" s="127">
        <f>AI31/79.9</f>
        <v>3.5043804755944929E-2</v>
      </c>
      <c r="AY31" s="127">
        <f>AJ31/101.96</f>
        <v>0.15829737151824247</v>
      </c>
      <c r="AZ31" s="127">
        <f>AK31/71.85</f>
        <v>0.15281837160751569</v>
      </c>
      <c r="BA31" s="127">
        <f>AL31/70.94</f>
        <v>2.11446292641669E-3</v>
      </c>
      <c r="BB31" s="127">
        <f>AM31/40.31</f>
        <v>2.3319275613991563E-2</v>
      </c>
      <c r="BC31" s="127">
        <f>AN31/56.08</f>
        <v>0.18812410841654781</v>
      </c>
      <c r="BD31" s="127">
        <f>AO31/61.8</f>
        <v>5.3559870550161814E-2</v>
      </c>
      <c r="BE31" s="127">
        <f>AP31/94.2</f>
        <v>1.0934182590233545E-2</v>
      </c>
      <c r="BF31" s="127">
        <f>AQ31/141.95</f>
        <v>2.8883409651285666E-3</v>
      </c>
      <c r="BG31" s="127">
        <f>SUM(AW31:BE31)</f>
        <v>1.4972352456159328</v>
      </c>
      <c r="BH31" s="127"/>
      <c r="BI31" s="127"/>
      <c r="BJ31" s="127">
        <f t="shared" si="61"/>
        <v>0.87302379763687799</v>
      </c>
      <c r="BK31" s="127">
        <f t="shared" si="61"/>
        <v>3.5043804755944929E-2</v>
      </c>
      <c r="BL31" s="127">
        <f>2*AY31</f>
        <v>0.31659474303648494</v>
      </c>
      <c r="BM31" s="127">
        <f t="shared" si="62"/>
        <v>0.15281837160751569</v>
      </c>
      <c r="BN31" s="127">
        <f t="shared" si="62"/>
        <v>2.11446292641669E-3</v>
      </c>
      <c r="BO31" s="127">
        <f t="shared" si="62"/>
        <v>2.3319275613991563E-2</v>
      </c>
      <c r="BP31" s="127">
        <f t="shared" si="62"/>
        <v>0.18812410841654781</v>
      </c>
      <c r="BQ31" s="127">
        <f t="shared" si="63"/>
        <v>0.10711974110032363</v>
      </c>
      <c r="BR31" s="127">
        <f t="shared" si="63"/>
        <v>2.186836518046709E-2</v>
      </c>
      <c r="BS31" s="127">
        <f t="shared" si="63"/>
        <v>5.7766819302571331E-3</v>
      </c>
      <c r="BT31" s="132">
        <f t="shared" si="19"/>
        <v>1.7258033522048275</v>
      </c>
      <c r="BU31" s="129"/>
      <c r="BV31" s="113"/>
      <c r="BW31" s="137"/>
      <c r="BX31" s="130"/>
      <c r="BY31" s="130"/>
      <c r="BZ31" s="130"/>
      <c r="CA31" s="130"/>
      <c r="CG31" s="100">
        <f t="shared" si="58"/>
        <v>0.50586516506734824</v>
      </c>
      <c r="CH31" s="100">
        <f t="shared" si="59"/>
        <v>2.0305792494361631E-2</v>
      </c>
      <c r="CI31" s="100">
        <f t="shared" si="24"/>
        <v>0.18344775065595642</v>
      </c>
      <c r="CJ31" s="100">
        <f t="shared" si="60"/>
        <v>8.8549122014556378E-2</v>
      </c>
      <c r="CK31" s="100">
        <f t="shared" si="26"/>
        <v>1.225205017544626E-3</v>
      </c>
      <c r="CL31" s="100">
        <f t="shared" si="27"/>
        <v>1.3512127893481985E-2</v>
      </c>
      <c r="CM31" s="100">
        <f t="shared" si="28"/>
        <v>0.10900668849449555</v>
      </c>
      <c r="CN31" s="100">
        <f t="shared" si="29"/>
        <v>6.2069494165410619E-2</v>
      </c>
      <c r="CO31" s="100">
        <f t="shared" si="30"/>
        <v>1.2671411926815887E-2</v>
      </c>
      <c r="CP31" s="100">
        <f t="shared" si="31"/>
        <v>3.3472422700286455E-3</v>
      </c>
      <c r="CQ31" s="100">
        <f t="shared" si="32"/>
        <v>1</v>
      </c>
    </row>
    <row r="32" spans="1:95" x14ac:dyDescent="0.25">
      <c r="A32" s="40" t="s">
        <v>63</v>
      </c>
      <c r="B32" s="41" t="s">
        <v>23</v>
      </c>
      <c r="C32" s="47" t="s">
        <v>5</v>
      </c>
      <c r="D32" s="47" t="s">
        <v>79</v>
      </c>
      <c r="E32" s="45">
        <v>0.69099999999999995</v>
      </c>
      <c r="F32" s="54"/>
      <c r="G32" s="8">
        <v>1</v>
      </c>
      <c r="H32" s="9">
        <v>0.08</v>
      </c>
      <c r="I32" s="71">
        <v>5236</v>
      </c>
      <c r="J32" s="92">
        <f t="shared" si="33"/>
        <v>0.08</v>
      </c>
      <c r="K32" s="11">
        <v>0.55000000000000004</v>
      </c>
      <c r="L32" s="12"/>
      <c r="M32" s="12">
        <v>4505</v>
      </c>
      <c r="N32" s="90"/>
      <c r="O32" s="12">
        <v>28</v>
      </c>
      <c r="P32" s="12">
        <v>5</v>
      </c>
      <c r="Q32" s="20">
        <v>1630</v>
      </c>
      <c r="R32" s="11"/>
      <c r="S32" s="12"/>
      <c r="T32" s="12"/>
      <c r="U32" s="19"/>
      <c r="V32" s="19"/>
      <c r="W32" s="19"/>
      <c r="X32" s="30"/>
      <c r="Y32" s="11"/>
      <c r="Z32" s="12"/>
      <c r="AA32" s="20"/>
      <c r="AB32" s="12"/>
      <c r="AC32" s="12"/>
      <c r="AD32" s="20"/>
      <c r="AE32" s="38" t="s">
        <v>100</v>
      </c>
      <c r="AH32" s="100">
        <v>76.900000000000006</v>
      </c>
      <c r="AI32" s="100"/>
      <c r="AJ32" s="100">
        <v>1.3</v>
      </c>
      <c r="AK32" s="100"/>
      <c r="AL32" s="100"/>
      <c r="AM32" s="100"/>
      <c r="AN32" s="100"/>
      <c r="AO32" s="100">
        <v>10.8</v>
      </c>
      <c r="AP32" s="100">
        <v>3</v>
      </c>
      <c r="AQ32" s="100"/>
      <c r="AR32" s="9">
        <f>SUM(AH32:AQ32)</f>
        <v>92</v>
      </c>
      <c r="AS32" s="100"/>
      <c r="AT32" s="100">
        <f>(BJ32+BL32)/(SUM(BJ32:BS32))</f>
        <v>0.75954646898173384</v>
      </c>
      <c r="AU32" s="100"/>
      <c r="AV32" s="100"/>
      <c r="AW32" s="100">
        <f>AH32/60.09</f>
        <v>1.2797470460975204</v>
      </c>
      <c r="AX32" s="100">
        <f>AI32/79.9</f>
        <v>0</v>
      </c>
      <c r="AY32" s="100">
        <f>AJ32/101.96</f>
        <v>1.2750098077677522E-2</v>
      </c>
      <c r="AZ32" s="100">
        <f>AK32/71.85</f>
        <v>0</v>
      </c>
      <c r="BA32" s="100">
        <f>AL32/70.94</f>
        <v>0</v>
      </c>
      <c r="BB32" s="100">
        <f>AM32/40.31</f>
        <v>0</v>
      </c>
      <c r="BC32" s="100">
        <f>AN32/56.08</f>
        <v>0</v>
      </c>
      <c r="BD32" s="100">
        <f>AO32/61.8</f>
        <v>0.17475728155339809</v>
      </c>
      <c r="BE32" s="100">
        <f>AP32/94.2</f>
        <v>3.1847133757961783E-2</v>
      </c>
      <c r="BF32" s="100">
        <f>AQ32/141.95</f>
        <v>0</v>
      </c>
      <c r="BG32" s="100"/>
      <c r="BH32" s="100">
        <f>SUM(AW32:BE32)</f>
        <v>1.4991015594865578</v>
      </c>
      <c r="BI32" s="100"/>
      <c r="BJ32" s="100">
        <f t="shared" si="61"/>
        <v>1.2797470460975204</v>
      </c>
      <c r="BK32" s="100">
        <f t="shared" si="61"/>
        <v>0</v>
      </c>
      <c r="BL32" s="100">
        <f>2*AY32</f>
        <v>2.5500196155355044E-2</v>
      </c>
      <c r="BM32" s="100">
        <f t="shared" si="62"/>
        <v>0</v>
      </c>
      <c r="BN32" s="100">
        <f t="shared" si="62"/>
        <v>0</v>
      </c>
      <c r="BO32" s="100">
        <f t="shared" si="62"/>
        <v>0</v>
      </c>
      <c r="BP32" s="100">
        <f t="shared" si="62"/>
        <v>0</v>
      </c>
      <c r="BQ32" s="100">
        <f t="shared" si="63"/>
        <v>0.34951456310679618</v>
      </c>
      <c r="BR32" s="100">
        <f t="shared" si="63"/>
        <v>6.3694267515923567E-2</v>
      </c>
      <c r="BS32" s="100">
        <f t="shared" si="63"/>
        <v>0</v>
      </c>
      <c r="BT32" s="132">
        <f t="shared" si="19"/>
        <v>1.7184560728755953</v>
      </c>
      <c r="BU32" s="113"/>
      <c r="BV32" s="113"/>
      <c r="BW32" s="137"/>
      <c r="BX32" s="6"/>
      <c r="BY32" s="6"/>
      <c r="BZ32" s="6"/>
      <c r="CA32" s="6"/>
      <c r="CG32" s="100">
        <f t="shared" ref="CG32:CG39" si="64">BJ32/$BT32</f>
        <v>0.74470745356676071</v>
      </c>
      <c r="CH32" s="100"/>
      <c r="CI32" s="100">
        <f t="shared" si="24"/>
        <v>1.483901541497307E-2</v>
      </c>
      <c r="CJ32" s="100">
        <f t="shared" si="60"/>
        <v>0</v>
      </c>
      <c r="CK32" s="100">
        <f t="shared" si="26"/>
        <v>0</v>
      </c>
      <c r="CL32" s="100">
        <f t="shared" si="27"/>
        <v>0</v>
      </c>
      <c r="CM32" s="100">
        <f t="shared" si="28"/>
        <v>0</v>
      </c>
      <c r="CN32" s="100">
        <f t="shared" si="29"/>
        <v>0.20338870956528587</v>
      </c>
      <c r="CO32" s="100">
        <f t="shared" si="30"/>
        <v>3.7064821452980255E-2</v>
      </c>
      <c r="CP32" s="100">
        <f t="shared" si="31"/>
        <v>0</v>
      </c>
      <c r="CQ32" s="100">
        <f t="shared" si="32"/>
        <v>1</v>
      </c>
    </row>
    <row r="33" spans="1:95" x14ac:dyDescent="0.25">
      <c r="A33" s="40" t="s">
        <v>43</v>
      </c>
      <c r="B33" s="41" t="s">
        <v>89</v>
      </c>
      <c r="C33" s="21" t="s">
        <v>10</v>
      </c>
      <c r="D33" s="21" t="s">
        <v>91</v>
      </c>
      <c r="E33" s="45">
        <v>0.70799999999999996</v>
      </c>
      <c r="F33" s="54">
        <v>0.50738925282880565</v>
      </c>
      <c r="G33" s="8">
        <v>1.25</v>
      </c>
      <c r="H33" s="9">
        <v>0.05</v>
      </c>
      <c r="I33" s="71"/>
      <c r="J33" s="92">
        <f t="shared" si="33"/>
        <v>0.04</v>
      </c>
      <c r="K33" s="11">
        <v>0.95</v>
      </c>
      <c r="L33" s="12">
        <v>0.1</v>
      </c>
      <c r="M33" s="12"/>
      <c r="N33" s="90">
        <f t="shared" si="54"/>
        <v>0.10526315789473685</v>
      </c>
      <c r="O33" s="12">
        <v>42</v>
      </c>
      <c r="P33" s="12">
        <v>2</v>
      </c>
      <c r="Q33" s="20"/>
      <c r="R33" s="11"/>
      <c r="S33" s="12"/>
      <c r="T33" s="12"/>
      <c r="U33" s="19"/>
      <c r="V33" s="19"/>
      <c r="W33" s="19"/>
      <c r="X33" s="30"/>
      <c r="Y33" s="11">
        <v>180</v>
      </c>
      <c r="Z33" s="12">
        <v>15</v>
      </c>
      <c r="AA33" s="20"/>
      <c r="AB33" s="12">
        <v>190</v>
      </c>
      <c r="AC33" s="12">
        <v>15</v>
      </c>
      <c r="AD33" s="20"/>
      <c r="AE33" s="38" t="s">
        <v>90</v>
      </c>
      <c r="AH33" s="100">
        <v>54.55</v>
      </c>
      <c r="AI33" s="100">
        <v>2.02</v>
      </c>
      <c r="AJ33" s="100">
        <v>14.5</v>
      </c>
      <c r="AK33" s="100">
        <f>4.83+7.34</f>
        <v>12.17</v>
      </c>
      <c r="AL33" s="100">
        <v>0.27</v>
      </c>
      <c r="AM33" s="100">
        <v>2.95</v>
      </c>
      <c r="AN33" s="100">
        <v>6.96</v>
      </c>
      <c r="AO33" s="100">
        <v>3.95</v>
      </c>
      <c r="AP33" s="100">
        <v>1.28</v>
      </c>
      <c r="AQ33" s="100">
        <v>1.02</v>
      </c>
      <c r="AR33" s="9">
        <f>SUM(AH33:AQ33)</f>
        <v>99.669999999999987</v>
      </c>
      <c r="AS33" s="100"/>
      <c r="AT33" s="100">
        <f>(BJ33+BL33)/(SUM(BJ33:BS33))</f>
        <v>0.67841771052078004</v>
      </c>
      <c r="AU33" s="100">
        <f>BQ33/(BQ33+BP33)</f>
        <v>0.50738925282880565</v>
      </c>
      <c r="AV33" s="100"/>
      <c r="AW33" s="100">
        <f>AH33/60.09</f>
        <v>0.90780495922782478</v>
      </c>
      <c r="AX33" s="100">
        <f>AI33/79.9</f>
        <v>2.5281602002503126E-2</v>
      </c>
      <c r="AY33" s="100">
        <f>AJ33/101.96</f>
        <v>0.14221263240486468</v>
      </c>
      <c r="AZ33" s="100">
        <f>AK33/71.85</f>
        <v>0.16938065414057066</v>
      </c>
      <c r="BA33" s="100">
        <f>AL33/70.94</f>
        <v>3.8060332675500428E-3</v>
      </c>
      <c r="BB33" s="100">
        <f>AM33/40.31</f>
        <v>7.3182833043909698E-2</v>
      </c>
      <c r="BC33" s="100">
        <f>AN33/56.08</f>
        <v>0.12410841654778888</v>
      </c>
      <c r="BD33" s="100">
        <f>AO33/61.8</f>
        <v>6.3915857605177998E-2</v>
      </c>
      <c r="BE33" s="100">
        <f>AP33/94.2</f>
        <v>1.3588110403397028E-2</v>
      </c>
      <c r="BF33" s="100">
        <f>AQ33/141.95</f>
        <v>7.1856287425149708E-3</v>
      </c>
      <c r="BG33" s="100"/>
      <c r="BH33" s="100">
        <f>SUM(AW33:BE33)</f>
        <v>1.5232810986435867</v>
      </c>
      <c r="BI33" s="100"/>
      <c r="BJ33" s="100">
        <f t="shared" si="61"/>
        <v>0.90780495922782478</v>
      </c>
      <c r="BK33" s="100">
        <f t="shared" si="61"/>
        <v>2.5281602002503126E-2</v>
      </c>
      <c r="BL33" s="100">
        <f>2*AY33</f>
        <v>0.28442526480972935</v>
      </c>
      <c r="BM33" s="100">
        <f t="shared" si="62"/>
        <v>0.16938065414057066</v>
      </c>
      <c r="BN33" s="100">
        <f t="shared" si="62"/>
        <v>3.8060332675500428E-3</v>
      </c>
      <c r="BO33" s="100">
        <f t="shared" si="62"/>
        <v>7.3182833043909698E-2</v>
      </c>
      <c r="BP33" s="100">
        <f t="shared" si="62"/>
        <v>0.12410841654778888</v>
      </c>
      <c r="BQ33" s="100">
        <f t="shared" si="63"/>
        <v>0.127831715210356</v>
      </c>
      <c r="BR33" s="100">
        <f t="shared" si="63"/>
        <v>2.7176220806794056E-2</v>
      </c>
      <c r="BS33" s="100">
        <f t="shared" si="63"/>
        <v>1.4371257485029942E-2</v>
      </c>
      <c r="BT33" s="132">
        <f t="shared" si="19"/>
        <v>1.7573689565420565</v>
      </c>
      <c r="BU33" s="113">
        <f t="shared" si="20"/>
        <v>0.3017058910777074</v>
      </c>
      <c r="BV33" s="113">
        <f t="shared" si="21"/>
        <v>0.52198716724271443</v>
      </c>
      <c r="BW33" s="137">
        <f t="shared" si="22"/>
        <v>0.53000268465928746</v>
      </c>
      <c r="BX33" s="6"/>
      <c r="BY33" s="6"/>
      <c r="BZ33" s="6"/>
      <c r="CA33" s="6"/>
      <c r="CG33" s="100">
        <f t="shared" si="64"/>
        <v>0.51657049923887144</v>
      </c>
      <c r="CH33" s="100">
        <f t="shared" ref="CH33:CH39" si="65">BK33/$BT33</f>
        <v>1.438605246120273E-2</v>
      </c>
      <c r="CI33" s="100">
        <f t="shared" si="24"/>
        <v>0.16184721128190854</v>
      </c>
      <c r="CJ33" s="100">
        <f t="shared" si="60"/>
        <v>9.6383092184499461E-2</v>
      </c>
      <c r="CK33" s="100">
        <f t="shared" si="26"/>
        <v>2.1657565153757503E-3</v>
      </c>
      <c r="CL33" s="100">
        <f t="shared" si="27"/>
        <v>4.1643408330092647E-2</v>
      </c>
      <c r="CM33" s="100">
        <f t="shared" si="28"/>
        <v>7.0621718954222798E-2</v>
      </c>
      <c r="CN33" s="100">
        <f t="shared" si="29"/>
        <v>7.274039679287847E-2</v>
      </c>
      <c r="CO33" s="100">
        <f t="shared" si="30"/>
        <v>1.546415208122728E-2</v>
      </c>
      <c r="CP33" s="100">
        <f t="shared" si="31"/>
        <v>8.1777121597208634E-3</v>
      </c>
      <c r="CQ33" s="100">
        <f t="shared" si="32"/>
        <v>1</v>
      </c>
    </row>
    <row r="34" spans="1:95" x14ac:dyDescent="0.25">
      <c r="A34" s="51" t="s">
        <v>49</v>
      </c>
      <c r="B34" s="52" t="s">
        <v>183</v>
      </c>
      <c r="C34" s="53" t="s">
        <v>184</v>
      </c>
      <c r="D34" s="53" t="s">
        <v>185</v>
      </c>
      <c r="E34" s="79">
        <v>0.71173349872811031</v>
      </c>
      <c r="F34" s="87">
        <v>0.57465772539738236</v>
      </c>
      <c r="G34" s="88"/>
      <c r="H34" s="80"/>
      <c r="I34" s="85"/>
      <c r="J34" s="92"/>
      <c r="K34" s="81"/>
      <c r="L34" s="70"/>
      <c r="M34" s="70"/>
      <c r="N34" s="90"/>
      <c r="O34" s="70"/>
      <c r="P34" s="70"/>
      <c r="Q34" s="61"/>
      <c r="R34" s="81">
        <v>60</v>
      </c>
      <c r="S34" s="70"/>
      <c r="T34" s="70"/>
      <c r="U34" s="60">
        <v>2</v>
      </c>
      <c r="V34" s="60"/>
      <c r="W34" s="60"/>
      <c r="X34" s="82"/>
      <c r="Y34" s="81"/>
      <c r="Z34" s="70"/>
      <c r="AA34" s="61"/>
      <c r="AB34" s="70"/>
      <c r="AC34" s="70"/>
      <c r="AD34" s="61"/>
      <c r="AE34" s="83"/>
      <c r="AF34" s="5" t="s">
        <v>171</v>
      </c>
      <c r="AH34" s="100">
        <v>53.8</v>
      </c>
      <c r="AI34" s="100">
        <v>0.87</v>
      </c>
      <c r="AJ34" s="100">
        <v>17.670000000000002</v>
      </c>
      <c r="AK34" s="100">
        <v>6.9</v>
      </c>
      <c r="AL34" s="100">
        <v>0.15</v>
      </c>
      <c r="AM34" s="100">
        <v>2.4300000000000002</v>
      </c>
      <c r="AN34" s="100">
        <v>5.83</v>
      </c>
      <c r="AO34" s="100">
        <v>4.34</v>
      </c>
      <c r="AP34" s="100">
        <v>3.82</v>
      </c>
      <c r="AQ34" s="100">
        <v>0.57999999999999996</v>
      </c>
      <c r="AR34" s="9">
        <f>SUM(AH34:AQ34)</f>
        <v>96.390000000000015</v>
      </c>
      <c r="AS34" s="100"/>
      <c r="AT34" s="100">
        <f>(BJ34+BL34)/(SUM(BJ34:BS34))</f>
        <v>0.71173349872811031</v>
      </c>
      <c r="AU34" s="100">
        <f>BQ34/(BQ34+BP34)</f>
        <v>0.57465772539738236</v>
      </c>
      <c r="AV34" s="100"/>
      <c r="AW34" s="100">
        <f>AH34/60.09</f>
        <v>0.89532368114494909</v>
      </c>
      <c r="AX34" s="100">
        <f>AI34/79.9</f>
        <v>1.0888610763454317E-2</v>
      </c>
      <c r="AY34" s="100">
        <f>AJ34/101.96</f>
        <v>0.17330325617889372</v>
      </c>
      <c r="AZ34" s="100">
        <f>AK34/71.85</f>
        <v>9.6033402922755751E-2</v>
      </c>
      <c r="BA34" s="100">
        <f>AL34/70.94</f>
        <v>2.11446292641669E-3</v>
      </c>
      <c r="BB34" s="100">
        <f>AM34/40.31</f>
        <v>6.0282808236169688E-2</v>
      </c>
      <c r="BC34" s="100">
        <f>AN34/56.08</f>
        <v>0.10395863052781741</v>
      </c>
      <c r="BD34" s="100">
        <f>AO34/61.8</f>
        <v>7.0226537216828477E-2</v>
      </c>
      <c r="BE34" s="100">
        <f>AP34/94.2</f>
        <v>4.0552016985138002E-2</v>
      </c>
      <c r="BF34" s="100">
        <f>AQ34/141.95</f>
        <v>4.0859457555477282E-3</v>
      </c>
      <c r="BG34" s="100">
        <f>SUM(AW34:BE34)</f>
        <v>1.4526834069024235</v>
      </c>
      <c r="BH34" s="100"/>
      <c r="BI34" s="100"/>
      <c r="BJ34" s="100">
        <f t="shared" si="61"/>
        <v>0.89532368114494909</v>
      </c>
      <c r="BK34" s="100">
        <f t="shared" si="61"/>
        <v>1.0888610763454317E-2</v>
      </c>
      <c r="BL34" s="100">
        <f>2*AY34</f>
        <v>0.34660651235778744</v>
      </c>
      <c r="BM34" s="100">
        <f t="shared" si="62"/>
        <v>9.6033402922755751E-2</v>
      </c>
      <c r="BN34" s="100">
        <f t="shared" si="62"/>
        <v>2.11446292641669E-3</v>
      </c>
      <c r="BO34" s="100">
        <f t="shared" si="62"/>
        <v>6.0282808236169688E-2</v>
      </c>
      <c r="BP34" s="100">
        <f t="shared" si="62"/>
        <v>0.10395863052781741</v>
      </c>
      <c r="BQ34" s="100">
        <f t="shared" si="63"/>
        <v>0.14045307443365695</v>
      </c>
      <c r="BR34" s="100">
        <f t="shared" si="63"/>
        <v>8.1104033970276004E-2</v>
      </c>
      <c r="BS34" s="100">
        <f t="shared" si="63"/>
        <v>8.1718915110954565E-3</v>
      </c>
      <c r="BT34" s="132">
        <f t="shared" si="19"/>
        <v>1.7449371087943788</v>
      </c>
      <c r="BU34" s="113">
        <f t="shared" si="20"/>
        <v>0.38564655443753459</v>
      </c>
      <c r="BV34" s="113">
        <f t="shared" si="21"/>
        <v>0.56828154265155262</v>
      </c>
      <c r="BW34" s="137">
        <f t="shared" si="22"/>
        <v>0.3229439117184284</v>
      </c>
      <c r="BX34" s="6"/>
      <c r="BY34" s="6"/>
      <c r="BZ34" s="6"/>
      <c r="CA34" s="6"/>
      <c r="CG34" s="100">
        <f t="shared" si="64"/>
        <v>0.5130979658994993</v>
      </c>
      <c r="CH34" s="100">
        <f t="shared" si="65"/>
        <v>6.2401164538116415E-3</v>
      </c>
      <c r="CI34" s="100">
        <f t="shared" si="24"/>
        <v>0.19863553282861102</v>
      </c>
      <c r="CJ34" s="100">
        <f t="shared" si="60"/>
        <v>5.5035452245673001E-2</v>
      </c>
      <c r="CK34" s="100">
        <f t="shared" si="26"/>
        <v>1.2117702785733211E-3</v>
      </c>
      <c r="CL34" s="100">
        <f t="shared" si="27"/>
        <v>3.4547267023176904E-2</v>
      </c>
      <c r="CM34" s="100">
        <f t="shared" si="28"/>
        <v>5.9577293647932711E-2</v>
      </c>
      <c r="CN34" s="100">
        <f t="shared" si="29"/>
        <v>8.0491768858477392E-2</v>
      </c>
      <c r="CO34" s="100">
        <f t="shared" si="30"/>
        <v>4.6479631593320192E-2</v>
      </c>
      <c r="CP34" s="100">
        <f t="shared" si="31"/>
        <v>4.683201170924506E-3</v>
      </c>
      <c r="CQ34" s="100">
        <f t="shared" si="32"/>
        <v>1</v>
      </c>
    </row>
    <row r="35" spans="1:95" s="126" customFormat="1" x14ac:dyDescent="0.25">
      <c r="A35" s="114" t="s">
        <v>141</v>
      </c>
      <c r="B35" s="115" t="s">
        <v>140</v>
      </c>
      <c r="C35" s="116" t="s">
        <v>142</v>
      </c>
      <c r="D35" s="116" t="s">
        <v>77</v>
      </c>
      <c r="E35" s="117">
        <v>0.71982465379159599</v>
      </c>
      <c r="F35" s="118">
        <v>0.9586393576105503</v>
      </c>
      <c r="G35" s="131">
        <v>1.1000000000000001</v>
      </c>
      <c r="H35" s="128">
        <v>0.12</v>
      </c>
      <c r="I35" s="121"/>
      <c r="J35" s="122">
        <f t="shared" si="33"/>
        <v>0.10909090909090907</v>
      </c>
      <c r="K35" s="119">
        <v>1.25</v>
      </c>
      <c r="L35" s="120">
        <v>0.33</v>
      </c>
      <c r="M35" s="120"/>
      <c r="N35" s="123">
        <f t="shared" si="54"/>
        <v>0.26400000000000001</v>
      </c>
      <c r="O35" s="120"/>
      <c r="P35" s="120"/>
      <c r="Q35" s="116"/>
      <c r="R35" s="119"/>
      <c r="S35" s="120"/>
      <c r="T35" s="120"/>
      <c r="U35" s="115"/>
      <c r="V35" s="115"/>
      <c r="W35" s="115"/>
      <c r="X35" s="124"/>
      <c r="Y35" s="119"/>
      <c r="Z35" s="120"/>
      <c r="AA35" s="116"/>
      <c r="AB35" s="120"/>
      <c r="AC35" s="120"/>
      <c r="AD35" s="116"/>
      <c r="AE35" s="125" t="s">
        <v>144</v>
      </c>
      <c r="AH35" s="127">
        <v>59.44</v>
      </c>
      <c r="AI35" s="127">
        <v>0.64500000000000002</v>
      </c>
      <c r="AJ35" s="127">
        <v>18.82</v>
      </c>
      <c r="AK35" s="127">
        <v>3.85</v>
      </c>
      <c r="AL35" s="127">
        <v>0.2</v>
      </c>
      <c r="AM35" s="127">
        <v>0.33</v>
      </c>
      <c r="AN35" s="127">
        <v>0.78500000000000003</v>
      </c>
      <c r="AO35" s="127">
        <v>10.025</v>
      </c>
      <c r="AP35" s="127">
        <v>5.49</v>
      </c>
      <c r="AQ35" s="127">
        <v>7.5000000000000011E-2</v>
      </c>
      <c r="AR35" s="128">
        <v>99.66</v>
      </c>
      <c r="AS35" s="127"/>
      <c r="AT35" s="127">
        <v>0.71982465379159599</v>
      </c>
      <c r="AU35" s="127">
        <v>0.9586393576105503</v>
      </c>
      <c r="AV35" s="127"/>
      <c r="AW35" s="127">
        <v>0.98918289232817436</v>
      </c>
      <c r="AX35" s="127">
        <v>8.0725907384230286E-3</v>
      </c>
      <c r="AY35" s="127">
        <v>0.18458218909376228</v>
      </c>
      <c r="AZ35" s="127">
        <v>5.3583855254001396E-2</v>
      </c>
      <c r="BA35" s="127">
        <v>2.8192839018889204E-3</v>
      </c>
      <c r="BB35" s="127">
        <v>8.1865542049119333E-3</v>
      </c>
      <c r="BC35" s="127">
        <v>1.3997860199714694E-2</v>
      </c>
      <c r="BD35" s="127">
        <v>0.1622168284789644</v>
      </c>
      <c r="BE35" s="127">
        <v>5.8280254777070058E-2</v>
      </c>
      <c r="BF35" s="127">
        <v>5.2835505459668903E-4</v>
      </c>
      <c r="BG35" s="127"/>
      <c r="BH35" s="127">
        <v>1.4814506640315077</v>
      </c>
      <c r="BI35" s="127"/>
      <c r="BJ35" s="127">
        <v>0.98918289232817436</v>
      </c>
      <c r="BK35" s="127">
        <v>8.0725907384230286E-3</v>
      </c>
      <c r="BL35" s="127">
        <v>0.36916437818752457</v>
      </c>
      <c r="BM35" s="127">
        <v>5.3583855254001396E-2</v>
      </c>
      <c r="BN35" s="127">
        <v>2.8192839018889204E-3</v>
      </c>
      <c r="BO35" s="127">
        <v>8.1865542049119333E-3</v>
      </c>
      <c r="BP35" s="127">
        <v>1.3997860199714694E-2</v>
      </c>
      <c r="BQ35" s="127">
        <v>0.32443365695792881</v>
      </c>
      <c r="BR35" s="127">
        <v>0.11656050955414012</v>
      </c>
      <c r="BS35" s="127">
        <v>1.0567101091933781E-3</v>
      </c>
      <c r="BT35" s="132">
        <f t="shared" si="19"/>
        <v>1.8870582914359011</v>
      </c>
      <c r="BU35" s="129"/>
      <c r="BV35" s="113"/>
      <c r="BW35" s="137"/>
      <c r="BX35" s="130"/>
      <c r="BY35" s="130"/>
      <c r="BZ35" s="130"/>
      <c r="CA35" s="130"/>
      <c r="CG35" s="100">
        <f t="shared" si="64"/>
        <v>0.52419307703286944</v>
      </c>
      <c r="CH35" s="100">
        <f t="shared" si="65"/>
        <v>4.277870363125047E-3</v>
      </c>
      <c r="CI35" s="100">
        <f t="shared" si="24"/>
        <v>0.19562955731834858</v>
      </c>
      <c r="CJ35" s="100">
        <f t="shared" si="60"/>
        <v>2.8395442524050674E-2</v>
      </c>
      <c r="CK35" s="100">
        <f t="shared" si="26"/>
        <v>1.4940099702715965E-3</v>
      </c>
      <c r="CL35" s="100">
        <f t="shared" si="27"/>
        <v>4.3382624914477964E-3</v>
      </c>
      <c r="CM35" s="100">
        <f t="shared" si="28"/>
        <v>7.4178207759885558E-3</v>
      </c>
      <c r="CN35" s="100">
        <f t="shared" si="29"/>
        <v>0.17192561482086524</v>
      </c>
      <c r="CO35" s="100">
        <f t="shared" si="30"/>
        <v>6.1768367242883024E-2</v>
      </c>
      <c r="CP35" s="100">
        <f t="shared" si="31"/>
        <v>5.5997746015005491E-4</v>
      </c>
      <c r="CQ35" s="100">
        <f t="shared" si="32"/>
        <v>1</v>
      </c>
    </row>
    <row r="36" spans="1:95" x14ac:dyDescent="0.25">
      <c r="A36" s="40" t="s">
        <v>43</v>
      </c>
      <c r="B36" s="41" t="s">
        <v>27</v>
      </c>
      <c r="C36" s="47" t="s">
        <v>13</v>
      </c>
      <c r="D36" s="47" t="s">
        <v>77</v>
      </c>
      <c r="E36" s="45">
        <v>0.72153474597146128</v>
      </c>
      <c r="F36" s="54">
        <v>0.44170443723641156</v>
      </c>
      <c r="G36" s="8">
        <v>0.83</v>
      </c>
      <c r="H36" s="9">
        <v>7.0000000000000007E-2</v>
      </c>
      <c r="I36" s="71"/>
      <c r="J36" s="92">
        <f t="shared" si="33"/>
        <v>8.4337349397590369E-2</v>
      </c>
      <c r="K36" s="8">
        <v>0.7</v>
      </c>
      <c r="L36" s="12">
        <v>0.04</v>
      </c>
      <c r="M36" s="12"/>
      <c r="N36" s="90">
        <f t="shared" si="54"/>
        <v>5.7142857142857148E-2</v>
      </c>
      <c r="O36" s="12"/>
      <c r="P36" s="12"/>
      <c r="Q36" s="20"/>
      <c r="R36" s="11"/>
      <c r="S36" s="12"/>
      <c r="T36" s="12"/>
      <c r="U36" s="19"/>
      <c r="V36" s="19"/>
      <c r="W36" s="19"/>
      <c r="X36" s="30"/>
      <c r="Y36" s="11"/>
      <c r="Z36" s="12"/>
      <c r="AA36" s="20"/>
      <c r="AB36" s="12"/>
      <c r="AC36" s="12"/>
      <c r="AD36" s="20"/>
      <c r="AE36" s="38" t="s">
        <v>47</v>
      </c>
      <c r="AH36" s="100">
        <v>57.07</v>
      </c>
      <c r="AI36" s="100">
        <v>0.84</v>
      </c>
      <c r="AJ36" s="100">
        <v>17.46</v>
      </c>
      <c r="AK36" s="100">
        <v>7.56</v>
      </c>
      <c r="AL36" s="100">
        <v>0.11</v>
      </c>
      <c r="AM36" s="100">
        <v>4.26</v>
      </c>
      <c r="AN36" s="100">
        <v>7.57</v>
      </c>
      <c r="AO36" s="100">
        <v>3.3</v>
      </c>
      <c r="AP36" s="100">
        <v>1.6</v>
      </c>
      <c r="AQ36" s="100"/>
      <c r="AR36" s="9">
        <f>SUM(AH36:AQ36)</f>
        <v>99.77</v>
      </c>
      <c r="AS36" s="100"/>
      <c r="AT36" s="100">
        <f>(BJ36+BL36)/(SUM(BJ36:BS36))</f>
        <v>0.72153474597146128</v>
      </c>
      <c r="AU36" s="100">
        <f>BQ36/(BQ36+BP36)</f>
        <v>0.44170443723641156</v>
      </c>
      <c r="AV36" s="100"/>
      <c r="AW36" s="100">
        <f>AH36/60.09</f>
        <v>0.94974205358628716</v>
      </c>
      <c r="AX36" s="100">
        <f>AI36/79.9</f>
        <v>1.0513141426783479E-2</v>
      </c>
      <c r="AY36" s="100">
        <f>AJ36/101.96</f>
        <v>0.17124362495096118</v>
      </c>
      <c r="AZ36" s="100">
        <f>AK36/71.85</f>
        <v>0.10521920668058456</v>
      </c>
      <c r="BA36" s="100">
        <f>AL36/70.94</f>
        <v>1.5506061460389062E-3</v>
      </c>
      <c r="BB36" s="100">
        <f>AM36/40.31</f>
        <v>0.10568097246340857</v>
      </c>
      <c r="BC36" s="100">
        <f>AN36/56.08</f>
        <v>0.13498573466476463</v>
      </c>
      <c r="BD36" s="100">
        <f>AO36/61.8</f>
        <v>5.3398058252427182E-2</v>
      </c>
      <c r="BE36" s="100">
        <f>AP36/94.2</f>
        <v>1.6985138004246284E-2</v>
      </c>
      <c r="BF36" s="100">
        <f>AQ36/141.95</f>
        <v>0</v>
      </c>
      <c r="BG36" s="100">
        <f>SUM(AW36:BE36)</f>
        <v>1.5493185361755022</v>
      </c>
      <c r="BH36" s="100"/>
      <c r="BI36" s="100"/>
      <c r="BJ36" s="100">
        <f t="shared" ref="BJ36:BK39" si="66">AW36</f>
        <v>0.94974205358628716</v>
      </c>
      <c r="BK36" s="100">
        <f t="shared" si="66"/>
        <v>1.0513141426783479E-2</v>
      </c>
      <c r="BL36" s="100">
        <f>2*AY36</f>
        <v>0.34248724990192236</v>
      </c>
      <c r="BM36" s="100">
        <f t="shared" ref="BM36:BP39" si="67">AZ36</f>
        <v>0.10521920668058456</v>
      </c>
      <c r="BN36" s="100">
        <f t="shared" si="67"/>
        <v>1.5506061460389062E-3</v>
      </c>
      <c r="BO36" s="100">
        <f t="shared" si="67"/>
        <v>0.10568097246340857</v>
      </c>
      <c r="BP36" s="100">
        <f t="shared" si="67"/>
        <v>0.13498573466476463</v>
      </c>
      <c r="BQ36" s="100">
        <f t="shared" ref="BQ36:BS39" si="68">2*BD36</f>
        <v>0.10679611650485436</v>
      </c>
      <c r="BR36" s="100">
        <f t="shared" si="68"/>
        <v>3.3970276008492568E-2</v>
      </c>
      <c r="BS36" s="100">
        <f t="shared" si="68"/>
        <v>0</v>
      </c>
      <c r="BT36" s="132">
        <f t="shared" si="19"/>
        <v>1.7909453573831369</v>
      </c>
      <c r="BU36" s="113">
        <f t="shared" si="20"/>
        <v>0.50109474962206824</v>
      </c>
      <c r="BV36" s="113">
        <f t="shared" si="21"/>
        <v>0.50738747810193419</v>
      </c>
      <c r="BW36" s="137">
        <f t="shared" si="22"/>
        <v>0.10407883928542996</v>
      </c>
      <c r="BX36" s="6"/>
      <c r="BY36" s="6"/>
      <c r="BZ36" s="6"/>
      <c r="CA36" s="6"/>
      <c r="CG36" s="100">
        <f t="shared" si="64"/>
        <v>0.53030208301498105</v>
      </c>
      <c r="CH36" s="100">
        <f t="shared" si="65"/>
        <v>5.870163142299825E-3</v>
      </c>
      <c r="CI36" s="100">
        <f t="shared" si="24"/>
        <v>0.1912326629564802</v>
      </c>
      <c r="CJ36" s="100">
        <f t="shared" si="60"/>
        <v>5.875065157449972E-2</v>
      </c>
      <c r="CK36" s="100">
        <f t="shared" si="26"/>
        <v>8.6580315789455155E-4</v>
      </c>
      <c r="CL36" s="100">
        <f t="shared" si="27"/>
        <v>5.9008485115272138E-2</v>
      </c>
      <c r="CM36" s="100">
        <f t="shared" si="28"/>
        <v>7.5371218953324617E-2</v>
      </c>
      <c r="CN36" s="100">
        <f t="shared" si="29"/>
        <v>5.9631141767999496E-2</v>
      </c>
      <c r="CO36" s="100">
        <f t="shared" si="30"/>
        <v>1.896779031724825E-2</v>
      </c>
      <c r="CP36" s="100">
        <f t="shared" si="31"/>
        <v>0</v>
      </c>
      <c r="CQ36" s="100">
        <f t="shared" si="32"/>
        <v>1</v>
      </c>
    </row>
    <row r="37" spans="1:95" x14ac:dyDescent="0.25">
      <c r="A37" s="40" t="s">
        <v>43</v>
      </c>
      <c r="B37" s="41" t="s">
        <v>27</v>
      </c>
      <c r="C37" s="47" t="s">
        <v>13</v>
      </c>
      <c r="D37" s="47" t="s">
        <v>78</v>
      </c>
      <c r="E37" s="45">
        <v>0.72153474597146128</v>
      </c>
      <c r="F37" s="54">
        <v>0.44170443723641156</v>
      </c>
      <c r="G37" s="8">
        <v>0.96</v>
      </c>
      <c r="H37" s="9">
        <v>0.1</v>
      </c>
      <c r="I37" s="71"/>
      <c r="J37" s="92">
        <f t="shared" si="33"/>
        <v>0.10416666666666667</v>
      </c>
      <c r="K37" s="8">
        <v>0.85</v>
      </c>
      <c r="L37" s="12">
        <v>0.08</v>
      </c>
      <c r="M37" s="12"/>
      <c r="N37" s="90">
        <f t="shared" si="54"/>
        <v>9.4117647058823528E-2</v>
      </c>
      <c r="O37" s="12"/>
      <c r="P37" s="12"/>
      <c r="Q37" s="20"/>
      <c r="R37" s="11"/>
      <c r="S37" s="12"/>
      <c r="T37" s="12"/>
      <c r="U37" s="19"/>
      <c r="V37" s="19"/>
      <c r="W37" s="19"/>
      <c r="X37" s="30"/>
      <c r="Y37" s="11"/>
      <c r="Z37" s="12"/>
      <c r="AA37" s="20"/>
      <c r="AB37" s="12"/>
      <c r="AC37" s="12"/>
      <c r="AD37" s="20"/>
      <c r="AE37" s="38" t="s">
        <v>47</v>
      </c>
      <c r="AH37" s="100">
        <v>57.07</v>
      </c>
      <c r="AI37" s="100">
        <v>0.84</v>
      </c>
      <c r="AJ37" s="100">
        <v>17.46</v>
      </c>
      <c r="AK37" s="100">
        <v>7.56</v>
      </c>
      <c r="AL37" s="100">
        <v>0.11</v>
      </c>
      <c r="AM37" s="100">
        <v>4.26</v>
      </c>
      <c r="AN37" s="100">
        <v>7.57</v>
      </c>
      <c r="AO37" s="100">
        <v>3.3</v>
      </c>
      <c r="AP37" s="100">
        <v>1.6</v>
      </c>
      <c r="AQ37" s="100"/>
      <c r="AR37" s="9">
        <f>SUM(AH37:AQ37)</f>
        <v>99.77</v>
      </c>
      <c r="AS37" s="100"/>
      <c r="AT37" s="100">
        <f>(BJ37+BL37)/(SUM(BJ37:BS37))</f>
        <v>0.72153474597146128</v>
      </c>
      <c r="AU37" s="100">
        <f>BQ37/(BQ37+BP37)</f>
        <v>0.44170443723641156</v>
      </c>
      <c r="AV37" s="100"/>
      <c r="AW37" s="100">
        <f>AH37/60.09</f>
        <v>0.94974205358628716</v>
      </c>
      <c r="AX37" s="100">
        <f>AI37/79.9</f>
        <v>1.0513141426783479E-2</v>
      </c>
      <c r="AY37" s="100">
        <f>AJ37/101.96</f>
        <v>0.17124362495096118</v>
      </c>
      <c r="AZ37" s="100">
        <f>AK37/71.85</f>
        <v>0.10521920668058456</v>
      </c>
      <c r="BA37" s="100">
        <f>AL37/70.94</f>
        <v>1.5506061460389062E-3</v>
      </c>
      <c r="BB37" s="100">
        <f>AM37/40.31</f>
        <v>0.10568097246340857</v>
      </c>
      <c r="BC37" s="100">
        <f>AN37/56.08</f>
        <v>0.13498573466476463</v>
      </c>
      <c r="BD37" s="100">
        <f>AO37/61.8</f>
        <v>5.3398058252427182E-2</v>
      </c>
      <c r="BE37" s="100">
        <f>AP37/94.2</f>
        <v>1.6985138004246284E-2</v>
      </c>
      <c r="BF37" s="100">
        <f>AQ37/141.95</f>
        <v>0</v>
      </c>
      <c r="BG37" s="100">
        <f>SUM(AW37:BE37)</f>
        <v>1.5493185361755022</v>
      </c>
      <c r="BH37" s="100"/>
      <c r="BI37" s="100"/>
      <c r="BJ37" s="100">
        <f t="shared" si="66"/>
        <v>0.94974205358628716</v>
      </c>
      <c r="BK37" s="100">
        <f t="shared" si="66"/>
        <v>1.0513141426783479E-2</v>
      </c>
      <c r="BL37" s="100">
        <f>2*AY37</f>
        <v>0.34248724990192236</v>
      </c>
      <c r="BM37" s="100">
        <f t="shared" si="67"/>
        <v>0.10521920668058456</v>
      </c>
      <c r="BN37" s="100">
        <f t="shared" si="67"/>
        <v>1.5506061460389062E-3</v>
      </c>
      <c r="BO37" s="100">
        <f t="shared" si="67"/>
        <v>0.10568097246340857</v>
      </c>
      <c r="BP37" s="100">
        <f t="shared" si="67"/>
        <v>0.13498573466476463</v>
      </c>
      <c r="BQ37" s="100">
        <f t="shared" si="68"/>
        <v>0.10679611650485436</v>
      </c>
      <c r="BR37" s="100">
        <f t="shared" si="68"/>
        <v>3.3970276008492568E-2</v>
      </c>
      <c r="BS37" s="100">
        <f t="shared" si="68"/>
        <v>0</v>
      </c>
      <c r="BT37" s="132">
        <f t="shared" si="19"/>
        <v>1.7909453573831369</v>
      </c>
      <c r="BU37" s="113">
        <f t="shared" si="20"/>
        <v>0.50109474962206824</v>
      </c>
      <c r="BV37" s="113">
        <f t="shared" si="21"/>
        <v>0.50738747810193419</v>
      </c>
      <c r="BW37" s="137">
        <f t="shared" si="22"/>
        <v>0.20485809497892707</v>
      </c>
      <c r="BX37" s="6"/>
      <c r="BY37" s="6"/>
      <c r="BZ37" s="6"/>
      <c r="CA37" s="6"/>
      <c r="CG37" s="100">
        <f t="shared" si="64"/>
        <v>0.53030208301498105</v>
      </c>
      <c r="CH37" s="100">
        <f t="shared" si="65"/>
        <v>5.870163142299825E-3</v>
      </c>
      <c r="CI37" s="100">
        <f t="shared" si="24"/>
        <v>0.1912326629564802</v>
      </c>
      <c r="CJ37" s="100">
        <f t="shared" si="60"/>
        <v>5.875065157449972E-2</v>
      </c>
      <c r="CK37" s="100">
        <f t="shared" si="26"/>
        <v>8.6580315789455155E-4</v>
      </c>
      <c r="CL37" s="100">
        <f t="shared" si="27"/>
        <v>5.9008485115272138E-2</v>
      </c>
      <c r="CM37" s="100">
        <f t="shared" si="28"/>
        <v>7.5371218953324617E-2</v>
      </c>
      <c r="CN37" s="100">
        <f t="shared" si="29"/>
        <v>5.9631141767999496E-2</v>
      </c>
      <c r="CO37" s="100">
        <f t="shared" si="30"/>
        <v>1.896779031724825E-2</v>
      </c>
      <c r="CP37" s="100">
        <f t="shared" si="31"/>
        <v>0</v>
      </c>
      <c r="CQ37" s="100">
        <f t="shared" si="32"/>
        <v>1</v>
      </c>
    </row>
    <row r="38" spans="1:95" x14ac:dyDescent="0.25">
      <c r="A38" s="51" t="s">
        <v>49</v>
      </c>
      <c r="B38" s="52" t="s">
        <v>187</v>
      </c>
      <c r="C38" s="53" t="s">
        <v>184</v>
      </c>
      <c r="D38" s="53" t="s">
        <v>77</v>
      </c>
      <c r="E38" s="79">
        <v>0.72238014935670858</v>
      </c>
      <c r="F38" s="87">
        <v>0.59026644831546593</v>
      </c>
      <c r="G38" s="88"/>
      <c r="H38" s="80"/>
      <c r="I38" s="85"/>
      <c r="J38" s="92"/>
      <c r="K38" s="81"/>
      <c r="L38" s="70"/>
      <c r="M38" s="70"/>
      <c r="N38" s="90"/>
      <c r="O38" s="70"/>
      <c r="P38" s="70"/>
      <c r="Q38" s="61"/>
      <c r="R38" s="81"/>
      <c r="S38" s="70"/>
      <c r="T38" s="70"/>
      <c r="U38" s="60"/>
      <c r="V38" s="60"/>
      <c r="W38" s="60"/>
      <c r="X38" s="82"/>
      <c r="Y38" s="81"/>
      <c r="Z38" s="70"/>
      <c r="AA38" s="61"/>
      <c r="AB38" s="70">
        <v>215</v>
      </c>
      <c r="AC38" s="70">
        <v>8</v>
      </c>
      <c r="AD38" s="61"/>
      <c r="AE38" s="38" t="s">
        <v>163</v>
      </c>
      <c r="AH38" s="100">
        <v>58.29</v>
      </c>
      <c r="AI38" s="100">
        <v>0.52</v>
      </c>
      <c r="AJ38" s="100">
        <v>16.5</v>
      </c>
      <c r="AK38" s="100">
        <v>6.92</v>
      </c>
      <c r="AL38" s="100">
        <v>0.11</v>
      </c>
      <c r="AM38" s="100">
        <v>2.23</v>
      </c>
      <c r="AN38" s="100">
        <v>5.14</v>
      </c>
      <c r="AO38" s="100">
        <v>4.08</v>
      </c>
      <c r="AP38" s="100">
        <v>5.36</v>
      </c>
      <c r="AQ38" s="100"/>
      <c r="AR38" s="9">
        <f>SUM(AH38:AQ38)</f>
        <v>99.15</v>
      </c>
      <c r="AS38" s="100"/>
      <c r="AT38" s="100">
        <f>(BJ38+BL38)/(SUM(BJ38:BS38))</f>
        <v>0.72238014935670858</v>
      </c>
      <c r="AU38" s="100">
        <f>BQ38/(BQ38+BP38)</f>
        <v>0.59026644831546593</v>
      </c>
      <c r="AV38" s="100"/>
      <c r="AW38" s="100">
        <f>AH38/60.09</f>
        <v>0.97004493260109825</v>
      </c>
      <c r="AX38" s="100">
        <f>AI38/79.9</f>
        <v>6.5081351689612009E-3</v>
      </c>
      <c r="AY38" s="100">
        <f>AJ38/101.96</f>
        <v>0.16182816790898394</v>
      </c>
      <c r="AZ38" s="100">
        <f>AK38/71.85</f>
        <v>9.6311760612386929E-2</v>
      </c>
      <c r="BA38" s="100">
        <f>AL38/70.94</f>
        <v>1.5506061460389062E-3</v>
      </c>
      <c r="BB38" s="100">
        <f>AM38/40.31</f>
        <v>5.5321260233192754E-2</v>
      </c>
      <c r="BC38" s="100">
        <f>AN38/56.08</f>
        <v>9.1654778887303848E-2</v>
      </c>
      <c r="BD38" s="100">
        <f>AO38/61.8</f>
        <v>6.6019417475728162E-2</v>
      </c>
      <c r="BE38" s="100">
        <f>AP38/94.2</f>
        <v>5.6900212314225054E-2</v>
      </c>
      <c r="BF38" s="100">
        <f>AQ38/141.95</f>
        <v>0</v>
      </c>
      <c r="BG38" s="100">
        <f>SUM(AW38:BE38)</f>
        <v>1.5061392713479191</v>
      </c>
      <c r="BH38" s="100"/>
      <c r="BI38" s="100"/>
      <c r="BJ38" s="100">
        <f t="shared" si="66"/>
        <v>0.97004493260109825</v>
      </c>
      <c r="BK38" s="100">
        <f t="shared" si="66"/>
        <v>6.5081351689612009E-3</v>
      </c>
      <c r="BL38" s="100">
        <f>2*AY38</f>
        <v>0.32365633581796788</v>
      </c>
      <c r="BM38" s="100">
        <f t="shared" si="67"/>
        <v>9.6311760612386929E-2</v>
      </c>
      <c r="BN38" s="100">
        <f t="shared" si="67"/>
        <v>1.5506061460389062E-3</v>
      </c>
      <c r="BO38" s="100">
        <f t="shared" si="67"/>
        <v>5.5321260233192754E-2</v>
      </c>
      <c r="BP38" s="100">
        <f t="shared" si="67"/>
        <v>9.1654778887303848E-2</v>
      </c>
      <c r="BQ38" s="100">
        <f t="shared" si="68"/>
        <v>0.13203883495145632</v>
      </c>
      <c r="BR38" s="100">
        <f t="shared" si="68"/>
        <v>0.11380042462845011</v>
      </c>
      <c r="BS38" s="100">
        <f t="shared" si="68"/>
        <v>0</v>
      </c>
      <c r="BT38" s="132">
        <f t="shared" si="19"/>
        <v>1.7908870690468561</v>
      </c>
      <c r="BU38" s="113">
        <f t="shared" si="20"/>
        <v>0.36483649751679698</v>
      </c>
      <c r="BV38" s="113">
        <f t="shared" si="21"/>
        <v>0.58020330266202591</v>
      </c>
      <c r="BW38" s="137">
        <f t="shared" si="22"/>
        <v>0.33663587241992243</v>
      </c>
      <c r="BX38" s="6"/>
      <c r="BY38" s="6"/>
      <c r="BZ38" s="6"/>
      <c r="CA38" s="6"/>
      <c r="CG38" s="100">
        <f t="shared" si="64"/>
        <v>0.54165611521075663</v>
      </c>
      <c r="CH38" s="100">
        <f t="shared" si="65"/>
        <v>3.6340287902268194E-3</v>
      </c>
      <c r="CI38" s="100">
        <f t="shared" si="24"/>
        <v>0.18072403414595198</v>
      </c>
      <c r="CJ38" s="100">
        <f t="shared" si="60"/>
        <v>5.3778801732956766E-2</v>
      </c>
      <c r="CK38" s="100">
        <f t="shared" si="26"/>
        <v>8.6583133735181192E-4</v>
      </c>
      <c r="CL38" s="100">
        <f t="shared" si="27"/>
        <v>3.0890423628239034E-2</v>
      </c>
      <c r="CM38" s="100">
        <f t="shared" si="28"/>
        <v>5.117842463181347E-2</v>
      </c>
      <c r="CN38" s="100">
        <f t="shared" si="29"/>
        <v>7.3728174843391933E-2</v>
      </c>
      <c r="CO38" s="100">
        <f t="shared" si="30"/>
        <v>6.3544165679311565E-2</v>
      </c>
      <c r="CP38" s="100">
        <f t="shared" si="31"/>
        <v>0</v>
      </c>
      <c r="CQ38" s="100">
        <f t="shared" si="32"/>
        <v>1</v>
      </c>
    </row>
    <row r="39" spans="1:95" x14ac:dyDescent="0.25">
      <c r="A39" s="51" t="s">
        <v>101</v>
      </c>
      <c r="B39" s="52" t="s">
        <v>114</v>
      </c>
      <c r="C39" s="53" t="s">
        <v>13</v>
      </c>
      <c r="D39" s="53" t="s">
        <v>78</v>
      </c>
      <c r="E39" s="45">
        <v>0.74332445973082573</v>
      </c>
      <c r="F39" s="54">
        <v>0.53080798161757692</v>
      </c>
      <c r="G39" s="8">
        <v>1.08</v>
      </c>
      <c r="H39" s="9">
        <v>0.11</v>
      </c>
      <c r="I39" s="71">
        <v>5209</v>
      </c>
      <c r="J39" s="92">
        <f t="shared" si="33"/>
        <v>0.10185185185185185</v>
      </c>
      <c r="K39" s="11">
        <v>1.1499999999999999</v>
      </c>
      <c r="L39" s="12">
        <v>0.17</v>
      </c>
      <c r="M39" s="12">
        <v>4503</v>
      </c>
      <c r="N39" s="90">
        <f t="shared" si="54"/>
        <v>0.14782608695652177</v>
      </c>
      <c r="O39" s="12">
        <v>40.799999999999997</v>
      </c>
      <c r="P39" s="12">
        <v>4.0999999999999996</v>
      </c>
      <c r="Q39" s="20">
        <v>1633</v>
      </c>
      <c r="R39" s="11">
        <v>70.3</v>
      </c>
      <c r="S39" s="12"/>
      <c r="T39" s="12"/>
      <c r="U39" s="19">
        <v>6.9</v>
      </c>
      <c r="V39" s="19"/>
      <c r="W39" s="19"/>
      <c r="X39" s="30">
        <v>3534</v>
      </c>
      <c r="Y39" s="11"/>
      <c r="Z39" s="12"/>
      <c r="AA39" s="20"/>
      <c r="AB39" s="12"/>
      <c r="AC39" s="12"/>
      <c r="AD39" s="20"/>
      <c r="AE39" s="38" t="s">
        <v>122</v>
      </c>
      <c r="AH39" s="100">
        <v>59.1</v>
      </c>
      <c r="AI39" s="100">
        <v>0.94</v>
      </c>
      <c r="AJ39" s="100">
        <v>17.8</v>
      </c>
      <c r="AK39" s="100">
        <v>6.43</v>
      </c>
      <c r="AL39" s="100"/>
      <c r="AM39" s="100">
        <v>3.05</v>
      </c>
      <c r="AN39" s="100">
        <v>6.85</v>
      </c>
      <c r="AO39" s="100">
        <v>4.2699999999999996</v>
      </c>
      <c r="AP39" s="100">
        <v>1.08</v>
      </c>
      <c r="AQ39" s="100"/>
      <c r="AR39" s="9">
        <f>SUM(AH39:AQ39)</f>
        <v>99.52</v>
      </c>
      <c r="AS39" s="100"/>
      <c r="AT39" s="100">
        <f>(BJ39+BL39)/(SUM(BJ39:BS39))</f>
        <v>0.74332445973082573</v>
      </c>
      <c r="AU39" s="100">
        <f>BQ39/(BQ39+BP39)</f>
        <v>0.53080798161757692</v>
      </c>
      <c r="AV39" s="100"/>
      <c r="AW39" s="100">
        <f>AH39/60.09</f>
        <v>0.98352471293060406</v>
      </c>
      <c r="AX39" s="100">
        <f>AI39/79.9</f>
        <v>1.1764705882352939E-2</v>
      </c>
      <c r="AY39" s="100">
        <f>AJ39/101.96</f>
        <v>0.17457826598666146</v>
      </c>
      <c r="AZ39" s="100">
        <f>AK39/71.85</f>
        <v>8.9491997216423105E-2</v>
      </c>
      <c r="BA39" s="100">
        <f>AL39/70.94</f>
        <v>0</v>
      </c>
      <c r="BB39" s="100">
        <f>AM39/40.31</f>
        <v>7.5663607045398151E-2</v>
      </c>
      <c r="BC39" s="100">
        <f>AN39/56.08</f>
        <v>0.12214693295292439</v>
      </c>
      <c r="BD39" s="100">
        <f>AO39/61.8</f>
        <v>6.9093851132686082E-2</v>
      </c>
      <c r="BE39" s="100">
        <f>AP39/94.2</f>
        <v>1.1464968152866243E-2</v>
      </c>
      <c r="BF39" s="100">
        <f>AQ39/141.95</f>
        <v>0</v>
      </c>
      <c r="BG39" s="100"/>
      <c r="BH39" s="100">
        <f>SUM(AW39:BE39)</f>
        <v>1.5377290412999165</v>
      </c>
      <c r="BI39" s="100"/>
      <c r="BJ39" s="100">
        <f t="shared" si="66"/>
        <v>0.98352471293060406</v>
      </c>
      <c r="BK39" s="100">
        <f t="shared" si="66"/>
        <v>1.1764705882352939E-2</v>
      </c>
      <c r="BL39" s="100">
        <f>2*AY39</f>
        <v>0.34915653197332291</v>
      </c>
      <c r="BM39" s="100">
        <f t="shared" si="67"/>
        <v>8.9491997216423105E-2</v>
      </c>
      <c r="BN39" s="100">
        <f t="shared" si="67"/>
        <v>0</v>
      </c>
      <c r="BO39" s="100">
        <f t="shared" si="67"/>
        <v>7.5663607045398151E-2</v>
      </c>
      <c r="BP39" s="100">
        <f t="shared" si="67"/>
        <v>0.12214693295292439</v>
      </c>
      <c r="BQ39" s="100">
        <f t="shared" si="68"/>
        <v>0.13818770226537216</v>
      </c>
      <c r="BR39" s="100">
        <f t="shared" si="68"/>
        <v>2.2929936305732486E-2</v>
      </c>
      <c r="BS39" s="100">
        <f t="shared" si="68"/>
        <v>0</v>
      </c>
      <c r="BT39" s="132">
        <f t="shared" si="19"/>
        <v>1.7928661265721302</v>
      </c>
      <c r="BU39" s="113">
        <f t="shared" si="20"/>
        <v>0.45813526815262418</v>
      </c>
      <c r="BV39" s="113">
        <f t="shared" si="21"/>
        <v>0.55967071583246919</v>
      </c>
      <c r="BW39" s="137">
        <f t="shared" si="22"/>
        <v>0.27074256396229512</v>
      </c>
      <c r="BX39" s="6"/>
      <c r="BY39" s="6"/>
      <c r="BZ39" s="6"/>
      <c r="CA39" s="6"/>
      <c r="CG39" s="100">
        <f t="shared" si="64"/>
        <v>0.54857677232769952</v>
      </c>
      <c r="CH39" s="100">
        <f t="shared" si="65"/>
        <v>6.5619544638541782E-3</v>
      </c>
      <c r="CI39" s="100">
        <f t="shared" si="24"/>
        <v>0.1947476874031262</v>
      </c>
      <c r="CJ39" s="100">
        <f t="shared" si="60"/>
        <v>4.9915604902150336E-2</v>
      </c>
      <c r="CK39" s="100">
        <f t="shared" si="26"/>
        <v>0</v>
      </c>
      <c r="CL39" s="100">
        <f t="shared" si="27"/>
        <v>4.2202597240243007E-2</v>
      </c>
      <c r="CM39" s="100">
        <f t="shared" si="28"/>
        <v>6.8129422014605839E-2</v>
      </c>
      <c r="CN39" s="100">
        <f t="shared" si="29"/>
        <v>7.7076419827050949E-2</v>
      </c>
      <c r="CO39" s="100">
        <f t="shared" si="30"/>
        <v>1.278954182126993E-2</v>
      </c>
      <c r="CP39" s="100">
        <f t="shared" si="31"/>
        <v>0</v>
      </c>
      <c r="CQ39" s="100">
        <f t="shared" si="32"/>
        <v>1</v>
      </c>
    </row>
    <row r="40" spans="1:95" x14ac:dyDescent="0.25">
      <c r="A40" s="40" t="s">
        <v>43</v>
      </c>
      <c r="B40" s="41" t="s">
        <v>28</v>
      </c>
      <c r="C40" s="21" t="s">
        <v>165</v>
      </c>
      <c r="D40" s="21" t="s">
        <v>78</v>
      </c>
      <c r="E40" s="45">
        <v>0.746</v>
      </c>
      <c r="F40" s="54"/>
      <c r="G40" s="8">
        <v>1.07</v>
      </c>
      <c r="H40" s="9">
        <v>7.0000000000000007E-2</v>
      </c>
      <c r="I40" s="71"/>
      <c r="J40" s="92">
        <f t="shared" si="33"/>
        <v>6.5420560747663559E-2</v>
      </c>
      <c r="K40" s="11">
        <v>0.79</v>
      </c>
      <c r="L40" s="12">
        <v>7.0000000000000007E-2</v>
      </c>
      <c r="M40" s="12"/>
      <c r="N40" s="90">
        <f t="shared" si="54"/>
        <v>8.8607594936708861E-2</v>
      </c>
      <c r="O40" s="12">
        <v>42.34</v>
      </c>
      <c r="P40" s="12">
        <v>2.77</v>
      </c>
      <c r="Q40" s="20"/>
      <c r="R40" s="11">
        <v>62.32</v>
      </c>
      <c r="S40" s="12"/>
      <c r="T40" s="12"/>
      <c r="U40" s="12">
        <v>0.42</v>
      </c>
      <c r="V40" s="12"/>
      <c r="W40" s="12"/>
      <c r="X40" s="20"/>
      <c r="Y40" s="11"/>
      <c r="Z40" s="12"/>
      <c r="AA40" s="20"/>
      <c r="AB40" s="12"/>
      <c r="AC40" s="12"/>
      <c r="AD40" s="20"/>
      <c r="AE40" s="38" t="s">
        <v>98</v>
      </c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9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32">
        <f t="shared" si="19"/>
        <v>0</v>
      </c>
      <c r="BU40" s="113"/>
      <c r="BV40" s="113"/>
      <c r="BW40" s="137"/>
      <c r="BX40" s="6"/>
      <c r="BY40" s="6"/>
      <c r="BZ40" s="6"/>
      <c r="CA40" s="6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</row>
    <row r="41" spans="1:95" x14ac:dyDescent="0.25">
      <c r="A41" s="51" t="s">
        <v>174</v>
      </c>
      <c r="B41" s="52" t="s">
        <v>175</v>
      </c>
      <c r="C41" s="53" t="s">
        <v>165</v>
      </c>
      <c r="D41" s="53" t="s">
        <v>109</v>
      </c>
      <c r="E41" s="45">
        <v>0.746</v>
      </c>
      <c r="F41" s="54"/>
      <c r="G41" s="8"/>
      <c r="H41" s="9"/>
      <c r="I41" s="71"/>
      <c r="J41" s="92"/>
      <c r="K41" s="11"/>
      <c r="L41" s="12"/>
      <c r="M41" s="12"/>
      <c r="N41" s="90"/>
      <c r="O41" s="12"/>
      <c r="P41" s="12"/>
      <c r="Q41" s="20"/>
      <c r="R41" s="11"/>
      <c r="S41" s="12">
        <v>79</v>
      </c>
      <c r="T41" s="12">
        <v>49</v>
      </c>
      <c r="U41" s="19"/>
      <c r="V41" s="19">
        <v>11</v>
      </c>
      <c r="W41" s="19">
        <v>6</v>
      </c>
      <c r="X41" s="30"/>
      <c r="Y41" s="12"/>
      <c r="Z41" s="12"/>
      <c r="AA41" s="20"/>
      <c r="AB41" s="12"/>
      <c r="AC41" s="12"/>
      <c r="AD41" s="20"/>
      <c r="AE41" s="38" t="s">
        <v>176</v>
      </c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9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32">
        <f t="shared" si="19"/>
        <v>0</v>
      </c>
      <c r="BU41" s="113"/>
      <c r="BV41" s="113"/>
      <c r="BW41" s="137"/>
      <c r="BX41" s="6"/>
      <c r="BY41" s="6"/>
      <c r="BZ41" s="6"/>
      <c r="CA41" s="6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</row>
    <row r="42" spans="1:95" x14ac:dyDescent="0.25">
      <c r="A42" s="51" t="s">
        <v>101</v>
      </c>
      <c r="B42" s="52" t="s">
        <v>112</v>
      </c>
      <c r="C42" s="53" t="s">
        <v>113</v>
      </c>
      <c r="D42" s="53" t="s">
        <v>93</v>
      </c>
      <c r="E42" s="45">
        <v>0.75514910366136601</v>
      </c>
      <c r="F42" s="54">
        <v>0.73939245749679217</v>
      </c>
      <c r="G42" s="8">
        <v>1.36</v>
      </c>
      <c r="H42" s="9">
        <v>0.18</v>
      </c>
      <c r="I42" s="71"/>
      <c r="J42" s="92">
        <f t="shared" si="33"/>
        <v>0.13235294117647056</v>
      </c>
      <c r="K42" s="11">
        <v>1.58</v>
      </c>
      <c r="L42" s="12">
        <v>0.28999999999999998</v>
      </c>
      <c r="M42" s="12"/>
      <c r="N42" s="90">
        <f t="shared" si="54"/>
        <v>0.18354430379746833</v>
      </c>
      <c r="O42" s="12"/>
      <c r="P42" s="12"/>
      <c r="Q42" s="20"/>
      <c r="R42" s="11"/>
      <c r="S42" s="12"/>
      <c r="T42" s="12"/>
      <c r="U42" s="19"/>
      <c r="V42" s="19"/>
      <c r="W42" s="19"/>
      <c r="X42" s="30"/>
      <c r="Y42" s="11"/>
      <c r="Z42" s="12"/>
      <c r="AA42" s="20"/>
      <c r="AB42" s="12"/>
      <c r="AC42" s="12"/>
      <c r="AD42" s="20"/>
      <c r="AE42" s="38" t="s">
        <v>201</v>
      </c>
      <c r="AH42" s="100">
        <v>59.986666666666672</v>
      </c>
      <c r="AI42" s="100">
        <v>0.4433333333333333</v>
      </c>
      <c r="AJ42" s="100">
        <v>18.856666666666669</v>
      </c>
      <c r="AK42" s="100">
        <v>3.3800000000000003</v>
      </c>
      <c r="AL42" s="100">
        <v>0.18333333333333335</v>
      </c>
      <c r="AM42" s="100">
        <v>1.06</v>
      </c>
      <c r="AN42" s="100">
        <v>2.4266666666666667</v>
      </c>
      <c r="AO42" s="100">
        <v>4.2133333333333338</v>
      </c>
      <c r="AP42" s="100">
        <v>8.4666666666666668</v>
      </c>
      <c r="AQ42" s="100">
        <v>0.19000000000000003</v>
      </c>
      <c r="AR42" s="9">
        <v>99.206666666666678</v>
      </c>
      <c r="AS42" s="100"/>
      <c r="AT42" s="100">
        <v>0.75514910366136601</v>
      </c>
      <c r="AU42" s="100">
        <v>0.73939245749679217</v>
      </c>
      <c r="AV42" s="100"/>
      <c r="AW42" s="100">
        <v>0.99828035724191488</v>
      </c>
      <c r="AX42" s="100">
        <v>5.5486024196912806E-3</v>
      </c>
      <c r="AY42" s="100">
        <v>0.18494180724467113</v>
      </c>
      <c r="AZ42" s="100">
        <v>4.7042449547668758E-2</v>
      </c>
      <c r="BA42" s="100">
        <v>2.5843435767315104E-3</v>
      </c>
      <c r="BB42" s="100">
        <v>2.6296204415777721E-2</v>
      </c>
      <c r="BC42" s="100">
        <v>4.3271516880646697E-2</v>
      </c>
      <c r="BD42" s="100">
        <v>6.8176914778856526E-2</v>
      </c>
      <c r="BE42" s="100">
        <v>8.9879688605803254E-2</v>
      </c>
      <c r="BF42" s="100">
        <v>1.3384994716449455E-3</v>
      </c>
      <c r="BG42" s="100"/>
      <c r="BH42" s="100">
        <v>1.4673603841834066</v>
      </c>
      <c r="BI42" s="100"/>
      <c r="BJ42" s="100">
        <v>0.99828035724191488</v>
      </c>
      <c r="BK42" s="100">
        <v>5.5486024196912806E-3</v>
      </c>
      <c r="BL42" s="100">
        <v>0.36988361448934226</v>
      </c>
      <c r="BM42" s="100">
        <v>4.7042449547668758E-2</v>
      </c>
      <c r="BN42" s="100">
        <v>2.5843435767315104E-3</v>
      </c>
      <c r="BO42" s="100">
        <v>2.6296204415777721E-2</v>
      </c>
      <c r="BP42" s="100">
        <v>4.3271516880646697E-2</v>
      </c>
      <c r="BQ42" s="100">
        <v>0.13635382955771305</v>
      </c>
      <c r="BR42" s="100">
        <v>0.17975937721160651</v>
      </c>
      <c r="BS42" s="100">
        <v>2.676998943289891E-3</v>
      </c>
      <c r="BT42" s="132">
        <f t="shared" si="19"/>
        <v>1.8116972942843828</v>
      </c>
      <c r="BU42" s="113">
        <f t="shared" si="20"/>
        <v>0.35855859079284846</v>
      </c>
      <c r="BV42" s="113">
        <f t="shared" si="21"/>
        <v>0.6662094490160837</v>
      </c>
      <c r="BW42" s="137">
        <f t="shared" si="22"/>
        <v>0.48134532863456631</v>
      </c>
      <c r="BX42" s="6"/>
      <c r="BY42" s="6"/>
      <c r="BZ42" s="6"/>
      <c r="CA42" s="6"/>
      <c r="CG42" s="100">
        <f>BJ42/$BT42</f>
        <v>0.5510194006423319</v>
      </c>
      <c r="CH42" s="100">
        <f>BK42/$BT42</f>
        <v>3.062654250903967E-3</v>
      </c>
      <c r="CI42" s="100">
        <f t="shared" si="24"/>
        <v>0.20416413694289123</v>
      </c>
      <c r="CJ42" s="100">
        <f t="shared" ref="CJ42:CJ48" si="69">BM42/$BT42</f>
        <v>2.5965954520150918E-2</v>
      </c>
      <c r="CK42" s="100">
        <f t="shared" si="26"/>
        <v>1.4264764786505472E-3</v>
      </c>
      <c r="CL42" s="100">
        <f t="shared" si="27"/>
        <v>1.4514678858735435E-2</v>
      </c>
      <c r="CM42" s="100">
        <f t="shared" si="28"/>
        <v>2.3884518135099866E-2</v>
      </c>
      <c r="CN42" s="100">
        <f t="shared" si="29"/>
        <v>7.5263030964327057E-2</v>
      </c>
      <c r="CO42" s="100">
        <f t="shared" si="30"/>
        <v>9.9221529876276124E-2</v>
      </c>
      <c r="CP42" s="100">
        <f t="shared" si="31"/>
        <v>1.4776193306328808E-3</v>
      </c>
      <c r="CQ42" s="100">
        <f t="shared" si="32"/>
        <v>1</v>
      </c>
    </row>
    <row r="43" spans="1:95" s="126" customFormat="1" x14ac:dyDescent="0.25">
      <c r="A43" s="114" t="s">
        <v>174</v>
      </c>
      <c r="B43" s="115" t="s">
        <v>164</v>
      </c>
      <c r="C43" s="116" t="s">
        <v>11</v>
      </c>
      <c r="D43" s="116" t="s">
        <v>77</v>
      </c>
      <c r="E43" s="117">
        <v>0.75553060013446416</v>
      </c>
      <c r="F43" s="118">
        <v>0.39402123935500799</v>
      </c>
      <c r="G43" s="131">
        <v>1.04</v>
      </c>
      <c r="H43" s="128">
        <v>0.04</v>
      </c>
      <c r="I43" s="121"/>
      <c r="J43" s="122">
        <f t="shared" si="33"/>
        <v>3.8461538461538464E-2</v>
      </c>
      <c r="K43" s="119">
        <v>0.92</v>
      </c>
      <c r="L43" s="120">
        <v>0.03</v>
      </c>
      <c r="M43" s="120"/>
      <c r="N43" s="123">
        <f t="shared" si="54"/>
        <v>3.2608695652173912E-2</v>
      </c>
      <c r="O43" s="120"/>
      <c r="P43" s="120"/>
      <c r="Q43" s="116"/>
      <c r="R43" s="119"/>
      <c r="S43" s="120"/>
      <c r="T43" s="120"/>
      <c r="U43" s="115"/>
      <c r="V43" s="115"/>
      <c r="W43" s="115"/>
      <c r="X43" s="124"/>
      <c r="Y43" s="119"/>
      <c r="Z43" s="120"/>
      <c r="AA43" s="116"/>
      <c r="AB43" s="120"/>
      <c r="AC43" s="120"/>
      <c r="AD43" s="116"/>
      <c r="AE43" s="125"/>
      <c r="AH43" s="127">
        <v>59.19</v>
      </c>
      <c r="AI43" s="127">
        <v>0.02</v>
      </c>
      <c r="AJ43" s="127">
        <v>21.57</v>
      </c>
      <c r="AK43" s="127">
        <v>0.06</v>
      </c>
      <c r="AL43" s="127">
        <v>0.06</v>
      </c>
      <c r="AM43" s="127">
        <v>5.5</v>
      </c>
      <c r="AN43" s="127">
        <v>9.49</v>
      </c>
      <c r="AO43" s="127">
        <v>3.4</v>
      </c>
      <c r="AP43" s="127">
        <v>1.79</v>
      </c>
      <c r="AQ43" s="127"/>
      <c r="AR43" s="128">
        <f t="shared" ref="AR43:AR48" si="70">SUM(AH43:AQ43)</f>
        <v>101.08000000000001</v>
      </c>
      <c r="AS43" s="127"/>
      <c r="AT43" s="127">
        <f t="shared" ref="AT43:AT48" si="71">(BJ43+BL43)/(SUM(BJ43:BS43))</f>
        <v>0.75553060013446416</v>
      </c>
      <c r="AU43" s="127">
        <f t="shared" ref="AU43:AU48" si="72">BQ43/(BQ43+BP43)</f>
        <v>0.39402123935500799</v>
      </c>
      <c r="AV43" s="127"/>
      <c r="AW43" s="127">
        <f t="shared" ref="AW43:AW48" si="73">AH43/60.09</f>
        <v>0.98502246630054913</v>
      </c>
      <c r="AX43" s="127">
        <f t="shared" ref="AX43:AX48" si="74">AI43/79.9</f>
        <v>2.5031289111389235E-4</v>
      </c>
      <c r="AY43" s="127">
        <f t="shared" ref="AY43:AY48" si="75">AJ43/101.96</f>
        <v>0.21155355041192625</v>
      </c>
      <c r="AZ43" s="127">
        <f t="shared" ref="AZ43:AZ48" si="76">AK43/71.85</f>
        <v>8.3507306889352823E-4</v>
      </c>
      <c r="BA43" s="127">
        <f t="shared" ref="BA43:BA48" si="77">AL43/70.94</f>
        <v>8.4578517056667607E-4</v>
      </c>
      <c r="BB43" s="127">
        <f t="shared" ref="BB43:BB48" si="78">AM43/40.31</f>
        <v>0.13644257008186553</v>
      </c>
      <c r="BC43" s="127">
        <f t="shared" ref="BC43:BC48" si="79">AN43/56.08</f>
        <v>0.1692225392296719</v>
      </c>
      <c r="BD43" s="127">
        <f t="shared" ref="BD43:BD48" si="80">AO43/61.8</f>
        <v>5.5016181229773461E-2</v>
      </c>
      <c r="BE43" s="127">
        <f t="shared" ref="BE43:BE48" si="81">AP43/94.2</f>
        <v>1.900212314225053E-2</v>
      </c>
      <c r="BF43" s="127">
        <f t="shared" ref="BF43:BF48" si="82">AQ43/141.95</f>
        <v>0</v>
      </c>
      <c r="BG43" s="127">
        <f t="shared" ref="BG43:BG48" si="83">SUM(AW43:BE43)</f>
        <v>1.5781906015266107</v>
      </c>
      <c r="BH43" s="127"/>
      <c r="BI43" s="127"/>
      <c r="BJ43" s="127">
        <f t="shared" ref="BJ43:BK48" si="84">AW43</f>
        <v>0.98502246630054913</v>
      </c>
      <c r="BK43" s="127">
        <f t="shared" si="84"/>
        <v>2.5031289111389235E-4</v>
      </c>
      <c r="BL43" s="127">
        <f t="shared" ref="BL43:BL48" si="85">2*AY43</f>
        <v>0.4231071008238525</v>
      </c>
      <c r="BM43" s="127">
        <f t="shared" ref="BM43:BP48" si="86">AZ43</f>
        <v>8.3507306889352823E-4</v>
      </c>
      <c r="BN43" s="127">
        <f t="shared" si="86"/>
        <v>8.4578517056667607E-4</v>
      </c>
      <c r="BO43" s="127">
        <f t="shared" si="86"/>
        <v>0.13644257008186553</v>
      </c>
      <c r="BP43" s="127">
        <f t="shared" si="86"/>
        <v>0.1692225392296719</v>
      </c>
      <c r="BQ43" s="127">
        <f t="shared" ref="BQ43:BS48" si="87">2*BD43</f>
        <v>0.11003236245954692</v>
      </c>
      <c r="BR43" s="127">
        <f t="shared" si="87"/>
        <v>3.800424628450106E-2</v>
      </c>
      <c r="BS43" s="127">
        <f t="shared" si="87"/>
        <v>0</v>
      </c>
      <c r="BT43" s="132">
        <f t="shared" si="19"/>
        <v>1.8637624563105615</v>
      </c>
      <c r="BU43" s="129"/>
      <c r="BV43" s="113"/>
      <c r="BW43" s="137"/>
      <c r="BX43" s="130"/>
      <c r="BY43" s="130"/>
      <c r="BZ43" s="130"/>
      <c r="CA43" s="130"/>
      <c r="CG43" s="100">
        <f>BJ43/$BT43</f>
        <v>0.52851288154525067</v>
      </c>
      <c r="CH43" s="100">
        <f>BK43/$BT43</f>
        <v>1.343051472393123E-4</v>
      </c>
      <c r="CI43" s="100">
        <f t="shared" si="24"/>
        <v>0.22701771858921357</v>
      </c>
      <c r="CJ43" s="100">
        <f t="shared" si="69"/>
        <v>4.4805767283595223E-4</v>
      </c>
      <c r="CK43" s="100">
        <f t="shared" si="26"/>
        <v>4.5380524095380833E-4</v>
      </c>
      <c r="CL43" s="100">
        <f t="shared" si="27"/>
        <v>7.320813316089779E-2</v>
      </c>
      <c r="CM43" s="100">
        <f t="shared" si="28"/>
        <v>9.0796194899568305E-2</v>
      </c>
      <c r="CN43" s="100">
        <f t="shared" si="29"/>
        <v>5.9037761001669235E-2</v>
      </c>
      <c r="CO43" s="100">
        <f t="shared" si="30"/>
        <v>2.0391142742371218E-2</v>
      </c>
      <c r="CP43" s="100">
        <f t="shared" si="31"/>
        <v>0</v>
      </c>
      <c r="CQ43" s="100">
        <f t="shared" si="32"/>
        <v>1</v>
      </c>
    </row>
    <row r="44" spans="1:95" x14ac:dyDescent="0.25">
      <c r="A44" s="40" t="s">
        <v>63</v>
      </c>
      <c r="B44" s="41" t="s">
        <v>33</v>
      </c>
      <c r="C44" s="21" t="s">
        <v>18</v>
      </c>
      <c r="D44" s="21" t="s">
        <v>93</v>
      </c>
      <c r="E44" s="45">
        <v>0.75562491924014596</v>
      </c>
      <c r="F44" s="54">
        <v>0.97693054276684177</v>
      </c>
      <c r="G44" s="8">
        <v>1.1299999999999999</v>
      </c>
      <c r="H44" s="9"/>
      <c r="I44" s="71">
        <v>5207</v>
      </c>
      <c r="J44" s="92">
        <f t="shared" si="33"/>
        <v>0</v>
      </c>
      <c r="K44" s="11">
        <v>1.1200000000000001</v>
      </c>
      <c r="L44" s="12"/>
      <c r="M44" s="12">
        <v>4476</v>
      </c>
      <c r="N44" s="90">
        <f t="shared" si="54"/>
        <v>0</v>
      </c>
      <c r="O44" s="12"/>
      <c r="P44" s="12"/>
      <c r="Q44" s="20"/>
      <c r="R44" s="11"/>
      <c r="S44" s="12"/>
      <c r="T44" s="12"/>
      <c r="U44" s="19"/>
      <c r="V44" s="19"/>
      <c r="W44" s="19"/>
      <c r="X44" s="30"/>
      <c r="Y44" s="11"/>
      <c r="Z44" s="12"/>
      <c r="AA44" s="20"/>
      <c r="AB44" s="12"/>
      <c r="AC44" s="12"/>
      <c r="AD44" s="20"/>
      <c r="AE44" s="38" t="s">
        <v>47</v>
      </c>
      <c r="AH44" s="100">
        <v>57.8</v>
      </c>
      <c r="AI44" s="100"/>
      <c r="AJ44" s="100">
        <v>25.3</v>
      </c>
      <c r="AK44" s="100">
        <v>0.5</v>
      </c>
      <c r="AL44" s="100"/>
      <c r="AM44" s="100"/>
      <c r="AN44" s="100">
        <v>0.6</v>
      </c>
      <c r="AO44" s="100">
        <v>14</v>
      </c>
      <c r="AP44" s="100">
        <v>0.04</v>
      </c>
      <c r="AQ44" s="100"/>
      <c r="AR44" s="9">
        <f t="shared" si="70"/>
        <v>98.24</v>
      </c>
      <c r="AS44" s="100"/>
      <c r="AT44" s="100">
        <f t="shared" si="71"/>
        <v>0.75562491924014596</v>
      </c>
      <c r="AU44" s="100">
        <f t="shared" si="72"/>
        <v>0.97693054276684177</v>
      </c>
      <c r="AV44" s="100"/>
      <c r="AW44" s="100">
        <f t="shared" si="73"/>
        <v>0.96189049758695278</v>
      </c>
      <c r="AX44" s="100"/>
      <c r="AY44" s="100">
        <f t="shared" si="75"/>
        <v>0.24813652412710868</v>
      </c>
      <c r="AZ44" s="100">
        <f t="shared" si="76"/>
        <v>6.9589422407794017E-3</v>
      </c>
      <c r="BA44" s="100">
        <f t="shared" si="77"/>
        <v>0</v>
      </c>
      <c r="BB44" s="100">
        <f t="shared" si="78"/>
        <v>0</v>
      </c>
      <c r="BC44" s="100">
        <f t="shared" si="79"/>
        <v>1.0699001426533523E-2</v>
      </c>
      <c r="BD44" s="100">
        <f t="shared" si="80"/>
        <v>0.22653721682847897</v>
      </c>
      <c r="BE44" s="100">
        <f t="shared" si="81"/>
        <v>4.2462845010615713E-4</v>
      </c>
      <c r="BF44" s="100">
        <f t="shared" si="82"/>
        <v>0</v>
      </c>
      <c r="BG44" s="100">
        <f t="shared" si="83"/>
        <v>1.4546468106599595</v>
      </c>
      <c r="BH44" s="100"/>
      <c r="BI44" s="100"/>
      <c r="BJ44" s="100">
        <f t="shared" si="84"/>
        <v>0.96189049758695278</v>
      </c>
      <c r="BK44" s="100">
        <f t="shared" si="84"/>
        <v>0</v>
      </c>
      <c r="BL44" s="100">
        <f t="shared" si="85"/>
        <v>0.49627304825421736</v>
      </c>
      <c r="BM44" s="100">
        <f t="shared" si="86"/>
        <v>6.9589422407794017E-3</v>
      </c>
      <c r="BN44" s="100">
        <f t="shared" si="86"/>
        <v>0</v>
      </c>
      <c r="BO44" s="100">
        <f t="shared" si="86"/>
        <v>0</v>
      </c>
      <c r="BP44" s="100">
        <f t="shared" si="86"/>
        <v>1.0699001426533523E-2</v>
      </c>
      <c r="BQ44" s="100">
        <f t="shared" si="87"/>
        <v>0.45307443365695793</v>
      </c>
      <c r="BR44" s="100">
        <f t="shared" si="87"/>
        <v>8.4925690021231425E-4</v>
      </c>
      <c r="BS44" s="100">
        <f t="shared" si="87"/>
        <v>0</v>
      </c>
      <c r="BT44" s="132">
        <f t="shared" si="19"/>
        <v>1.9297451800656533</v>
      </c>
      <c r="BU44" s="113"/>
      <c r="BV44" s="113"/>
      <c r="BW44" s="137"/>
      <c r="BX44" s="6"/>
      <c r="BY44" s="6"/>
      <c r="BZ44" s="6"/>
      <c r="CA44" s="6"/>
      <c r="CG44" s="100">
        <f>BJ44/$BT44</f>
        <v>0.49845467034887353</v>
      </c>
      <c r="CH44" s="100"/>
      <c r="CI44" s="100">
        <f t="shared" si="24"/>
        <v>0.25717024889127243</v>
      </c>
      <c r="CJ44" s="100">
        <f t="shared" si="69"/>
        <v>3.6061456780229636E-3</v>
      </c>
      <c r="CK44" s="100">
        <f t="shared" si="26"/>
        <v>0</v>
      </c>
      <c r="CL44" s="100">
        <f t="shared" si="27"/>
        <v>0</v>
      </c>
      <c r="CM44" s="100">
        <f t="shared" si="28"/>
        <v>5.5442560691715392E-3</v>
      </c>
      <c r="CN44" s="100">
        <f t="shared" si="29"/>
        <v>0.23478459142545627</v>
      </c>
      <c r="CO44" s="100">
        <f t="shared" si="30"/>
        <v>4.4008758720331199E-4</v>
      </c>
      <c r="CP44" s="100">
        <f t="shared" si="31"/>
        <v>0</v>
      </c>
      <c r="CQ44" s="100">
        <f t="shared" si="32"/>
        <v>1</v>
      </c>
    </row>
    <row r="45" spans="1:95" x14ac:dyDescent="0.25">
      <c r="A45" s="40" t="s">
        <v>63</v>
      </c>
      <c r="B45" s="41" t="s">
        <v>33</v>
      </c>
      <c r="C45" s="21" t="s">
        <v>40</v>
      </c>
      <c r="D45" s="21" t="s">
        <v>93</v>
      </c>
      <c r="E45" s="45">
        <v>0.77361516441618383</v>
      </c>
      <c r="F45" s="54"/>
      <c r="G45" s="8">
        <v>1.07</v>
      </c>
      <c r="H45" s="9">
        <v>0.04</v>
      </c>
      <c r="I45" s="71">
        <v>5204</v>
      </c>
      <c r="J45" s="92"/>
      <c r="K45" s="11">
        <v>0.85</v>
      </c>
      <c r="L45" s="12">
        <v>0.03</v>
      </c>
      <c r="M45" s="12">
        <v>4485</v>
      </c>
      <c r="N45" s="90">
        <f t="shared" si="54"/>
        <v>3.5294117647058823E-2</v>
      </c>
      <c r="O45" s="12"/>
      <c r="P45" s="12"/>
      <c r="Q45" s="20"/>
      <c r="R45" s="11"/>
      <c r="S45" s="12"/>
      <c r="T45" s="12"/>
      <c r="U45" s="19"/>
      <c r="V45" s="19"/>
      <c r="W45" s="19"/>
      <c r="X45" s="30"/>
      <c r="Y45" s="11"/>
      <c r="Z45" s="12"/>
      <c r="AA45" s="20"/>
      <c r="AB45" s="12"/>
      <c r="AC45" s="12"/>
      <c r="AD45" s="20"/>
      <c r="AE45" s="38" t="s">
        <v>60</v>
      </c>
      <c r="AH45" s="100">
        <v>63.7</v>
      </c>
      <c r="AI45" s="100"/>
      <c r="AJ45" s="100">
        <v>14.3</v>
      </c>
      <c r="AK45" s="100"/>
      <c r="AL45" s="100"/>
      <c r="AM45" s="100"/>
      <c r="AN45" s="100">
        <v>22</v>
      </c>
      <c r="AO45" s="100"/>
      <c r="AP45" s="100"/>
      <c r="AQ45" s="100"/>
      <c r="AR45" s="9">
        <f t="shared" si="70"/>
        <v>100</v>
      </c>
      <c r="AS45" s="100"/>
      <c r="AT45" s="100">
        <f t="shared" si="71"/>
        <v>0.77361516441618383</v>
      </c>
      <c r="AU45" s="100"/>
      <c r="AV45" s="100"/>
      <c r="AW45" s="100">
        <f t="shared" si="73"/>
        <v>1.0600765518389084</v>
      </c>
      <c r="AX45" s="100"/>
      <c r="AY45" s="100">
        <f t="shared" si="75"/>
        <v>0.14025107885445273</v>
      </c>
      <c r="AZ45" s="100">
        <f t="shared" si="76"/>
        <v>0</v>
      </c>
      <c r="BA45" s="100">
        <f t="shared" si="77"/>
        <v>0</v>
      </c>
      <c r="BB45" s="100">
        <f t="shared" si="78"/>
        <v>0</v>
      </c>
      <c r="BC45" s="100">
        <f t="shared" si="79"/>
        <v>0.39229671897289586</v>
      </c>
      <c r="BD45" s="100">
        <f t="shared" si="80"/>
        <v>0</v>
      </c>
      <c r="BE45" s="100">
        <f t="shared" si="81"/>
        <v>0</v>
      </c>
      <c r="BF45" s="100">
        <f t="shared" si="82"/>
        <v>0</v>
      </c>
      <c r="BG45" s="100">
        <f t="shared" si="83"/>
        <v>1.5926243496662569</v>
      </c>
      <c r="BH45" s="100"/>
      <c r="BI45" s="100"/>
      <c r="BJ45" s="100">
        <f t="shared" si="84"/>
        <v>1.0600765518389084</v>
      </c>
      <c r="BK45" s="100">
        <f t="shared" si="84"/>
        <v>0</v>
      </c>
      <c r="BL45" s="100">
        <f t="shared" si="85"/>
        <v>0.28050215770890546</v>
      </c>
      <c r="BM45" s="100">
        <f t="shared" si="86"/>
        <v>0</v>
      </c>
      <c r="BN45" s="100">
        <f t="shared" si="86"/>
        <v>0</v>
      </c>
      <c r="BO45" s="100">
        <f t="shared" si="86"/>
        <v>0</v>
      </c>
      <c r="BP45" s="100">
        <f t="shared" si="86"/>
        <v>0.39229671897289586</v>
      </c>
      <c r="BQ45" s="100">
        <f t="shared" si="87"/>
        <v>0</v>
      </c>
      <c r="BR45" s="100">
        <f t="shared" si="87"/>
        <v>0</v>
      </c>
      <c r="BS45" s="100">
        <f t="shared" si="87"/>
        <v>0</v>
      </c>
      <c r="BT45" s="132">
        <f t="shared" si="19"/>
        <v>1.7328754285207097</v>
      </c>
      <c r="BU45" s="113"/>
      <c r="BV45" s="113"/>
      <c r="BW45" s="137"/>
      <c r="BX45" s="6"/>
      <c r="BY45" s="6"/>
      <c r="BZ45" s="6"/>
      <c r="CA45" s="6"/>
      <c r="CG45" s="100">
        <f>BJ45/$BT45</f>
        <v>0.61174423411604129</v>
      </c>
      <c r="CH45" s="100"/>
      <c r="CI45" s="100">
        <f t="shared" si="24"/>
        <v>0.16187093030014255</v>
      </c>
      <c r="CJ45" s="100">
        <f t="shared" si="69"/>
        <v>0</v>
      </c>
      <c r="CK45" s="100">
        <f t="shared" si="26"/>
        <v>0</v>
      </c>
      <c r="CL45" s="100">
        <f t="shared" si="27"/>
        <v>0</v>
      </c>
      <c r="CM45" s="100">
        <f t="shared" si="28"/>
        <v>0.22638483558381617</v>
      </c>
      <c r="CN45" s="100">
        <f t="shared" si="29"/>
        <v>0</v>
      </c>
      <c r="CO45" s="100">
        <f t="shared" si="30"/>
        <v>0</v>
      </c>
      <c r="CP45" s="100">
        <f t="shared" si="31"/>
        <v>0</v>
      </c>
      <c r="CQ45" s="100">
        <f t="shared" si="32"/>
        <v>1</v>
      </c>
    </row>
    <row r="46" spans="1:95" x14ac:dyDescent="0.25">
      <c r="A46" s="40" t="s">
        <v>43</v>
      </c>
      <c r="B46" s="41" t="s">
        <v>26</v>
      </c>
      <c r="C46" s="47" t="s">
        <v>14</v>
      </c>
      <c r="D46" s="47" t="s">
        <v>77</v>
      </c>
      <c r="E46" s="45">
        <v>0.78226932444947705</v>
      </c>
      <c r="F46" s="54">
        <v>0.55763994689390817</v>
      </c>
      <c r="G46" s="8">
        <v>1.6</v>
      </c>
      <c r="H46" s="9">
        <v>0.3</v>
      </c>
      <c r="I46" s="71"/>
      <c r="J46" s="92">
        <f t="shared" si="33"/>
        <v>0.18749999999999997</v>
      </c>
      <c r="K46" s="11">
        <v>0.94</v>
      </c>
      <c r="L46" s="12">
        <v>0.06</v>
      </c>
      <c r="M46" s="12"/>
      <c r="N46" s="90">
        <f t="shared" si="54"/>
        <v>6.3829787234042548E-2</v>
      </c>
      <c r="O46" s="12"/>
      <c r="P46" s="12"/>
      <c r="Q46" s="20"/>
      <c r="R46" s="11">
        <v>68</v>
      </c>
      <c r="S46" s="12"/>
      <c r="T46" s="12"/>
      <c r="U46" s="12">
        <v>1</v>
      </c>
      <c r="V46" s="12"/>
      <c r="W46" s="12"/>
      <c r="X46" s="20"/>
      <c r="Y46" s="11"/>
      <c r="Z46" s="12"/>
      <c r="AA46" s="20"/>
      <c r="AB46" s="12"/>
      <c r="AC46" s="12"/>
      <c r="AD46" s="20"/>
      <c r="AE46" s="38" t="s">
        <v>47</v>
      </c>
      <c r="AH46" s="100">
        <v>65.430000000000007</v>
      </c>
      <c r="AI46" s="100">
        <v>0.86</v>
      </c>
      <c r="AJ46" s="100">
        <v>15.26</v>
      </c>
      <c r="AK46" s="100">
        <v>6.08</v>
      </c>
      <c r="AL46" s="100">
        <v>0.15</v>
      </c>
      <c r="AM46" s="100">
        <v>1.57</v>
      </c>
      <c r="AN46" s="100">
        <v>5.73</v>
      </c>
      <c r="AO46" s="100">
        <v>3.98</v>
      </c>
      <c r="AP46" s="100">
        <v>0.78</v>
      </c>
      <c r="AQ46" s="100">
        <v>0.17</v>
      </c>
      <c r="AR46" s="9">
        <f t="shared" si="70"/>
        <v>100.01000000000002</v>
      </c>
      <c r="AS46" s="100"/>
      <c r="AT46" s="100">
        <f t="shared" si="71"/>
        <v>0.78226932444947705</v>
      </c>
      <c r="AU46" s="100">
        <f t="shared" si="72"/>
        <v>0.55763994689390817</v>
      </c>
      <c r="AV46" s="100"/>
      <c r="AW46" s="100">
        <f t="shared" si="73"/>
        <v>1.0888666999500749</v>
      </c>
      <c r="AX46" s="100">
        <f t="shared" si="74"/>
        <v>1.076345431789737E-2</v>
      </c>
      <c r="AY46" s="100">
        <f t="shared" si="75"/>
        <v>0.14966653589642998</v>
      </c>
      <c r="AZ46" s="100">
        <f t="shared" si="76"/>
        <v>8.4620737647877531E-2</v>
      </c>
      <c r="BA46" s="100">
        <f t="shared" si="77"/>
        <v>2.11446292641669E-3</v>
      </c>
      <c r="BB46" s="100">
        <f t="shared" si="78"/>
        <v>3.8948151823368887E-2</v>
      </c>
      <c r="BC46" s="100">
        <f t="shared" si="79"/>
        <v>0.10217546362339516</v>
      </c>
      <c r="BD46" s="100">
        <f t="shared" si="80"/>
        <v>6.4401294498381875E-2</v>
      </c>
      <c r="BE46" s="100">
        <f t="shared" si="81"/>
        <v>8.2802547770700636E-3</v>
      </c>
      <c r="BF46" s="100">
        <f t="shared" si="82"/>
        <v>1.1976047904191619E-3</v>
      </c>
      <c r="BG46" s="100">
        <f t="shared" si="83"/>
        <v>1.5498370554609127</v>
      </c>
      <c r="BH46" s="100"/>
      <c r="BI46" s="100"/>
      <c r="BJ46" s="100">
        <f t="shared" si="84"/>
        <v>1.0888666999500749</v>
      </c>
      <c r="BK46" s="100">
        <f t="shared" si="84"/>
        <v>1.076345431789737E-2</v>
      </c>
      <c r="BL46" s="100">
        <f t="shared" si="85"/>
        <v>0.29933307179285995</v>
      </c>
      <c r="BM46" s="100">
        <f t="shared" si="86"/>
        <v>8.4620737647877531E-2</v>
      </c>
      <c r="BN46" s="100">
        <f t="shared" si="86"/>
        <v>2.11446292641669E-3</v>
      </c>
      <c r="BO46" s="100">
        <f t="shared" si="86"/>
        <v>3.8948151823368887E-2</v>
      </c>
      <c r="BP46" s="100">
        <f t="shared" si="86"/>
        <v>0.10217546362339516</v>
      </c>
      <c r="BQ46" s="100">
        <f t="shared" si="87"/>
        <v>0.12880258899676375</v>
      </c>
      <c r="BR46" s="100">
        <f t="shared" si="87"/>
        <v>1.6560509554140127E-2</v>
      </c>
      <c r="BS46" s="100">
        <f t="shared" si="87"/>
        <v>2.3952095808383238E-3</v>
      </c>
      <c r="BT46" s="132">
        <f t="shared" si="19"/>
        <v>1.7745803502136328</v>
      </c>
      <c r="BU46" s="113">
        <f t="shared" si="20"/>
        <v>0.31519383228277564</v>
      </c>
      <c r="BV46" s="113">
        <f t="shared" si="21"/>
        <v>0.58851606591198258</v>
      </c>
      <c r="BW46" s="137">
        <f t="shared" si="22"/>
        <v>1.023099748918173</v>
      </c>
      <c r="BX46" s="6"/>
      <c r="BY46" s="6"/>
      <c r="BZ46" s="6"/>
      <c r="CA46" s="6"/>
      <c r="CG46" s="100">
        <f>BJ46/$BT46</f>
        <v>0.61359109482926022</v>
      </c>
      <c r="CH46" s="100">
        <f>BK46/$BT46</f>
        <v>6.0653519107216596E-3</v>
      </c>
      <c r="CI46" s="100">
        <f t="shared" si="24"/>
        <v>0.16867822962021684</v>
      </c>
      <c r="CJ46" s="100">
        <f t="shared" si="69"/>
        <v>4.7684928798907567E-2</v>
      </c>
      <c r="CK46" s="100">
        <f t="shared" si="26"/>
        <v>1.19152842313516E-3</v>
      </c>
      <c r="CL46" s="100">
        <f t="shared" si="27"/>
        <v>2.1947809699729919E-2</v>
      </c>
      <c r="CM46" s="100">
        <f t="shared" si="28"/>
        <v>5.7577254031407919E-2</v>
      </c>
      <c r="CN46" s="100">
        <f t="shared" si="29"/>
        <v>7.2581998882867066E-2</v>
      </c>
      <c r="CO46" s="100">
        <f t="shared" si="30"/>
        <v>9.3320708482692773E-3</v>
      </c>
      <c r="CP46" s="100">
        <f t="shared" si="31"/>
        <v>1.3497329554843637E-3</v>
      </c>
      <c r="CQ46" s="100">
        <f t="shared" si="32"/>
        <v>1</v>
      </c>
    </row>
    <row r="47" spans="1:95" x14ac:dyDescent="0.25">
      <c r="A47" s="40" t="s">
        <v>43</v>
      </c>
      <c r="B47" s="41" t="s">
        <v>27</v>
      </c>
      <c r="C47" s="47" t="s">
        <v>14</v>
      </c>
      <c r="D47" s="47" t="s">
        <v>77</v>
      </c>
      <c r="E47" s="45">
        <v>0.78266693776043683</v>
      </c>
      <c r="F47" s="54">
        <v>0.57782118741672506</v>
      </c>
      <c r="G47" s="8">
        <v>1.1299999999999999</v>
      </c>
      <c r="H47" s="9">
        <v>0.09</v>
      </c>
      <c r="I47" s="71"/>
      <c r="J47" s="92">
        <f t="shared" si="33"/>
        <v>7.9646017699115043E-2</v>
      </c>
      <c r="K47" s="11">
        <v>0.96</v>
      </c>
      <c r="L47" s="12">
        <v>0.06</v>
      </c>
      <c r="M47" s="49"/>
      <c r="N47" s="90">
        <f t="shared" si="54"/>
        <v>6.25E-2</v>
      </c>
      <c r="O47" s="49"/>
      <c r="P47" s="49"/>
      <c r="Q47" s="50"/>
      <c r="R47" s="48"/>
      <c r="S47" s="49"/>
      <c r="T47" s="49"/>
      <c r="U47" s="65"/>
      <c r="V47" s="65"/>
      <c r="W47" s="65"/>
      <c r="X47" s="66"/>
      <c r="Y47" s="11"/>
      <c r="Z47" s="12"/>
      <c r="AA47" s="20"/>
      <c r="AB47" s="12"/>
      <c r="AC47" s="12"/>
      <c r="AD47" s="20"/>
      <c r="AE47" s="38" t="s">
        <v>47</v>
      </c>
      <c r="AH47" s="100">
        <v>65.19</v>
      </c>
      <c r="AI47" s="100">
        <v>0.65</v>
      </c>
      <c r="AJ47" s="100">
        <v>15.29</v>
      </c>
      <c r="AK47" s="100">
        <v>4.68</v>
      </c>
      <c r="AL47" s="100">
        <v>7.0000000000000007E-2</v>
      </c>
      <c r="AM47" s="100">
        <v>2.11</v>
      </c>
      <c r="AN47" s="100">
        <v>4.84</v>
      </c>
      <c r="AO47" s="100">
        <v>3.65</v>
      </c>
      <c r="AP47" s="100">
        <v>2.52</v>
      </c>
      <c r="AQ47" s="100"/>
      <c r="AR47" s="9">
        <f t="shared" si="70"/>
        <v>99</v>
      </c>
      <c r="AS47" s="100"/>
      <c r="AT47" s="100">
        <f t="shared" si="71"/>
        <v>0.78266693776043683</v>
      </c>
      <c r="AU47" s="100">
        <f t="shared" si="72"/>
        <v>0.57782118741672506</v>
      </c>
      <c r="AV47" s="100"/>
      <c r="AW47" s="100">
        <f t="shared" si="73"/>
        <v>1.0848726909635547</v>
      </c>
      <c r="AX47" s="100">
        <f t="shared" si="74"/>
        <v>8.135168961201502E-3</v>
      </c>
      <c r="AY47" s="100">
        <f t="shared" si="75"/>
        <v>0.14996076892899177</v>
      </c>
      <c r="AZ47" s="100">
        <f t="shared" si="76"/>
        <v>6.5135699373695205E-2</v>
      </c>
      <c r="BA47" s="100">
        <f t="shared" si="77"/>
        <v>9.8674936566112213E-4</v>
      </c>
      <c r="BB47" s="100">
        <f t="shared" si="78"/>
        <v>5.2344331431406592E-2</v>
      </c>
      <c r="BC47" s="100">
        <f t="shared" si="79"/>
        <v>8.6305278174037089E-2</v>
      </c>
      <c r="BD47" s="100">
        <f t="shared" si="80"/>
        <v>5.9061488673139158E-2</v>
      </c>
      <c r="BE47" s="100">
        <f t="shared" si="81"/>
        <v>2.6751592356687899E-2</v>
      </c>
      <c r="BF47" s="100">
        <f t="shared" si="82"/>
        <v>0</v>
      </c>
      <c r="BG47" s="100">
        <f t="shared" si="83"/>
        <v>1.5335537682283746</v>
      </c>
      <c r="BH47" s="100"/>
      <c r="BI47" s="100"/>
      <c r="BJ47" s="100">
        <f t="shared" si="84"/>
        <v>1.0848726909635547</v>
      </c>
      <c r="BK47" s="100">
        <f t="shared" si="84"/>
        <v>8.135168961201502E-3</v>
      </c>
      <c r="BL47" s="100">
        <f t="shared" si="85"/>
        <v>0.29992153785798353</v>
      </c>
      <c r="BM47" s="100">
        <f t="shared" si="86"/>
        <v>6.5135699373695205E-2</v>
      </c>
      <c r="BN47" s="100">
        <f t="shared" si="86"/>
        <v>9.8674936566112213E-4</v>
      </c>
      <c r="BO47" s="100">
        <f t="shared" si="86"/>
        <v>5.2344331431406592E-2</v>
      </c>
      <c r="BP47" s="100">
        <f t="shared" si="86"/>
        <v>8.6305278174037089E-2</v>
      </c>
      <c r="BQ47" s="100">
        <f t="shared" si="87"/>
        <v>0.11812297734627832</v>
      </c>
      <c r="BR47" s="100">
        <f t="shared" si="87"/>
        <v>5.3503184713375798E-2</v>
      </c>
      <c r="BS47" s="100">
        <f t="shared" si="87"/>
        <v>0</v>
      </c>
      <c r="BT47" s="132">
        <f t="shared" si="19"/>
        <v>1.7693276181871938</v>
      </c>
      <c r="BU47" s="113">
        <f t="shared" si="20"/>
        <v>0.44555939484085866</v>
      </c>
      <c r="BV47" s="113">
        <f t="shared" si="21"/>
        <v>0.5985220496041419</v>
      </c>
      <c r="BW47" s="137">
        <f t="shared" si="22"/>
        <v>0.28246881175698207</v>
      </c>
      <c r="BX47" s="6"/>
      <c r="BY47" s="6"/>
      <c r="BZ47" s="6"/>
      <c r="CA47" s="6"/>
      <c r="CG47" s="100">
        <f>BJ47/$BT47</f>
        <v>0.61315534772191393</v>
      </c>
      <c r="CH47" s="100">
        <f>BK47/$BT47</f>
        <v>4.5978872864351605E-3</v>
      </c>
      <c r="CI47" s="100">
        <f t="shared" si="24"/>
        <v>0.16951159003852276</v>
      </c>
      <c r="CJ47" s="100">
        <f t="shared" si="69"/>
        <v>3.6813814866254964E-2</v>
      </c>
      <c r="CK47" s="100">
        <f t="shared" si="26"/>
        <v>5.5769737357749458E-4</v>
      </c>
      <c r="CL47" s="100">
        <f t="shared" si="27"/>
        <v>2.9584306995126888E-2</v>
      </c>
      <c r="CM47" s="100">
        <f t="shared" si="28"/>
        <v>4.87785740113316E-2</v>
      </c>
      <c r="CN47" s="100">
        <f t="shared" si="29"/>
        <v>6.6761506536197057E-2</v>
      </c>
      <c r="CO47" s="100">
        <f t="shared" si="30"/>
        <v>3.0239275170640102E-2</v>
      </c>
      <c r="CP47" s="100">
        <f t="shared" si="31"/>
        <v>0</v>
      </c>
      <c r="CQ47" s="100">
        <f t="shared" si="32"/>
        <v>1</v>
      </c>
    </row>
    <row r="48" spans="1:95" x14ac:dyDescent="0.25">
      <c r="A48" s="40" t="s">
        <v>43</v>
      </c>
      <c r="B48" s="41" t="s">
        <v>27</v>
      </c>
      <c r="C48" s="47" t="s">
        <v>14</v>
      </c>
      <c r="D48" s="47" t="s">
        <v>78</v>
      </c>
      <c r="E48" s="45">
        <v>0.78266693776043683</v>
      </c>
      <c r="F48" s="54">
        <v>0.57782118741672506</v>
      </c>
      <c r="G48" s="8">
        <v>1.21</v>
      </c>
      <c r="H48" s="9">
        <v>0.1</v>
      </c>
      <c r="I48" s="71"/>
      <c r="J48" s="92">
        <f t="shared" si="33"/>
        <v>8.2644628099173556E-2</v>
      </c>
      <c r="K48" s="11">
        <v>1.07</v>
      </c>
      <c r="L48" s="12">
        <v>7.0000000000000007E-2</v>
      </c>
      <c r="M48" s="49"/>
      <c r="N48" s="90">
        <f t="shared" si="54"/>
        <v>6.5420560747663559E-2</v>
      </c>
      <c r="O48" s="49"/>
      <c r="P48" s="49"/>
      <c r="Q48" s="50"/>
      <c r="R48" s="48"/>
      <c r="S48" s="49"/>
      <c r="T48" s="49"/>
      <c r="U48" s="65"/>
      <c r="V48" s="65"/>
      <c r="W48" s="65"/>
      <c r="X48" s="66"/>
      <c r="Y48" s="11"/>
      <c r="Z48" s="12"/>
      <c r="AA48" s="20"/>
      <c r="AB48" s="12"/>
      <c r="AC48" s="12"/>
      <c r="AD48" s="20"/>
      <c r="AE48" s="38" t="s">
        <v>47</v>
      </c>
      <c r="AH48" s="100">
        <v>65.19</v>
      </c>
      <c r="AI48" s="100">
        <v>0.65</v>
      </c>
      <c r="AJ48" s="100">
        <v>15.29</v>
      </c>
      <c r="AK48" s="100">
        <v>4.68</v>
      </c>
      <c r="AL48" s="100">
        <v>7.0000000000000007E-2</v>
      </c>
      <c r="AM48" s="100">
        <v>2.11</v>
      </c>
      <c r="AN48" s="100">
        <v>4.84</v>
      </c>
      <c r="AO48" s="100">
        <v>3.65</v>
      </c>
      <c r="AP48" s="100">
        <v>2.52</v>
      </c>
      <c r="AQ48" s="100"/>
      <c r="AR48" s="9">
        <f t="shared" si="70"/>
        <v>99</v>
      </c>
      <c r="AS48" s="100"/>
      <c r="AT48" s="100">
        <f t="shared" si="71"/>
        <v>0.78266693776043683</v>
      </c>
      <c r="AU48" s="100">
        <f t="shared" si="72"/>
        <v>0.57782118741672506</v>
      </c>
      <c r="AV48" s="100"/>
      <c r="AW48" s="100">
        <f t="shared" si="73"/>
        <v>1.0848726909635547</v>
      </c>
      <c r="AX48" s="100">
        <f t="shared" si="74"/>
        <v>8.135168961201502E-3</v>
      </c>
      <c r="AY48" s="100">
        <f t="shared" si="75"/>
        <v>0.14996076892899177</v>
      </c>
      <c r="AZ48" s="100">
        <f t="shared" si="76"/>
        <v>6.5135699373695205E-2</v>
      </c>
      <c r="BA48" s="100">
        <f t="shared" si="77"/>
        <v>9.8674936566112213E-4</v>
      </c>
      <c r="BB48" s="100">
        <f t="shared" si="78"/>
        <v>5.2344331431406592E-2</v>
      </c>
      <c r="BC48" s="100">
        <f t="shared" si="79"/>
        <v>8.6305278174037089E-2</v>
      </c>
      <c r="BD48" s="100">
        <f t="shared" si="80"/>
        <v>5.9061488673139158E-2</v>
      </c>
      <c r="BE48" s="100">
        <f t="shared" si="81"/>
        <v>2.6751592356687899E-2</v>
      </c>
      <c r="BF48" s="100">
        <f t="shared" si="82"/>
        <v>0</v>
      </c>
      <c r="BG48" s="100">
        <f t="shared" si="83"/>
        <v>1.5335537682283746</v>
      </c>
      <c r="BH48" s="100"/>
      <c r="BI48" s="100"/>
      <c r="BJ48" s="100">
        <f t="shared" si="84"/>
        <v>1.0848726909635547</v>
      </c>
      <c r="BK48" s="100">
        <f t="shared" si="84"/>
        <v>8.135168961201502E-3</v>
      </c>
      <c r="BL48" s="100">
        <f t="shared" si="85"/>
        <v>0.29992153785798353</v>
      </c>
      <c r="BM48" s="100">
        <f t="shared" si="86"/>
        <v>6.5135699373695205E-2</v>
      </c>
      <c r="BN48" s="100">
        <f t="shared" si="86"/>
        <v>9.8674936566112213E-4</v>
      </c>
      <c r="BO48" s="100">
        <f t="shared" si="86"/>
        <v>5.2344331431406592E-2</v>
      </c>
      <c r="BP48" s="100">
        <f t="shared" si="86"/>
        <v>8.6305278174037089E-2</v>
      </c>
      <c r="BQ48" s="100">
        <f t="shared" si="87"/>
        <v>0.11812297734627832</v>
      </c>
      <c r="BR48" s="100">
        <f t="shared" si="87"/>
        <v>5.3503184713375798E-2</v>
      </c>
      <c r="BS48" s="100">
        <f t="shared" si="87"/>
        <v>0</v>
      </c>
      <c r="BT48" s="132">
        <f t="shared" si="19"/>
        <v>1.7693276181871938</v>
      </c>
      <c r="BU48" s="113">
        <f t="shared" si="20"/>
        <v>0.44555939484085866</v>
      </c>
      <c r="BV48" s="113">
        <f t="shared" si="21"/>
        <v>0.5985220496041419</v>
      </c>
      <c r="BW48" s="137">
        <f t="shared" si="22"/>
        <v>0.37390528382031946</v>
      </c>
      <c r="BX48" s="6"/>
      <c r="BY48" s="6"/>
      <c r="BZ48" s="6"/>
      <c r="CA48" s="6"/>
      <c r="CG48" s="100">
        <f>BJ48/$BT48</f>
        <v>0.61315534772191393</v>
      </c>
      <c r="CH48" s="100">
        <f>BK48/$BT48</f>
        <v>4.5978872864351605E-3</v>
      </c>
      <c r="CI48" s="100">
        <f t="shared" si="24"/>
        <v>0.16951159003852276</v>
      </c>
      <c r="CJ48" s="100">
        <f t="shared" si="69"/>
        <v>3.6813814866254964E-2</v>
      </c>
      <c r="CK48" s="100">
        <f t="shared" si="26"/>
        <v>5.5769737357749458E-4</v>
      </c>
      <c r="CL48" s="100">
        <f t="shared" si="27"/>
        <v>2.9584306995126888E-2</v>
      </c>
      <c r="CM48" s="100">
        <f t="shared" si="28"/>
        <v>4.87785740113316E-2</v>
      </c>
      <c r="CN48" s="100">
        <f t="shared" si="29"/>
        <v>6.6761506536197057E-2</v>
      </c>
      <c r="CO48" s="100">
        <f t="shared" si="30"/>
        <v>3.0239275170640102E-2</v>
      </c>
      <c r="CP48" s="100">
        <f t="shared" si="31"/>
        <v>0</v>
      </c>
      <c r="CQ48" s="100">
        <f t="shared" si="32"/>
        <v>1</v>
      </c>
    </row>
    <row r="49" spans="1:95" x14ac:dyDescent="0.25">
      <c r="A49" s="40" t="s">
        <v>43</v>
      </c>
      <c r="B49" s="41" t="s">
        <v>28</v>
      </c>
      <c r="C49" s="21" t="s">
        <v>11</v>
      </c>
      <c r="D49" s="21" t="s">
        <v>78</v>
      </c>
      <c r="E49" s="45">
        <v>0.79500000000000004</v>
      </c>
      <c r="F49" s="54"/>
      <c r="G49" s="8">
        <v>1.46</v>
      </c>
      <c r="H49" s="9">
        <v>7.0000000000000007E-2</v>
      </c>
      <c r="I49" s="71"/>
      <c r="J49" s="92">
        <f t="shared" si="33"/>
        <v>4.7945205479452059E-2</v>
      </c>
      <c r="K49" s="11">
        <v>0.89</v>
      </c>
      <c r="L49" s="12">
        <v>7.0000000000000007E-2</v>
      </c>
      <c r="M49" s="12"/>
      <c r="N49" s="90">
        <f t="shared" si="54"/>
        <v>7.8651685393258439E-2</v>
      </c>
      <c r="O49" s="12">
        <v>52.05</v>
      </c>
      <c r="P49" s="12">
        <v>2.85</v>
      </c>
      <c r="Q49" s="20"/>
      <c r="R49" s="11">
        <v>69.209999999999994</v>
      </c>
      <c r="S49" s="12"/>
      <c r="T49" s="12"/>
      <c r="U49" s="12">
        <v>0.52</v>
      </c>
      <c r="V49" s="12"/>
      <c r="W49" s="12"/>
      <c r="X49" s="20"/>
      <c r="Y49" s="11"/>
      <c r="Z49" s="12"/>
      <c r="AA49" s="20"/>
      <c r="AB49" s="12"/>
      <c r="AC49" s="12"/>
      <c r="AD49" s="20"/>
      <c r="AE49" s="38" t="s">
        <v>98</v>
      </c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9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32">
        <f t="shared" si="19"/>
        <v>0</v>
      </c>
      <c r="BU49" s="113"/>
      <c r="BV49" s="113"/>
      <c r="BW49" s="137"/>
      <c r="BX49" s="6"/>
      <c r="BY49" s="6"/>
      <c r="BZ49" s="6"/>
      <c r="CA49" s="6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</row>
    <row r="50" spans="1:95" x14ac:dyDescent="0.25">
      <c r="A50" s="51" t="s">
        <v>174</v>
      </c>
      <c r="B50" s="52" t="s">
        <v>175</v>
      </c>
      <c r="C50" s="53" t="s">
        <v>11</v>
      </c>
      <c r="D50" s="53" t="s">
        <v>109</v>
      </c>
      <c r="E50" s="45">
        <v>0.79500000000000004</v>
      </c>
      <c r="F50" s="54"/>
      <c r="G50" s="8"/>
      <c r="H50" s="9"/>
      <c r="I50" s="71"/>
      <c r="J50" s="92"/>
      <c r="K50" s="11"/>
      <c r="L50" s="12"/>
      <c r="M50" s="12"/>
      <c r="N50" s="90"/>
      <c r="O50" s="12"/>
      <c r="P50" s="12"/>
      <c r="Q50" s="20"/>
      <c r="R50" s="11"/>
      <c r="S50" s="12">
        <v>76</v>
      </c>
      <c r="T50" s="12">
        <v>62</v>
      </c>
      <c r="U50" s="19"/>
      <c r="V50" s="19">
        <v>12</v>
      </c>
      <c r="W50" s="19">
        <v>7</v>
      </c>
      <c r="X50" s="30"/>
      <c r="Y50" s="11"/>
      <c r="Z50" s="12"/>
      <c r="AA50" s="20"/>
      <c r="AB50" s="12"/>
      <c r="AC50" s="12"/>
      <c r="AD50" s="20"/>
      <c r="AE50" s="38" t="s">
        <v>176</v>
      </c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9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32">
        <f t="shared" si="19"/>
        <v>0</v>
      </c>
      <c r="BU50" s="113"/>
      <c r="BV50" s="113"/>
      <c r="BW50" s="137"/>
      <c r="BX50" s="6"/>
      <c r="BY50" s="6"/>
      <c r="BZ50" s="6"/>
      <c r="CA50" s="6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</row>
    <row r="51" spans="1:95" x14ac:dyDescent="0.25">
      <c r="A51" s="51" t="s">
        <v>73</v>
      </c>
      <c r="B51" s="52" t="s">
        <v>74</v>
      </c>
      <c r="C51" s="53" t="s">
        <v>85</v>
      </c>
      <c r="D51" s="53" t="s">
        <v>77</v>
      </c>
      <c r="E51" s="45">
        <v>0.79689195637568033</v>
      </c>
      <c r="F51" s="54">
        <v>1</v>
      </c>
      <c r="G51" s="8">
        <v>1.46</v>
      </c>
      <c r="H51" s="9">
        <v>0.04</v>
      </c>
      <c r="I51" s="71"/>
      <c r="J51" s="92">
        <f t="shared" si="33"/>
        <v>2.7397260273972605E-2</v>
      </c>
      <c r="K51" s="11">
        <v>1.2</v>
      </c>
      <c r="L51" s="12">
        <v>0.06</v>
      </c>
      <c r="M51" s="12"/>
      <c r="N51" s="90">
        <f t="shared" si="54"/>
        <v>0.05</v>
      </c>
      <c r="O51" s="12"/>
      <c r="P51" s="12"/>
      <c r="Q51" s="20"/>
      <c r="R51" s="11"/>
      <c r="S51" s="12"/>
      <c r="T51" s="12"/>
      <c r="U51" s="12"/>
      <c r="V51" s="12"/>
      <c r="W51" s="12"/>
      <c r="X51" s="30"/>
      <c r="Y51" s="11"/>
      <c r="Z51" s="12"/>
      <c r="AA51" s="20"/>
      <c r="AB51" s="12"/>
      <c r="AC51" s="12"/>
      <c r="AD51" s="20"/>
      <c r="AE51" s="38" t="s">
        <v>88</v>
      </c>
      <c r="AH51" s="100">
        <v>69.34</v>
      </c>
      <c r="AI51" s="100"/>
      <c r="AJ51" s="100">
        <v>18.87</v>
      </c>
      <c r="AK51" s="100"/>
      <c r="AL51" s="100"/>
      <c r="AM51" s="100"/>
      <c r="AN51" s="100"/>
      <c r="AO51" s="100">
        <v>11.99</v>
      </c>
      <c r="AP51" s="100">
        <v>0.02</v>
      </c>
      <c r="AQ51" s="100"/>
      <c r="AR51" s="9">
        <f>SUM(AH51:AQ51)</f>
        <v>100.22</v>
      </c>
      <c r="AS51" s="100"/>
      <c r="AT51" s="100">
        <f>(BJ51+BL51)/(SUM(BJ51:BS51))</f>
        <v>0.79689195637568033</v>
      </c>
      <c r="AU51" s="100"/>
      <c r="AV51" s="100"/>
      <c r="AW51" s="100">
        <f>AH51/60.09</f>
        <v>1.1539357630221334</v>
      </c>
      <c r="AX51" s="100"/>
      <c r="AY51" s="100">
        <f>AJ51/101.96</f>
        <v>0.18507257748136527</v>
      </c>
      <c r="AZ51" s="100">
        <f>AK51/71.85</f>
        <v>0</v>
      </c>
      <c r="BA51" s="100">
        <f>AL51/70.94</f>
        <v>0</v>
      </c>
      <c r="BB51" s="100">
        <f>AM51/40.31</f>
        <v>0</v>
      </c>
      <c r="BC51" s="100">
        <f>AN51/56.08</f>
        <v>0</v>
      </c>
      <c r="BD51" s="100">
        <f>AO51/61.8</f>
        <v>0.19401294498381877</v>
      </c>
      <c r="BE51" s="100">
        <f>AP51/94.2</f>
        <v>2.1231422505307856E-4</v>
      </c>
      <c r="BF51" s="100">
        <f>AQ51/141.95</f>
        <v>0</v>
      </c>
      <c r="BG51" s="100">
        <f>SUM(AW51:BE51)</f>
        <v>1.5332335997123705</v>
      </c>
      <c r="BH51" s="100"/>
      <c r="BI51" s="100"/>
      <c r="BJ51" s="100">
        <f t="shared" ref="BJ51:BK55" si="88">AW51</f>
        <v>1.1539357630221334</v>
      </c>
      <c r="BK51" s="100">
        <f t="shared" si="88"/>
        <v>0</v>
      </c>
      <c r="BL51" s="100">
        <f>2*AY51</f>
        <v>0.37014515496273054</v>
      </c>
      <c r="BM51" s="100">
        <f t="shared" ref="BM51:BP55" si="89">AZ51</f>
        <v>0</v>
      </c>
      <c r="BN51" s="100">
        <f t="shared" si="89"/>
        <v>0</v>
      </c>
      <c r="BO51" s="100">
        <f t="shared" si="89"/>
        <v>0</v>
      </c>
      <c r="BP51" s="100">
        <f t="shared" si="89"/>
        <v>0</v>
      </c>
      <c r="BQ51" s="100">
        <f t="shared" ref="BQ51:BS55" si="90">2*BD51</f>
        <v>0.38802588996763754</v>
      </c>
      <c r="BR51" s="100">
        <f t="shared" si="90"/>
        <v>4.2462845010615713E-4</v>
      </c>
      <c r="BS51" s="100">
        <f t="shared" si="90"/>
        <v>0</v>
      </c>
      <c r="BT51" s="132">
        <f t="shared" si="19"/>
        <v>1.9125314364026076</v>
      </c>
      <c r="BU51" s="113"/>
      <c r="BV51" s="113"/>
      <c r="BW51" s="137"/>
      <c r="BX51" s="6"/>
      <c r="BY51" s="6"/>
      <c r="BZ51" s="6"/>
      <c r="CA51" s="6"/>
      <c r="CG51" s="100">
        <f>BJ51/$BT51</f>
        <v>0.60335518729701965</v>
      </c>
      <c r="CH51" s="100"/>
      <c r="CI51" s="100">
        <f t="shared" si="24"/>
        <v>0.1935367690786606</v>
      </c>
      <c r="CJ51" s="100">
        <f>BM51/$BT51</f>
        <v>0</v>
      </c>
      <c r="CK51" s="100">
        <f t="shared" si="26"/>
        <v>0</v>
      </c>
      <c r="CL51" s="100">
        <f t="shared" si="27"/>
        <v>0</v>
      </c>
      <c r="CM51" s="100">
        <f t="shared" si="28"/>
        <v>0</v>
      </c>
      <c r="CN51" s="100">
        <f t="shared" si="29"/>
        <v>0.2028860193260395</v>
      </c>
      <c r="CO51" s="100">
        <f t="shared" si="30"/>
        <v>2.2202429828022365E-4</v>
      </c>
      <c r="CP51" s="100">
        <f t="shared" si="31"/>
        <v>0</v>
      </c>
      <c r="CQ51" s="100">
        <f t="shared" si="32"/>
        <v>1</v>
      </c>
    </row>
    <row r="52" spans="1:95" x14ac:dyDescent="0.25">
      <c r="A52" s="51" t="s">
        <v>73</v>
      </c>
      <c r="B52" s="52" t="s">
        <v>74</v>
      </c>
      <c r="C52" s="53" t="s">
        <v>85</v>
      </c>
      <c r="D52" s="53" t="s">
        <v>78</v>
      </c>
      <c r="E52" s="45">
        <v>0.79689195637568033</v>
      </c>
      <c r="F52" s="54">
        <v>1</v>
      </c>
      <c r="G52" s="8">
        <v>1.48</v>
      </c>
      <c r="H52" s="9">
        <v>0.04</v>
      </c>
      <c r="I52" s="71"/>
      <c r="J52" s="92">
        <f t="shared" si="33"/>
        <v>2.7027027027027029E-2</v>
      </c>
      <c r="K52" s="11">
        <v>1.34</v>
      </c>
      <c r="L52" s="12">
        <v>7.0000000000000007E-2</v>
      </c>
      <c r="M52" s="12"/>
      <c r="N52" s="90">
        <f t="shared" si="54"/>
        <v>5.2238805970149259E-2</v>
      </c>
      <c r="O52" s="12"/>
      <c r="P52" s="12"/>
      <c r="Q52" s="20"/>
      <c r="R52" s="11"/>
      <c r="S52" s="12"/>
      <c r="T52" s="12"/>
      <c r="U52" s="12"/>
      <c r="V52" s="12"/>
      <c r="W52" s="12"/>
      <c r="X52" s="30"/>
      <c r="Y52" s="11"/>
      <c r="Z52" s="12"/>
      <c r="AA52" s="20"/>
      <c r="AB52" s="12"/>
      <c r="AC52" s="12"/>
      <c r="AD52" s="20"/>
      <c r="AE52" s="38" t="s">
        <v>88</v>
      </c>
      <c r="AH52" s="100">
        <v>69.34</v>
      </c>
      <c r="AI52" s="100"/>
      <c r="AJ52" s="100">
        <v>18.87</v>
      </c>
      <c r="AK52" s="100"/>
      <c r="AL52" s="100"/>
      <c r="AM52" s="100"/>
      <c r="AN52" s="100"/>
      <c r="AO52" s="100">
        <v>11.99</v>
      </c>
      <c r="AP52" s="100">
        <v>0.02</v>
      </c>
      <c r="AQ52" s="100"/>
      <c r="AR52" s="9">
        <f>SUM(AH52:AQ52)</f>
        <v>100.22</v>
      </c>
      <c r="AS52" s="100"/>
      <c r="AT52" s="100">
        <f>(BJ52+BL52)/(SUM(BJ52:BS52))</f>
        <v>0.79689195637568033</v>
      </c>
      <c r="AU52" s="100"/>
      <c r="AV52" s="100"/>
      <c r="AW52" s="100">
        <f>AH52/60.09</f>
        <v>1.1539357630221334</v>
      </c>
      <c r="AX52" s="100"/>
      <c r="AY52" s="100">
        <f>AJ52/101.96</f>
        <v>0.18507257748136527</v>
      </c>
      <c r="AZ52" s="100">
        <f>AK52/71.85</f>
        <v>0</v>
      </c>
      <c r="BA52" s="100">
        <f>AL52/70.94</f>
        <v>0</v>
      </c>
      <c r="BB52" s="100">
        <f>AM52/40.31</f>
        <v>0</v>
      </c>
      <c r="BC52" s="100">
        <f>AN52/56.08</f>
        <v>0</v>
      </c>
      <c r="BD52" s="100">
        <f>AO52/61.8</f>
        <v>0.19401294498381877</v>
      </c>
      <c r="BE52" s="100">
        <f>AP52/94.2</f>
        <v>2.1231422505307856E-4</v>
      </c>
      <c r="BF52" s="100">
        <f>AQ52/141.95</f>
        <v>0</v>
      </c>
      <c r="BG52" s="100">
        <f>SUM(AW52:BE52)</f>
        <v>1.5332335997123705</v>
      </c>
      <c r="BH52" s="100"/>
      <c r="BI52" s="100"/>
      <c r="BJ52" s="100">
        <f t="shared" si="88"/>
        <v>1.1539357630221334</v>
      </c>
      <c r="BK52" s="100">
        <f t="shared" si="88"/>
        <v>0</v>
      </c>
      <c r="BL52" s="100">
        <f>2*AY52</f>
        <v>0.37014515496273054</v>
      </c>
      <c r="BM52" s="100">
        <f t="shared" si="89"/>
        <v>0</v>
      </c>
      <c r="BN52" s="100">
        <f t="shared" si="89"/>
        <v>0</v>
      </c>
      <c r="BO52" s="100">
        <f t="shared" si="89"/>
        <v>0</v>
      </c>
      <c r="BP52" s="100">
        <f t="shared" si="89"/>
        <v>0</v>
      </c>
      <c r="BQ52" s="100">
        <f t="shared" si="90"/>
        <v>0.38802588996763754</v>
      </c>
      <c r="BR52" s="100">
        <f t="shared" si="90"/>
        <v>4.2462845010615713E-4</v>
      </c>
      <c r="BS52" s="100">
        <f t="shared" si="90"/>
        <v>0</v>
      </c>
      <c r="BT52" s="132">
        <f t="shared" si="19"/>
        <v>1.9125314364026076</v>
      </c>
      <c r="BU52" s="113"/>
      <c r="BV52" s="113"/>
      <c r="BW52" s="137"/>
      <c r="BX52" s="6"/>
      <c r="BY52" s="6"/>
      <c r="BZ52" s="6"/>
      <c r="CA52" s="6"/>
      <c r="CG52" s="100">
        <f>BJ52/$BT52</f>
        <v>0.60335518729701965</v>
      </c>
      <c r="CH52" s="100"/>
      <c r="CI52" s="100">
        <f t="shared" si="24"/>
        <v>0.1935367690786606</v>
      </c>
      <c r="CJ52" s="100">
        <f>BM52/$BT52</f>
        <v>0</v>
      </c>
      <c r="CK52" s="100">
        <f t="shared" si="26"/>
        <v>0</v>
      </c>
      <c r="CL52" s="100">
        <f t="shared" si="27"/>
        <v>0</v>
      </c>
      <c r="CM52" s="100">
        <f t="shared" si="28"/>
        <v>0</v>
      </c>
      <c r="CN52" s="100">
        <f t="shared" si="29"/>
        <v>0.2028860193260395</v>
      </c>
      <c r="CO52" s="100">
        <f t="shared" si="30"/>
        <v>2.2202429828022365E-4</v>
      </c>
      <c r="CP52" s="100">
        <f t="shared" si="31"/>
        <v>0</v>
      </c>
      <c r="CQ52" s="100">
        <f t="shared" si="32"/>
        <v>1</v>
      </c>
    </row>
    <row r="53" spans="1:95" x14ac:dyDescent="0.25">
      <c r="A53" s="40" t="s">
        <v>52</v>
      </c>
      <c r="B53" s="41" t="s">
        <v>33</v>
      </c>
      <c r="C53" s="21" t="s">
        <v>42</v>
      </c>
      <c r="D53" s="21" t="s">
        <v>93</v>
      </c>
      <c r="E53" s="45">
        <v>0.79893700274342261</v>
      </c>
      <c r="F53" s="54"/>
      <c r="G53" s="89">
        <v>1.87</v>
      </c>
      <c r="H53" s="9">
        <v>7.0000000000000007E-2</v>
      </c>
      <c r="I53" s="71">
        <v>5222</v>
      </c>
      <c r="J53" s="92">
        <f t="shared" si="33"/>
        <v>3.7433155080213908E-2</v>
      </c>
      <c r="K53" s="11">
        <v>1.43</v>
      </c>
      <c r="L53" s="12">
        <v>0.05</v>
      </c>
      <c r="M53" s="12">
        <v>4472</v>
      </c>
      <c r="N53" s="90">
        <f t="shared" si="54"/>
        <v>3.4965034965034968E-2</v>
      </c>
      <c r="O53" s="12"/>
      <c r="P53" s="12"/>
      <c r="Q53" s="20"/>
      <c r="R53" s="11"/>
      <c r="S53" s="12"/>
      <c r="T53" s="12"/>
      <c r="U53" s="19"/>
      <c r="V53" s="19"/>
      <c r="W53" s="19"/>
      <c r="X53" s="30"/>
      <c r="Y53" s="11"/>
      <c r="Z53" s="12"/>
      <c r="AA53" s="20"/>
      <c r="AB53" s="12"/>
      <c r="AC53" s="12"/>
      <c r="AD53" s="20"/>
      <c r="AE53" s="38" t="s">
        <v>59</v>
      </c>
      <c r="AH53" s="100">
        <v>65.2</v>
      </c>
      <c r="AI53" s="100"/>
      <c r="AJ53" s="100">
        <v>17.8</v>
      </c>
      <c r="AK53" s="100"/>
      <c r="AL53" s="100"/>
      <c r="AM53" s="100"/>
      <c r="AN53" s="100"/>
      <c r="AO53" s="100"/>
      <c r="AP53" s="100">
        <v>17</v>
      </c>
      <c r="AQ53" s="100"/>
      <c r="AR53" s="9">
        <f>SUM(AH53:AQ53)</f>
        <v>100</v>
      </c>
      <c r="AS53" s="100"/>
      <c r="AT53" s="100">
        <f>(BJ53+BL53)/(SUM(BJ53:BS53))</f>
        <v>0.79893700274342261</v>
      </c>
      <c r="AU53" s="100"/>
      <c r="AV53" s="100"/>
      <c r="AW53" s="100">
        <f>AH53/60.09</f>
        <v>1.0850391080046597</v>
      </c>
      <c r="AX53" s="100"/>
      <c r="AY53" s="100">
        <f>AJ53/101.96</f>
        <v>0.17457826598666146</v>
      </c>
      <c r="AZ53" s="100">
        <f>AK53/71.85</f>
        <v>0</v>
      </c>
      <c r="BA53" s="100">
        <f>AL53/70.94</f>
        <v>0</v>
      </c>
      <c r="BB53" s="100">
        <f>AM53/40.31</f>
        <v>0</v>
      </c>
      <c r="BC53" s="100">
        <f>AN53/56.08</f>
        <v>0</v>
      </c>
      <c r="BD53" s="100">
        <f>AO53/61.8</f>
        <v>0</v>
      </c>
      <c r="BE53" s="100">
        <f>AP53/94.2</f>
        <v>0.18046709129511676</v>
      </c>
      <c r="BF53" s="100">
        <f>AQ53/141.95</f>
        <v>0</v>
      </c>
      <c r="BG53" s="100">
        <f>SUM(AW53:BE53)</f>
        <v>1.440084465286438</v>
      </c>
      <c r="BH53" s="100"/>
      <c r="BI53" s="100"/>
      <c r="BJ53" s="100">
        <f t="shared" si="88"/>
        <v>1.0850391080046597</v>
      </c>
      <c r="BK53" s="100">
        <f t="shared" si="88"/>
        <v>0</v>
      </c>
      <c r="BL53" s="100">
        <f>2*AY53</f>
        <v>0.34915653197332291</v>
      </c>
      <c r="BM53" s="100">
        <f t="shared" si="89"/>
        <v>0</v>
      </c>
      <c r="BN53" s="100">
        <f t="shared" si="89"/>
        <v>0</v>
      </c>
      <c r="BO53" s="100">
        <f t="shared" si="89"/>
        <v>0</v>
      </c>
      <c r="BP53" s="100">
        <f t="shared" si="89"/>
        <v>0</v>
      </c>
      <c r="BQ53" s="100">
        <f t="shared" si="90"/>
        <v>0</v>
      </c>
      <c r="BR53" s="100">
        <f t="shared" si="90"/>
        <v>0.36093418259023352</v>
      </c>
      <c r="BS53" s="100">
        <f t="shared" si="90"/>
        <v>0</v>
      </c>
      <c r="BT53" s="132">
        <f t="shared" si="19"/>
        <v>1.7951298225682162</v>
      </c>
      <c r="BU53" s="113"/>
      <c r="BV53" s="113"/>
      <c r="BW53" s="137"/>
      <c r="BX53" s="6"/>
      <c r="BY53" s="6"/>
      <c r="BZ53" s="6"/>
      <c r="CA53" s="6"/>
      <c r="CG53" s="100">
        <f>BJ53/$BT53</f>
        <v>0.60443489621956159</v>
      </c>
      <c r="CH53" s="100"/>
      <c r="CI53" s="100">
        <f t="shared" si="24"/>
        <v>0.19450210652386102</v>
      </c>
      <c r="CJ53" s="100">
        <f>BM53/$BT53</f>
        <v>0</v>
      </c>
      <c r="CK53" s="100">
        <f t="shared" si="26"/>
        <v>0</v>
      </c>
      <c r="CL53" s="100">
        <f t="shared" si="27"/>
        <v>0</v>
      </c>
      <c r="CM53" s="100">
        <f t="shared" si="28"/>
        <v>0</v>
      </c>
      <c r="CN53" s="100">
        <f t="shared" si="29"/>
        <v>0</v>
      </c>
      <c r="CO53" s="100">
        <f t="shared" si="30"/>
        <v>0.20106299725657739</v>
      </c>
      <c r="CP53" s="100">
        <f t="shared" si="31"/>
        <v>0</v>
      </c>
      <c r="CQ53" s="100">
        <f t="shared" si="32"/>
        <v>1</v>
      </c>
    </row>
    <row r="54" spans="1:95" x14ac:dyDescent="0.25">
      <c r="A54" s="40" t="s">
        <v>43</v>
      </c>
      <c r="B54" s="41" t="s">
        <v>31</v>
      </c>
      <c r="C54" s="21" t="s">
        <v>16</v>
      </c>
      <c r="D54" s="21" t="s">
        <v>77</v>
      </c>
      <c r="E54" s="45">
        <v>0.79926434606532504</v>
      </c>
      <c r="F54" s="54"/>
      <c r="G54" s="8">
        <v>1.49</v>
      </c>
      <c r="H54" s="9">
        <v>0.03</v>
      </c>
      <c r="I54" s="71"/>
      <c r="J54" s="92">
        <f t="shared" si="33"/>
        <v>2.0134228187919462E-2</v>
      </c>
      <c r="K54" s="11">
        <v>1.28</v>
      </c>
      <c r="L54" s="12">
        <v>0.03</v>
      </c>
      <c r="M54" s="12"/>
      <c r="N54" s="90">
        <f t="shared" si="54"/>
        <v>2.34375E-2</v>
      </c>
      <c r="O54" s="12"/>
      <c r="P54" s="12"/>
      <c r="Q54" s="20"/>
      <c r="R54" s="11"/>
      <c r="S54" s="12"/>
      <c r="T54" s="12"/>
      <c r="U54" s="19"/>
      <c r="V54" s="19"/>
      <c r="W54" s="19"/>
      <c r="X54" s="30"/>
      <c r="Y54" s="11"/>
      <c r="Z54" s="12"/>
      <c r="AA54" s="20"/>
      <c r="AB54" s="12"/>
      <c r="AC54" s="12"/>
      <c r="AD54" s="20"/>
      <c r="AE54" s="38" t="s">
        <v>95</v>
      </c>
      <c r="AH54" s="100">
        <v>68.52</v>
      </c>
      <c r="AI54" s="100"/>
      <c r="AJ54" s="100">
        <v>19.600000000000001</v>
      </c>
      <c r="AK54" s="100">
        <v>0.01</v>
      </c>
      <c r="AL54" s="100"/>
      <c r="AM54" s="100"/>
      <c r="AN54" s="100">
        <v>0.01</v>
      </c>
      <c r="AO54" s="100">
        <v>11.81</v>
      </c>
      <c r="AP54" s="100">
        <v>0.02</v>
      </c>
      <c r="AQ54" s="100"/>
      <c r="AR54" s="9">
        <f>SUM(AH54:AQ54)</f>
        <v>99.970000000000013</v>
      </c>
      <c r="AS54" s="100"/>
      <c r="AT54" s="100">
        <f>(BJ54+BL54)/(SUM(BJ54:BS54))</f>
        <v>0.79926434606532504</v>
      </c>
      <c r="AU54" s="100"/>
      <c r="AV54" s="100"/>
      <c r="AW54" s="100">
        <f>AH54/60.09</f>
        <v>1.1402895656515226</v>
      </c>
      <c r="AX54" s="100"/>
      <c r="AY54" s="100">
        <f>AJ54/101.96</f>
        <v>0.19223224794036881</v>
      </c>
      <c r="AZ54" s="100">
        <f>AK54/71.85</f>
        <v>1.3917884481558804E-4</v>
      </c>
      <c r="BA54" s="100">
        <f>AL54/70.94</f>
        <v>0</v>
      </c>
      <c r="BB54" s="100">
        <f>AM54/40.31</f>
        <v>0</v>
      </c>
      <c r="BC54" s="100">
        <f>AN54/56.08</f>
        <v>1.783166904422254E-4</v>
      </c>
      <c r="BD54" s="100">
        <f>AO54/61.8</f>
        <v>0.19110032362459548</v>
      </c>
      <c r="BE54" s="100">
        <f>AP54/94.2</f>
        <v>2.1231422505307856E-4</v>
      </c>
      <c r="BF54" s="100">
        <f>AQ54/141.95</f>
        <v>0</v>
      </c>
      <c r="BG54" s="100"/>
      <c r="BH54" s="100">
        <f>SUM(AW54:BE54)</f>
        <v>1.5241519469767977</v>
      </c>
      <c r="BI54" s="100"/>
      <c r="BJ54" s="100">
        <f t="shared" si="88"/>
        <v>1.1402895656515226</v>
      </c>
      <c r="BK54" s="100">
        <f t="shared" si="88"/>
        <v>0</v>
      </c>
      <c r="BL54" s="100">
        <f>2*AY54</f>
        <v>0.38446449588073761</v>
      </c>
      <c r="BM54" s="100">
        <f t="shared" si="89"/>
        <v>1.3917884481558804E-4</v>
      </c>
      <c r="BN54" s="100">
        <f t="shared" si="89"/>
        <v>0</v>
      </c>
      <c r="BO54" s="100">
        <f t="shared" si="89"/>
        <v>0</v>
      </c>
      <c r="BP54" s="100">
        <f t="shared" si="89"/>
        <v>1.783166904422254E-4</v>
      </c>
      <c r="BQ54" s="100">
        <f t="shared" si="90"/>
        <v>0.38220064724919095</v>
      </c>
      <c r="BR54" s="100">
        <f t="shared" si="90"/>
        <v>4.2462845010615713E-4</v>
      </c>
      <c r="BS54" s="100">
        <f t="shared" si="90"/>
        <v>0</v>
      </c>
      <c r="BT54" s="132">
        <f t="shared" si="19"/>
        <v>1.9076968327668153</v>
      </c>
      <c r="BU54" s="113"/>
      <c r="BV54" s="113"/>
      <c r="BW54" s="137"/>
      <c r="BX54" s="6"/>
      <c r="BY54" s="6"/>
      <c r="BZ54" s="6"/>
      <c r="CA54" s="6"/>
      <c r="CG54" s="100">
        <f>BJ54/$BT54</f>
        <v>0.59773101578079957</v>
      </c>
      <c r="CH54" s="100"/>
      <c r="CI54" s="100">
        <f t="shared" si="24"/>
        <v>0.20153333028452539</v>
      </c>
      <c r="CJ54" s="100">
        <f>BM54/$BT54</f>
        <v>7.2956479470446538E-5</v>
      </c>
      <c r="CK54" s="100">
        <f t="shared" si="26"/>
        <v>0</v>
      </c>
      <c r="CL54" s="100">
        <f t="shared" si="27"/>
        <v>0</v>
      </c>
      <c r="CM54" s="100">
        <f t="shared" si="28"/>
        <v>9.3472236982018253E-5</v>
      </c>
      <c r="CN54" s="100">
        <f t="shared" si="29"/>
        <v>0.20034663825219481</v>
      </c>
      <c r="CO54" s="100">
        <f t="shared" si="30"/>
        <v>2.2258696602766808E-4</v>
      </c>
      <c r="CP54" s="100">
        <f t="shared" si="31"/>
        <v>0</v>
      </c>
      <c r="CQ54" s="100">
        <f t="shared" si="32"/>
        <v>1</v>
      </c>
    </row>
    <row r="55" spans="1:95" x14ac:dyDescent="0.25">
      <c r="A55" s="40" t="s">
        <v>63</v>
      </c>
      <c r="B55" s="41" t="s">
        <v>92</v>
      </c>
      <c r="C55" s="21" t="s">
        <v>15</v>
      </c>
      <c r="D55" s="21" t="s">
        <v>93</v>
      </c>
      <c r="E55" s="45">
        <v>0.79949467092578042</v>
      </c>
      <c r="F55" s="54"/>
      <c r="G55" s="8">
        <v>1.67</v>
      </c>
      <c r="H55" s="9">
        <v>0.06</v>
      </c>
      <c r="I55" s="71">
        <v>5218</v>
      </c>
      <c r="J55" s="92">
        <f t="shared" si="33"/>
        <v>3.5928143712574849E-2</v>
      </c>
      <c r="K55" s="11">
        <v>1.1299999999999999</v>
      </c>
      <c r="L55" s="12">
        <v>0.04</v>
      </c>
      <c r="M55" s="12">
        <v>4485</v>
      </c>
      <c r="N55" s="90">
        <f t="shared" si="54"/>
        <v>3.5398230088495582E-2</v>
      </c>
      <c r="O55" s="12">
        <v>49</v>
      </c>
      <c r="P55" s="12">
        <v>2</v>
      </c>
      <c r="Q55" s="20">
        <v>1636</v>
      </c>
      <c r="R55" s="11">
        <v>70</v>
      </c>
      <c r="S55" s="12"/>
      <c r="T55" s="12"/>
      <c r="U55" s="12">
        <v>2</v>
      </c>
      <c r="V55" s="12"/>
      <c r="W55" s="12"/>
      <c r="X55" s="20">
        <v>3530</v>
      </c>
      <c r="Y55" s="11"/>
      <c r="Z55" s="12"/>
      <c r="AA55" s="20"/>
      <c r="AB55" s="12"/>
      <c r="AC55" s="12"/>
      <c r="AD55" s="20"/>
      <c r="AE55" s="38" t="s">
        <v>61</v>
      </c>
      <c r="AH55" s="100">
        <v>68.739999999999995</v>
      </c>
      <c r="AI55" s="100"/>
      <c r="AJ55" s="100">
        <v>19.440000000000001</v>
      </c>
      <c r="AK55" s="100"/>
      <c r="AL55" s="100"/>
      <c r="AM55" s="100"/>
      <c r="AN55" s="100"/>
      <c r="AO55" s="100">
        <v>11.82</v>
      </c>
      <c r="AP55" s="100"/>
      <c r="AQ55" s="100"/>
      <c r="AR55" s="9">
        <f>SUM(AH55:AQ55)</f>
        <v>100</v>
      </c>
      <c r="AS55" s="100"/>
      <c r="AT55" s="100">
        <f>(BJ55+BL55)/(SUM(BJ55:BS55))</f>
        <v>0.79949467092578042</v>
      </c>
      <c r="AU55" s="100"/>
      <c r="AV55" s="100"/>
      <c r="AW55" s="100">
        <f>AH55/60.09</f>
        <v>1.1439507405558327</v>
      </c>
      <c r="AX55" s="100"/>
      <c r="AY55" s="100">
        <f>AJ55/101.96</f>
        <v>0.19066300510003925</v>
      </c>
      <c r="AZ55" s="100">
        <f>AK55/71.85</f>
        <v>0</v>
      </c>
      <c r="BA55" s="100">
        <f>AL55/70.94</f>
        <v>0</v>
      </c>
      <c r="BB55" s="100">
        <f>AM55/40.31</f>
        <v>0</v>
      </c>
      <c r="BC55" s="100">
        <f>AN55/56.08</f>
        <v>0</v>
      </c>
      <c r="BD55" s="100">
        <f>AO55/61.8</f>
        <v>0.1912621359223301</v>
      </c>
      <c r="BE55" s="100">
        <f>AP55/94.2</f>
        <v>0</v>
      </c>
      <c r="BF55" s="100">
        <f>AQ55/141.95</f>
        <v>0</v>
      </c>
      <c r="BG55" s="100">
        <f>SUM(AW55:BE55)</f>
        <v>1.5258758815782021</v>
      </c>
      <c r="BH55" s="100"/>
      <c r="BI55" s="100"/>
      <c r="BJ55" s="100">
        <f t="shared" si="88"/>
        <v>1.1439507405558327</v>
      </c>
      <c r="BK55" s="100">
        <f t="shared" si="88"/>
        <v>0</v>
      </c>
      <c r="BL55" s="100">
        <f>2*AY55</f>
        <v>0.3813260102000785</v>
      </c>
      <c r="BM55" s="100">
        <f t="shared" si="89"/>
        <v>0</v>
      </c>
      <c r="BN55" s="100">
        <f t="shared" si="89"/>
        <v>0</v>
      </c>
      <c r="BO55" s="100">
        <f t="shared" si="89"/>
        <v>0</v>
      </c>
      <c r="BP55" s="100">
        <f t="shared" si="89"/>
        <v>0</v>
      </c>
      <c r="BQ55" s="100">
        <f t="shared" si="90"/>
        <v>0.3825242718446602</v>
      </c>
      <c r="BR55" s="100">
        <f t="shared" si="90"/>
        <v>0</v>
      </c>
      <c r="BS55" s="100">
        <f t="shared" si="90"/>
        <v>0</v>
      </c>
      <c r="BT55" s="132">
        <f t="shared" si="19"/>
        <v>1.9078010226005713</v>
      </c>
      <c r="BU55" s="113"/>
      <c r="BV55" s="113"/>
      <c r="BW55" s="137"/>
      <c r="BX55" s="6"/>
      <c r="BY55" s="6"/>
      <c r="BZ55" s="6"/>
      <c r="CA55" s="6"/>
      <c r="CG55" s="100">
        <f>BJ55/$BT55</f>
        <v>0.59961742708182686</v>
      </c>
      <c r="CH55" s="100"/>
      <c r="CI55" s="100">
        <f t="shared" si="24"/>
        <v>0.19987724384395364</v>
      </c>
      <c r="CJ55" s="100">
        <f>BM55/$BT55</f>
        <v>0</v>
      </c>
      <c r="CK55" s="100">
        <f t="shared" si="26"/>
        <v>0</v>
      </c>
      <c r="CL55" s="100">
        <f t="shared" si="27"/>
        <v>0</v>
      </c>
      <c r="CM55" s="100">
        <f t="shared" si="28"/>
        <v>0</v>
      </c>
      <c r="CN55" s="100">
        <f t="shared" si="29"/>
        <v>0.20050532907421958</v>
      </c>
      <c r="CO55" s="100">
        <f t="shared" si="30"/>
        <v>0</v>
      </c>
      <c r="CP55" s="100">
        <f t="shared" si="31"/>
        <v>0</v>
      </c>
      <c r="CQ55" s="100">
        <f t="shared" si="32"/>
        <v>1</v>
      </c>
    </row>
    <row r="56" spans="1:95" x14ac:dyDescent="0.25">
      <c r="A56" s="51" t="s">
        <v>174</v>
      </c>
      <c r="B56" s="52" t="s">
        <v>175</v>
      </c>
      <c r="C56" s="53" t="s">
        <v>15</v>
      </c>
      <c r="D56" s="53" t="s">
        <v>109</v>
      </c>
      <c r="E56" s="45">
        <v>0.8</v>
      </c>
      <c r="F56" s="54"/>
      <c r="G56" s="8"/>
      <c r="H56" s="9"/>
      <c r="I56" s="71"/>
      <c r="J56" s="92"/>
      <c r="K56" s="11"/>
      <c r="L56" s="12"/>
      <c r="M56" s="12"/>
      <c r="N56" s="90"/>
      <c r="O56" s="12"/>
      <c r="P56" s="12"/>
      <c r="Q56" s="20"/>
      <c r="R56" s="11"/>
      <c r="S56" s="12">
        <v>69</v>
      </c>
      <c r="T56" s="12">
        <v>71</v>
      </c>
      <c r="U56" s="19"/>
      <c r="V56" s="19">
        <v>17</v>
      </c>
      <c r="W56" s="19">
        <v>17</v>
      </c>
      <c r="X56" s="30"/>
      <c r="Y56" s="11"/>
      <c r="Z56" s="12"/>
      <c r="AA56" s="20"/>
      <c r="AB56" s="12"/>
      <c r="AC56" s="12"/>
      <c r="AD56" s="20"/>
      <c r="AE56" s="38" t="s">
        <v>176</v>
      </c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9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32">
        <f t="shared" si="19"/>
        <v>0</v>
      </c>
      <c r="BU56" s="113"/>
      <c r="BV56" s="113"/>
      <c r="BW56" s="137"/>
      <c r="BX56" s="6"/>
      <c r="BY56" s="6"/>
      <c r="BZ56" s="6"/>
      <c r="CA56" s="6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</row>
    <row r="57" spans="1:95" x14ac:dyDescent="0.25">
      <c r="A57" s="40" t="s">
        <v>43</v>
      </c>
      <c r="B57" s="41" t="s">
        <v>32</v>
      </c>
      <c r="C57" s="21" t="s">
        <v>17</v>
      </c>
      <c r="D57" s="21" t="s">
        <v>77</v>
      </c>
      <c r="E57" s="45">
        <v>0.80559810481683924</v>
      </c>
      <c r="F57" s="54"/>
      <c r="G57" s="8">
        <v>1.65</v>
      </c>
      <c r="H57" s="9">
        <v>0.05</v>
      </c>
      <c r="I57" s="71"/>
      <c r="J57" s="92">
        <f t="shared" si="33"/>
        <v>3.0303030303030307E-2</v>
      </c>
      <c r="K57" s="11">
        <v>1.58</v>
      </c>
      <c r="L57" s="12">
        <v>0.1</v>
      </c>
      <c r="M57" s="12"/>
      <c r="N57" s="90">
        <f t="shared" si="54"/>
        <v>6.3291139240506333E-2</v>
      </c>
      <c r="O57" s="12"/>
      <c r="P57" s="12"/>
      <c r="Q57" s="20"/>
      <c r="R57" s="11"/>
      <c r="S57" s="12"/>
      <c r="T57" s="12"/>
      <c r="U57" s="19"/>
      <c r="V57" s="19"/>
      <c r="W57" s="19"/>
      <c r="X57" s="30"/>
      <c r="Y57" s="11"/>
      <c r="Z57" s="12"/>
      <c r="AA57" s="20"/>
      <c r="AB57" s="12"/>
      <c r="AC57" s="12"/>
      <c r="AD57" s="20"/>
      <c r="AE57" s="38" t="s">
        <v>97</v>
      </c>
      <c r="AH57" s="100">
        <v>65.14</v>
      </c>
      <c r="AI57" s="100"/>
      <c r="AJ57" s="100">
        <v>18.43</v>
      </c>
      <c r="AK57" s="100"/>
      <c r="AL57" s="100"/>
      <c r="AM57" s="100"/>
      <c r="AN57" s="100"/>
      <c r="AO57" s="100"/>
      <c r="AP57" s="100">
        <v>16.43</v>
      </c>
      <c r="AQ57" s="100"/>
      <c r="AR57" s="9">
        <f>SUM(AH57:AQ57)</f>
        <v>100</v>
      </c>
      <c r="AS57" s="100"/>
      <c r="AT57" s="100">
        <f>(BJ57+BL57)/(SUM(BJ57:BS57))</f>
        <v>0.80559810481683924</v>
      </c>
      <c r="AU57" s="100"/>
      <c r="AV57" s="100"/>
      <c r="AW57" s="100">
        <f>AH57/60.09</f>
        <v>1.0840406057580296</v>
      </c>
      <c r="AX57" s="100"/>
      <c r="AY57" s="100">
        <f>AJ57/101.96</f>
        <v>0.18075715967045902</v>
      </c>
      <c r="AZ57" s="100">
        <f>AK57/71.85</f>
        <v>0</v>
      </c>
      <c r="BA57" s="100">
        <f>AL57/70.94</f>
        <v>0</v>
      </c>
      <c r="BB57" s="100">
        <f>AM57/40.31</f>
        <v>0</v>
      </c>
      <c r="BC57" s="100">
        <f>AN57/56.08</f>
        <v>0</v>
      </c>
      <c r="BD57" s="100">
        <f>AO57/61.8</f>
        <v>0</v>
      </c>
      <c r="BE57" s="100">
        <f>AP57/94.2</f>
        <v>0.17441613588110402</v>
      </c>
      <c r="BF57" s="100">
        <f>AQ57/141.95</f>
        <v>0</v>
      </c>
      <c r="BG57" s="100"/>
      <c r="BH57" s="100">
        <f>SUM(AW57:BE57)</f>
        <v>1.4392139013095928</v>
      </c>
      <c r="BI57" s="100"/>
      <c r="BJ57" s="100">
        <f t="shared" ref="BJ57:BK59" si="91">AW57</f>
        <v>1.0840406057580296</v>
      </c>
      <c r="BK57" s="100">
        <f t="shared" si="91"/>
        <v>0</v>
      </c>
      <c r="BL57" s="100">
        <f>2*AY57</f>
        <v>0.36151431934091804</v>
      </c>
      <c r="BM57" s="100">
        <f t="shared" ref="BM57:BP59" si="92">AZ57</f>
        <v>0</v>
      </c>
      <c r="BN57" s="100">
        <f t="shared" si="92"/>
        <v>0</v>
      </c>
      <c r="BO57" s="100">
        <f t="shared" si="92"/>
        <v>0</v>
      </c>
      <c r="BP57" s="100">
        <f t="shared" si="92"/>
        <v>0</v>
      </c>
      <c r="BQ57" s="100">
        <f t="shared" ref="BQ57:BS59" si="93">2*BD57</f>
        <v>0</v>
      </c>
      <c r="BR57" s="100">
        <f t="shared" si="93"/>
        <v>0.34883227176220805</v>
      </c>
      <c r="BS57" s="100">
        <f t="shared" si="93"/>
        <v>0</v>
      </c>
      <c r="BT57" s="132">
        <f t="shared" si="19"/>
        <v>1.7943871968611558</v>
      </c>
      <c r="BU57" s="113"/>
      <c r="BV57" s="113"/>
      <c r="BW57" s="137"/>
      <c r="BX57" s="6"/>
      <c r="BY57" s="6"/>
      <c r="BZ57" s="6"/>
      <c r="CA57" s="6"/>
      <c r="CG57" s="100">
        <f>BJ57/$BT57</f>
        <v>0.60412858922215629</v>
      </c>
      <c r="CH57" s="100"/>
      <c r="CI57" s="100">
        <f t="shared" si="24"/>
        <v>0.20146951559468296</v>
      </c>
      <c r="CJ57" s="100">
        <f>BM57/$BT57</f>
        <v>0</v>
      </c>
      <c r="CK57" s="100">
        <f t="shared" si="26"/>
        <v>0</v>
      </c>
      <c r="CL57" s="100">
        <f t="shared" si="27"/>
        <v>0</v>
      </c>
      <c r="CM57" s="100">
        <f t="shared" si="28"/>
        <v>0</v>
      </c>
      <c r="CN57" s="100">
        <f t="shared" si="29"/>
        <v>0</v>
      </c>
      <c r="CO57" s="100">
        <f t="shared" si="30"/>
        <v>0.19440189518316076</v>
      </c>
      <c r="CP57" s="100">
        <f t="shared" si="31"/>
        <v>0</v>
      </c>
      <c r="CQ57" s="100">
        <f t="shared" si="32"/>
        <v>1</v>
      </c>
    </row>
    <row r="58" spans="1:95" x14ac:dyDescent="0.25">
      <c r="A58" s="51" t="s">
        <v>101</v>
      </c>
      <c r="B58" s="52" t="s">
        <v>117</v>
      </c>
      <c r="C58" s="53" t="s">
        <v>15</v>
      </c>
      <c r="D58" s="53" t="s">
        <v>78</v>
      </c>
      <c r="E58" s="45">
        <v>0.82281912432726401</v>
      </c>
      <c r="F58" s="54">
        <v>1</v>
      </c>
      <c r="G58" s="8"/>
      <c r="H58" s="9"/>
      <c r="I58" s="71"/>
      <c r="J58" s="92"/>
      <c r="K58" s="11"/>
      <c r="L58" s="12"/>
      <c r="M58" s="12"/>
      <c r="N58" s="90"/>
      <c r="O58" s="12"/>
      <c r="P58" s="12"/>
      <c r="Q58" s="20"/>
      <c r="R58" s="11"/>
      <c r="S58" s="12"/>
      <c r="T58" s="12"/>
      <c r="U58" s="19"/>
      <c r="V58" s="19"/>
      <c r="W58" s="19"/>
      <c r="X58" s="30"/>
      <c r="Y58" s="11">
        <v>199</v>
      </c>
      <c r="Z58" s="12">
        <v>17</v>
      </c>
      <c r="AA58" s="20"/>
      <c r="AB58" s="12">
        <v>235</v>
      </c>
      <c r="AC58" s="12">
        <v>20</v>
      </c>
      <c r="AD58" s="20"/>
      <c r="AE58" s="38"/>
      <c r="AH58" s="100">
        <v>69.66</v>
      </c>
      <c r="AI58" s="100"/>
      <c r="AJ58" s="100">
        <v>20.43</v>
      </c>
      <c r="AK58" s="100"/>
      <c r="AL58" s="100"/>
      <c r="AM58" s="100"/>
      <c r="AN58" s="100"/>
      <c r="AO58" s="100">
        <v>10.38</v>
      </c>
      <c r="AP58" s="100"/>
      <c r="AQ58" s="100"/>
      <c r="AR58" s="9">
        <f>SUM(AH58:AQ58)</f>
        <v>100.47</v>
      </c>
      <c r="AS58" s="100"/>
      <c r="AT58" s="100">
        <f>(BJ58+BL58)/(SUM(BJ58:BS58))</f>
        <v>0.82281912432726401</v>
      </c>
      <c r="AU58" s="100"/>
      <c r="AV58" s="100"/>
      <c r="AW58" s="100">
        <f>AH58/60.09</f>
        <v>1.1592611083374937</v>
      </c>
      <c r="AX58" s="100"/>
      <c r="AY58" s="100">
        <f>AJ58/101.96</f>
        <v>0.20037269517457829</v>
      </c>
      <c r="AZ58" s="100">
        <f>AK58/71.85</f>
        <v>0</v>
      </c>
      <c r="BA58" s="100">
        <f>AL58/70.94</f>
        <v>0</v>
      </c>
      <c r="BB58" s="100">
        <f>AM58/40.31</f>
        <v>0</v>
      </c>
      <c r="BC58" s="100">
        <f>AN58/56.08</f>
        <v>0</v>
      </c>
      <c r="BD58" s="100">
        <f>AO58/61.8</f>
        <v>0.16796116504854372</v>
      </c>
      <c r="BE58" s="100">
        <f>AP58/94.2</f>
        <v>0</v>
      </c>
      <c r="BF58" s="100">
        <f>AQ58/141.95</f>
        <v>0</v>
      </c>
      <c r="BG58" s="100"/>
      <c r="BH58" s="100">
        <f>SUM(AW58:BE58)</f>
        <v>1.5275949685606158</v>
      </c>
      <c r="BI58" s="100"/>
      <c r="BJ58" s="100">
        <f t="shared" si="91"/>
        <v>1.1592611083374937</v>
      </c>
      <c r="BK58" s="100">
        <f t="shared" si="91"/>
        <v>0</v>
      </c>
      <c r="BL58" s="100">
        <f>2*AY58</f>
        <v>0.40074539034915657</v>
      </c>
      <c r="BM58" s="100">
        <f t="shared" si="92"/>
        <v>0</v>
      </c>
      <c r="BN58" s="100">
        <f t="shared" si="92"/>
        <v>0</v>
      </c>
      <c r="BO58" s="100">
        <f t="shared" si="92"/>
        <v>0</v>
      </c>
      <c r="BP58" s="100">
        <f t="shared" si="92"/>
        <v>0</v>
      </c>
      <c r="BQ58" s="100">
        <f t="shared" si="93"/>
        <v>0.33592233009708744</v>
      </c>
      <c r="BR58" s="100">
        <f t="shared" si="93"/>
        <v>0</v>
      </c>
      <c r="BS58" s="100">
        <f t="shared" si="93"/>
        <v>0</v>
      </c>
      <c r="BT58" s="132">
        <f t="shared" si="19"/>
        <v>1.8959288287837377</v>
      </c>
      <c r="BU58" s="113"/>
      <c r="BV58" s="113"/>
      <c r="BW58" s="137"/>
      <c r="BX58" s="6"/>
      <c r="BY58" s="6"/>
      <c r="BZ58" s="6"/>
      <c r="CA58" s="6"/>
      <c r="CG58" s="100">
        <f>BJ58/$BT58</f>
        <v>0.61144758745040784</v>
      </c>
      <c r="CH58" s="100"/>
      <c r="CI58" s="100">
        <f t="shared" si="24"/>
        <v>0.2113715368768562</v>
      </c>
      <c r="CJ58" s="100">
        <f>BM58/$BT58</f>
        <v>0</v>
      </c>
      <c r="CK58" s="100">
        <f t="shared" si="26"/>
        <v>0</v>
      </c>
      <c r="CL58" s="100">
        <f t="shared" si="27"/>
        <v>0</v>
      </c>
      <c r="CM58" s="100">
        <f t="shared" si="28"/>
        <v>0</v>
      </c>
      <c r="CN58" s="100">
        <f t="shared" si="29"/>
        <v>0.17718087567273602</v>
      </c>
      <c r="CO58" s="100">
        <f t="shared" si="30"/>
        <v>0</v>
      </c>
      <c r="CP58" s="100">
        <f t="shared" si="31"/>
        <v>0</v>
      </c>
      <c r="CQ58" s="100">
        <f t="shared" si="32"/>
        <v>1</v>
      </c>
    </row>
    <row r="59" spans="1:95" x14ac:dyDescent="0.25">
      <c r="A59" s="40" t="s">
        <v>43</v>
      </c>
      <c r="B59" s="41" t="s">
        <v>35</v>
      </c>
      <c r="C59" s="21" t="s">
        <v>20</v>
      </c>
      <c r="D59" s="21" t="s">
        <v>77</v>
      </c>
      <c r="E59" s="45">
        <v>0.84969876688174817</v>
      </c>
      <c r="F59" s="54"/>
      <c r="G59" s="8">
        <v>1.79</v>
      </c>
      <c r="H59" s="9">
        <v>0.02</v>
      </c>
      <c r="I59" s="71"/>
      <c r="J59" s="92">
        <f t="shared" si="33"/>
        <v>1.11731843575419E-2</v>
      </c>
      <c r="K59" s="11">
        <v>1.56</v>
      </c>
      <c r="L59" s="12">
        <v>0.02</v>
      </c>
      <c r="M59" s="12"/>
      <c r="N59" s="90">
        <f t="shared" si="54"/>
        <v>1.282051282051282E-2</v>
      </c>
      <c r="O59" s="12"/>
      <c r="P59" s="12"/>
      <c r="Q59" s="20"/>
      <c r="R59" s="11"/>
      <c r="S59" s="12"/>
      <c r="T59" s="12"/>
      <c r="U59" s="19"/>
      <c r="V59" s="19"/>
      <c r="W59" s="19"/>
      <c r="X59" s="30"/>
      <c r="Y59" s="11"/>
      <c r="Z59" s="12"/>
      <c r="AA59" s="20"/>
      <c r="AB59" s="12"/>
      <c r="AC59" s="12"/>
      <c r="AD59" s="20"/>
      <c r="AE59" s="38" t="s">
        <v>47</v>
      </c>
      <c r="AH59" s="100">
        <v>76.14</v>
      </c>
      <c r="AI59" s="100"/>
      <c r="AJ59" s="100">
        <v>13.53</v>
      </c>
      <c r="AK59" s="100"/>
      <c r="AL59" s="100"/>
      <c r="AM59" s="100"/>
      <c r="AN59" s="100"/>
      <c r="AO59" s="100">
        <v>4.6500000000000004</v>
      </c>
      <c r="AP59" s="100">
        <v>5.68</v>
      </c>
      <c r="AQ59" s="100"/>
      <c r="AR59" s="9">
        <f>SUM(AH59:AQ59)</f>
        <v>100</v>
      </c>
      <c r="AS59" s="100"/>
      <c r="AT59" s="100">
        <f>(BJ59+BL59)/(SUM(BJ59:BS59))</f>
        <v>0.84969876688174817</v>
      </c>
      <c r="AU59" s="100"/>
      <c r="AV59" s="100"/>
      <c r="AW59" s="100">
        <f>AH59/60.09</f>
        <v>1.2670993509735395</v>
      </c>
      <c r="AX59" s="100"/>
      <c r="AY59" s="100">
        <f>AJ59/101.96</f>
        <v>0.13269909768536681</v>
      </c>
      <c r="AZ59" s="100">
        <f>AK59/71.85</f>
        <v>0</v>
      </c>
      <c r="BA59" s="100">
        <f>AL59/70.94</f>
        <v>0</v>
      </c>
      <c r="BB59" s="100">
        <f>AM59/40.31</f>
        <v>0</v>
      </c>
      <c r="BC59" s="100">
        <f>AN59/56.08</f>
        <v>0</v>
      </c>
      <c r="BD59" s="100">
        <f>AO59/61.8</f>
        <v>7.524271844660195E-2</v>
      </c>
      <c r="BE59" s="100">
        <f>AP59/94.2</f>
        <v>6.0297239915074304E-2</v>
      </c>
      <c r="BF59" s="100">
        <f>AQ59/141.95</f>
        <v>0</v>
      </c>
      <c r="BG59" s="100"/>
      <c r="BH59" s="100">
        <f>SUM(AW59:BE59)</f>
        <v>1.5353384070205827</v>
      </c>
      <c r="BI59" s="100"/>
      <c r="BJ59" s="100">
        <f t="shared" si="91"/>
        <v>1.2670993509735395</v>
      </c>
      <c r="BK59" s="100">
        <f t="shared" si="91"/>
        <v>0</v>
      </c>
      <c r="BL59" s="100">
        <f>2*AY59</f>
        <v>0.26539819537073361</v>
      </c>
      <c r="BM59" s="100">
        <f t="shared" si="92"/>
        <v>0</v>
      </c>
      <c r="BN59" s="100">
        <f t="shared" si="92"/>
        <v>0</v>
      </c>
      <c r="BO59" s="100">
        <f t="shared" si="92"/>
        <v>0</v>
      </c>
      <c r="BP59" s="100">
        <f t="shared" si="92"/>
        <v>0</v>
      </c>
      <c r="BQ59" s="100">
        <f t="shared" si="93"/>
        <v>0.1504854368932039</v>
      </c>
      <c r="BR59" s="100">
        <f t="shared" si="93"/>
        <v>0.12059447983014861</v>
      </c>
      <c r="BS59" s="100">
        <f t="shared" si="93"/>
        <v>0</v>
      </c>
      <c r="BT59" s="132">
        <f t="shared" si="19"/>
        <v>1.8035774630676256</v>
      </c>
      <c r="BU59" s="113"/>
      <c r="BV59" s="113"/>
      <c r="BW59" s="137"/>
      <c r="BX59" s="6"/>
      <c r="BY59" s="6"/>
      <c r="BZ59" s="6"/>
      <c r="CA59" s="6"/>
      <c r="CG59" s="100">
        <f>BJ59/$BT59</f>
        <v>0.70254778456722677</v>
      </c>
      <c r="CH59" s="100"/>
      <c r="CI59" s="100">
        <f t="shared" si="24"/>
        <v>0.14715098231452145</v>
      </c>
      <c r="CJ59" s="100">
        <f>BM59/$BT59</f>
        <v>0</v>
      </c>
      <c r="CK59" s="100">
        <f t="shared" si="26"/>
        <v>0</v>
      </c>
      <c r="CL59" s="100">
        <f t="shared" si="27"/>
        <v>0</v>
      </c>
      <c r="CM59" s="100">
        <f t="shared" si="28"/>
        <v>0</v>
      </c>
      <c r="CN59" s="100">
        <f t="shared" si="29"/>
        <v>8.3437190791489396E-2</v>
      </c>
      <c r="CO59" s="100">
        <f t="shared" si="30"/>
        <v>6.6864042326762477E-2</v>
      </c>
      <c r="CP59" s="100">
        <f t="shared" si="31"/>
        <v>0</v>
      </c>
      <c r="CQ59" s="100">
        <f t="shared" si="32"/>
        <v>1</v>
      </c>
    </row>
    <row r="60" spans="1:95" x14ac:dyDescent="0.25">
      <c r="A60" s="51" t="s">
        <v>70</v>
      </c>
      <c r="B60" s="52" t="s">
        <v>69</v>
      </c>
      <c r="C60" s="53" t="s">
        <v>71</v>
      </c>
      <c r="D60" s="53" t="s">
        <v>77</v>
      </c>
      <c r="E60" s="45">
        <v>0.85299999999999998</v>
      </c>
      <c r="F60" s="54"/>
      <c r="G60" s="8">
        <v>1.92</v>
      </c>
      <c r="H60" s="9">
        <v>0.02</v>
      </c>
      <c r="I60" s="71"/>
      <c r="J60" s="92">
        <f t="shared" si="33"/>
        <v>1.0416666666666668E-2</v>
      </c>
      <c r="K60" s="11">
        <v>0.98</v>
      </c>
      <c r="L60" s="12">
        <v>0.04</v>
      </c>
      <c r="M60" s="12"/>
      <c r="N60" s="90">
        <f t="shared" si="54"/>
        <v>4.0816326530612249E-2</v>
      </c>
      <c r="O60" s="12"/>
      <c r="P60" s="12"/>
      <c r="Q60" s="20"/>
      <c r="R60" s="11"/>
      <c r="S60" s="12"/>
      <c r="T60" s="12"/>
      <c r="U60" s="12"/>
      <c r="V60" s="12"/>
      <c r="W60" s="12"/>
      <c r="X60" s="30"/>
      <c r="Y60" s="11"/>
      <c r="Z60" s="12"/>
      <c r="AA60" s="20"/>
      <c r="AB60" s="12"/>
      <c r="AC60" s="12"/>
      <c r="AD60" s="20"/>
      <c r="AE60" s="38" t="s">
        <v>88</v>
      </c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9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32">
        <f t="shared" si="19"/>
        <v>0</v>
      </c>
      <c r="BU60" s="113"/>
      <c r="BV60" s="113"/>
      <c r="BW60" s="137"/>
      <c r="BX60" s="6"/>
      <c r="BY60" s="6"/>
      <c r="BZ60" s="6"/>
      <c r="CA60" s="6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</row>
    <row r="61" spans="1:95" x14ac:dyDescent="0.25">
      <c r="A61" s="51" t="s">
        <v>70</v>
      </c>
      <c r="B61" s="52" t="s">
        <v>69</v>
      </c>
      <c r="C61" s="53" t="s">
        <v>71</v>
      </c>
      <c r="D61" s="53" t="s">
        <v>78</v>
      </c>
      <c r="E61" s="45">
        <v>0.85299999999999998</v>
      </c>
      <c r="F61" s="54"/>
      <c r="G61" s="8">
        <v>2.0099999999999998</v>
      </c>
      <c r="H61" s="9">
        <v>0.02</v>
      </c>
      <c r="I61" s="71"/>
      <c r="J61" s="92">
        <f t="shared" si="33"/>
        <v>9.950248756218907E-3</v>
      </c>
      <c r="K61" s="11">
        <v>1</v>
      </c>
      <c r="L61" s="12">
        <v>0.04</v>
      </c>
      <c r="M61" s="12"/>
      <c r="N61" s="90">
        <f t="shared" si="54"/>
        <v>0.04</v>
      </c>
      <c r="O61" s="12"/>
      <c r="P61" s="12"/>
      <c r="Q61" s="20"/>
      <c r="R61" s="11"/>
      <c r="S61" s="12"/>
      <c r="T61" s="12"/>
      <c r="U61" s="12"/>
      <c r="V61" s="12"/>
      <c r="W61" s="12"/>
      <c r="X61" s="30"/>
      <c r="Y61" s="11"/>
      <c r="Z61" s="12"/>
      <c r="AA61" s="20"/>
      <c r="AB61" s="12"/>
      <c r="AC61" s="12"/>
      <c r="AD61" s="20"/>
      <c r="AE61" s="38" t="s">
        <v>88</v>
      </c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9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32">
        <f t="shared" si="19"/>
        <v>0</v>
      </c>
      <c r="BU61" s="113"/>
      <c r="BV61" s="113"/>
      <c r="BW61" s="137"/>
      <c r="BX61" s="6"/>
      <c r="BY61" s="6"/>
      <c r="BZ61" s="6"/>
      <c r="CA61" s="6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</row>
    <row r="62" spans="1:95" x14ac:dyDescent="0.25">
      <c r="A62" s="51" t="s">
        <v>101</v>
      </c>
      <c r="B62" s="52" t="s">
        <v>111</v>
      </c>
      <c r="C62" s="53" t="s">
        <v>19</v>
      </c>
      <c r="D62" s="53" t="s">
        <v>77</v>
      </c>
      <c r="E62" s="45">
        <v>0.8556356062915611</v>
      </c>
      <c r="F62" s="54">
        <v>0.90181353435688105</v>
      </c>
      <c r="G62" s="8"/>
      <c r="H62" s="9"/>
      <c r="I62" s="71"/>
      <c r="J62" s="92"/>
      <c r="K62" s="11"/>
      <c r="L62" s="12"/>
      <c r="M62" s="12"/>
      <c r="N62" s="90"/>
      <c r="O62" s="12"/>
      <c r="P62" s="12"/>
      <c r="Q62" s="20"/>
      <c r="R62" s="11">
        <v>80</v>
      </c>
      <c r="S62" s="12"/>
      <c r="T62" s="12"/>
      <c r="U62" s="19">
        <v>4.9000000000000004</v>
      </c>
      <c r="V62" s="19"/>
      <c r="W62" s="19"/>
      <c r="X62" s="30"/>
      <c r="Y62" s="11"/>
      <c r="Z62" s="12"/>
      <c r="AA62" s="20"/>
      <c r="AB62" s="12"/>
      <c r="AC62" s="12"/>
      <c r="AD62" s="20"/>
      <c r="AE62" s="38" t="s">
        <v>124</v>
      </c>
      <c r="AH62" s="100">
        <v>76.55</v>
      </c>
      <c r="AI62" s="100">
        <v>5.5E-2</v>
      </c>
      <c r="AJ62" s="100">
        <v>13.02</v>
      </c>
      <c r="AK62" s="100">
        <v>0.26500000000000001</v>
      </c>
      <c r="AL62" s="100">
        <v>4.4999999999999998E-2</v>
      </c>
      <c r="AM62" s="100">
        <v>0.04</v>
      </c>
      <c r="AN62" s="100">
        <v>0.83500000000000008</v>
      </c>
      <c r="AO62" s="100">
        <v>4.16</v>
      </c>
      <c r="AP62" s="100">
        <v>4.83</v>
      </c>
      <c r="AQ62" s="100"/>
      <c r="AR62" s="9">
        <v>99.8</v>
      </c>
      <c r="AS62" s="100"/>
      <c r="AT62" s="100">
        <v>0.8556356062915611</v>
      </c>
      <c r="AU62" s="100">
        <v>0.90181353435688105</v>
      </c>
      <c r="AV62" s="100"/>
      <c r="AW62" s="100">
        <v>1.273922449658845</v>
      </c>
      <c r="AX62" s="100"/>
      <c r="AY62" s="100">
        <v>0.12769713613181641</v>
      </c>
      <c r="AZ62" s="100">
        <v>3.6882393876130834E-3</v>
      </c>
      <c r="BA62" s="100">
        <v>6.3433887792500702E-4</v>
      </c>
      <c r="BB62" s="100">
        <v>9.9230960059538574E-4</v>
      </c>
      <c r="BC62" s="100">
        <v>1.4889443651925821E-2</v>
      </c>
      <c r="BD62" s="100">
        <v>6.7313915857605183E-2</v>
      </c>
      <c r="BE62" s="100">
        <v>5.1273885350318474E-2</v>
      </c>
      <c r="BF62" s="100">
        <v>0</v>
      </c>
      <c r="BG62" s="100"/>
      <c r="BH62" s="100">
        <v>1.5411000789672078</v>
      </c>
      <c r="BI62" s="100"/>
      <c r="BJ62" s="100">
        <v>1.273922449658845</v>
      </c>
      <c r="BK62" s="100">
        <v>6.8836045056320399E-4</v>
      </c>
      <c r="BL62" s="100">
        <v>0.25539427226363282</v>
      </c>
      <c r="BM62" s="100">
        <v>3.6882393876130834E-3</v>
      </c>
      <c r="BN62" s="100">
        <v>6.3433887792500702E-4</v>
      </c>
      <c r="BO62" s="100">
        <v>9.9230960059538574E-4</v>
      </c>
      <c r="BP62" s="100">
        <v>1.4889443651925821E-2</v>
      </c>
      <c r="BQ62" s="100">
        <v>0.13462783171521037</v>
      </c>
      <c r="BR62" s="100">
        <v>0.10254777070063695</v>
      </c>
      <c r="BS62" s="100">
        <v>0</v>
      </c>
      <c r="BT62" s="132">
        <f t="shared" si="19"/>
        <v>1.7873850163069478</v>
      </c>
      <c r="BU62" s="113">
        <f t="shared" si="20"/>
        <v>0.21200709641011639</v>
      </c>
      <c r="BV62" s="113">
        <f t="shared" si="21"/>
        <v>0.78609761781331189</v>
      </c>
      <c r="BW62" s="137">
        <f t="shared" si="22"/>
        <v>0.61794946473176382</v>
      </c>
      <c r="BX62" s="6"/>
      <c r="BY62" s="6"/>
      <c r="BZ62" s="6"/>
      <c r="CA62" s="6"/>
      <c r="CG62" s="100">
        <f>BJ62/$BT62</f>
        <v>0.7127297353599803</v>
      </c>
      <c r="CH62" s="100">
        <f>BK62/$BT62</f>
        <v>3.8512152909588439E-4</v>
      </c>
      <c r="CI62" s="100">
        <f t="shared" si="24"/>
        <v>0.14288710598644402</v>
      </c>
      <c r="CJ62" s="100"/>
      <c r="CK62" s="100">
        <f t="shared" si="26"/>
        <v>3.5489772608459193E-4</v>
      </c>
      <c r="CL62" s="100">
        <f t="shared" si="27"/>
        <v>5.5517395051552583E-4</v>
      </c>
      <c r="CM62" s="100">
        <f t="shared" si="28"/>
        <v>8.3302945454304146E-3</v>
      </c>
      <c r="CN62" s="100">
        <f t="shared" si="29"/>
        <v>7.5321114637838457E-2</v>
      </c>
      <c r="CO62" s="100">
        <f t="shared" si="30"/>
        <v>5.7373072821500261E-2</v>
      </c>
      <c r="CP62" s="100">
        <f t="shared" si="31"/>
        <v>0</v>
      </c>
      <c r="CQ62" s="100">
        <f t="shared" si="32"/>
        <v>1</v>
      </c>
    </row>
    <row r="63" spans="1:95" s="126" customFormat="1" x14ac:dyDescent="0.25">
      <c r="A63" s="114" t="s">
        <v>73</v>
      </c>
      <c r="B63" s="115" t="s">
        <v>74</v>
      </c>
      <c r="C63" s="116" t="s">
        <v>19</v>
      </c>
      <c r="D63" s="116" t="s">
        <v>77</v>
      </c>
      <c r="E63" s="117">
        <v>0.85610220414993032</v>
      </c>
      <c r="F63" s="118">
        <v>0.92719594292668905</v>
      </c>
      <c r="G63" s="131">
        <v>1.66</v>
      </c>
      <c r="H63" s="128">
        <v>0.05</v>
      </c>
      <c r="I63" s="121"/>
      <c r="J63" s="122">
        <f t="shared" si="33"/>
        <v>3.0120481927710847E-2</v>
      </c>
      <c r="K63" s="119">
        <v>1.41</v>
      </c>
      <c r="L63" s="120">
        <v>7.0000000000000007E-2</v>
      </c>
      <c r="M63" s="120"/>
      <c r="N63" s="123">
        <f t="shared" si="54"/>
        <v>4.9645390070921995E-2</v>
      </c>
      <c r="O63" s="120"/>
      <c r="P63" s="120"/>
      <c r="Q63" s="116"/>
      <c r="R63" s="119"/>
      <c r="S63" s="120"/>
      <c r="T63" s="120"/>
      <c r="U63" s="120"/>
      <c r="V63" s="120"/>
      <c r="W63" s="120"/>
      <c r="X63" s="124"/>
      <c r="Y63" s="119"/>
      <c r="Z63" s="120"/>
      <c r="AA63" s="116"/>
      <c r="AB63" s="120"/>
      <c r="AC63" s="120"/>
      <c r="AD63" s="116"/>
      <c r="AE63" s="125" t="s">
        <v>88</v>
      </c>
      <c r="AH63" s="127">
        <v>77.040000000000006</v>
      </c>
      <c r="AI63" s="127">
        <v>0.11</v>
      </c>
      <c r="AJ63" s="127">
        <v>12.76</v>
      </c>
      <c r="AK63" s="127">
        <v>0.68</v>
      </c>
      <c r="AL63" s="127">
        <v>7.0000000000000007E-2</v>
      </c>
      <c r="AM63" s="127">
        <v>0.08</v>
      </c>
      <c r="AN63" s="127">
        <v>0.57999999999999996</v>
      </c>
      <c r="AO63" s="127">
        <v>4.07</v>
      </c>
      <c r="AP63" s="127">
        <v>4.79</v>
      </c>
      <c r="AQ63" s="127"/>
      <c r="AR63" s="128">
        <f>SUM(AH63:AQ63)</f>
        <v>100.18000000000002</v>
      </c>
      <c r="AS63" s="127"/>
      <c r="AT63" s="127">
        <f>(BJ63+BL63)/(SUM(BJ63:BS63))</f>
        <v>0.85676117672698682</v>
      </c>
      <c r="AU63" s="127">
        <f>BQ63/(BQ63+BP63)</f>
        <v>0.92719594292668905</v>
      </c>
      <c r="AV63" s="127"/>
      <c r="AW63" s="127">
        <f>AH63/60.09</f>
        <v>1.2820768846729906</v>
      </c>
      <c r="AX63" s="127"/>
      <c r="AY63" s="127">
        <f>AJ63/101.96</f>
        <v>0.12514711651628091</v>
      </c>
      <c r="AZ63" s="127">
        <f>AK63/71.85</f>
        <v>9.4641614474599879E-3</v>
      </c>
      <c r="BA63" s="127">
        <f>AL63/70.94</f>
        <v>9.8674936566112213E-4</v>
      </c>
      <c r="BB63" s="127">
        <f>AM63/40.31</f>
        <v>1.9846192011907715E-3</v>
      </c>
      <c r="BC63" s="127">
        <f>AN63/56.08</f>
        <v>1.0342368045649072E-2</v>
      </c>
      <c r="BD63" s="127">
        <f>AO63/61.8</f>
        <v>6.5857605177993536E-2</v>
      </c>
      <c r="BE63" s="127">
        <f>AP63/94.2</f>
        <v>5.084925690021231E-2</v>
      </c>
      <c r="BF63" s="127">
        <f>AQ63/141.95</f>
        <v>0</v>
      </c>
      <c r="BG63" s="127">
        <f>SUM(AW63:BE63)</f>
        <v>1.5467087613274386</v>
      </c>
      <c r="BH63" s="127"/>
      <c r="BI63" s="127"/>
      <c r="BJ63" s="127">
        <f>AW63</f>
        <v>1.2820768846729906</v>
      </c>
      <c r="BK63" s="127">
        <f>AX63</f>
        <v>0</v>
      </c>
      <c r="BL63" s="127">
        <f>2*AY63</f>
        <v>0.25029423303256182</v>
      </c>
      <c r="BM63" s="127">
        <f t="shared" ref="BM63:BP64" si="94">AZ63</f>
        <v>9.4641614474599879E-3</v>
      </c>
      <c r="BN63" s="127">
        <f t="shared" si="94"/>
        <v>9.8674936566112213E-4</v>
      </c>
      <c r="BO63" s="127">
        <f t="shared" si="94"/>
        <v>1.9846192011907715E-3</v>
      </c>
      <c r="BP63" s="127">
        <f t="shared" si="94"/>
        <v>1.0342368045649072E-2</v>
      </c>
      <c r="BQ63" s="127">
        <f t="shared" ref="BQ63:BS64" si="95">2*BD63</f>
        <v>0.13171521035598707</v>
      </c>
      <c r="BR63" s="127">
        <f t="shared" si="95"/>
        <v>0.10169851380042462</v>
      </c>
      <c r="BS63" s="127">
        <f t="shared" si="95"/>
        <v>0</v>
      </c>
      <c r="BT63" s="132">
        <f t="shared" si="19"/>
        <v>1.7885627399219253</v>
      </c>
      <c r="BU63" s="129"/>
      <c r="BV63" s="113"/>
      <c r="BW63" s="137"/>
      <c r="BX63" s="130"/>
      <c r="BY63" s="130"/>
      <c r="BZ63" s="130"/>
      <c r="CA63" s="130"/>
      <c r="CG63" s="100">
        <f>BJ63/$BT63</f>
        <v>0.71681963179494401</v>
      </c>
      <c r="CH63" s="100"/>
      <c r="CI63" s="100">
        <f t="shared" si="24"/>
        <v>0.13994154493204289</v>
      </c>
      <c r="CJ63" s="100">
        <f>BM63/$BT63</f>
        <v>5.2914897734440778E-3</v>
      </c>
      <c r="CK63" s="100">
        <f t="shared" si="26"/>
        <v>5.5169960976834162E-4</v>
      </c>
      <c r="CL63" s="100">
        <f t="shared" si="27"/>
        <v>1.1096167648429289E-3</v>
      </c>
      <c r="CM63" s="100">
        <f t="shared" si="28"/>
        <v>5.7825022375790633E-3</v>
      </c>
      <c r="CN63" s="100">
        <f t="shared" si="29"/>
        <v>7.3643047244591892E-2</v>
      </c>
      <c r="CO63" s="100">
        <f t="shared" si="30"/>
        <v>5.6860467642786738E-2</v>
      </c>
      <c r="CP63" s="100">
        <f t="shared" si="31"/>
        <v>0</v>
      </c>
      <c r="CQ63" s="100">
        <f t="shared" si="32"/>
        <v>1</v>
      </c>
    </row>
    <row r="64" spans="1:95" s="126" customFormat="1" x14ac:dyDescent="0.25">
      <c r="A64" s="114" t="s">
        <v>73</v>
      </c>
      <c r="B64" s="115" t="s">
        <v>74</v>
      </c>
      <c r="C64" s="116" t="s">
        <v>19</v>
      </c>
      <c r="D64" s="116" t="s">
        <v>78</v>
      </c>
      <c r="E64" s="117">
        <v>0.85610220414993032</v>
      </c>
      <c r="F64" s="118">
        <v>0.92719594292668905</v>
      </c>
      <c r="G64" s="131">
        <v>1.72</v>
      </c>
      <c r="H64" s="128">
        <v>0.06</v>
      </c>
      <c r="I64" s="121"/>
      <c r="J64" s="122">
        <f t="shared" si="33"/>
        <v>3.4883720930232558E-2</v>
      </c>
      <c r="K64" s="119">
        <v>1.52</v>
      </c>
      <c r="L64" s="120">
        <v>0.08</v>
      </c>
      <c r="M64" s="120"/>
      <c r="N64" s="123">
        <f t="shared" si="54"/>
        <v>5.2631578947368418E-2</v>
      </c>
      <c r="O64" s="120"/>
      <c r="P64" s="120"/>
      <c r="Q64" s="116"/>
      <c r="R64" s="119"/>
      <c r="S64" s="120"/>
      <c r="T64" s="120"/>
      <c r="U64" s="120"/>
      <c r="V64" s="120"/>
      <c r="W64" s="120"/>
      <c r="X64" s="124"/>
      <c r="Y64" s="119"/>
      <c r="Z64" s="120"/>
      <c r="AA64" s="116"/>
      <c r="AB64" s="120"/>
      <c r="AC64" s="120"/>
      <c r="AD64" s="116"/>
      <c r="AE64" s="125" t="s">
        <v>88</v>
      </c>
      <c r="AH64" s="127">
        <v>77.040000000000006</v>
      </c>
      <c r="AI64" s="127">
        <v>0.11</v>
      </c>
      <c r="AJ64" s="127">
        <v>12.76</v>
      </c>
      <c r="AK64" s="127">
        <v>0.68</v>
      </c>
      <c r="AL64" s="127">
        <v>7.0000000000000007E-2</v>
      </c>
      <c r="AM64" s="127">
        <v>0.08</v>
      </c>
      <c r="AN64" s="127">
        <v>0.57999999999999996</v>
      </c>
      <c r="AO64" s="127">
        <v>4.07</v>
      </c>
      <c r="AP64" s="127">
        <v>4.79</v>
      </c>
      <c r="AQ64" s="127"/>
      <c r="AR64" s="128">
        <f>SUM(AH64:AQ64)</f>
        <v>100.18000000000002</v>
      </c>
      <c r="AS64" s="127"/>
      <c r="AT64" s="127">
        <f>(BJ64+BL64)/(SUM(BJ64:BS64))</f>
        <v>0.85676117672698682</v>
      </c>
      <c r="AU64" s="127">
        <f>BQ64/(BQ64+BP64)</f>
        <v>0.92719594292668905</v>
      </c>
      <c r="AV64" s="127"/>
      <c r="AW64" s="127">
        <f>AH64/60.09</f>
        <v>1.2820768846729906</v>
      </c>
      <c r="AX64" s="127"/>
      <c r="AY64" s="127">
        <f>AJ64/101.96</f>
        <v>0.12514711651628091</v>
      </c>
      <c r="AZ64" s="127">
        <f>AK64/71.85</f>
        <v>9.4641614474599879E-3</v>
      </c>
      <c r="BA64" s="127">
        <f>AL64/70.94</f>
        <v>9.8674936566112213E-4</v>
      </c>
      <c r="BB64" s="127">
        <f>AM64/40.31</f>
        <v>1.9846192011907715E-3</v>
      </c>
      <c r="BC64" s="127">
        <f>AN64/56.08</f>
        <v>1.0342368045649072E-2</v>
      </c>
      <c r="BD64" s="127">
        <f>AO64/61.8</f>
        <v>6.5857605177993536E-2</v>
      </c>
      <c r="BE64" s="127">
        <f>AP64/94.2</f>
        <v>5.084925690021231E-2</v>
      </c>
      <c r="BF64" s="127">
        <f>AQ64/141.95</f>
        <v>0</v>
      </c>
      <c r="BG64" s="127">
        <f>SUM(AW64:BE64)</f>
        <v>1.5467087613274386</v>
      </c>
      <c r="BH64" s="127"/>
      <c r="BI64" s="127"/>
      <c r="BJ64" s="127">
        <f>AW64</f>
        <v>1.2820768846729906</v>
      </c>
      <c r="BK64" s="127">
        <f>AX64</f>
        <v>0</v>
      </c>
      <c r="BL64" s="127">
        <f>2*AY64</f>
        <v>0.25029423303256182</v>
      </c>
      <c r="BM64" s="127">
        <f t="shared" si="94"/>
        <v>9.4641614474599879E-3</v>
      </c>
      <c r="BN64" s="127">
        <f t="shared" si="94"/>
        <v>9.8674936566112213E-4</v>
      </c>
      <c r="BO64" s="127">
        <f t="shared" si="94"/>
        <v>1.9846192011907715E-3</v>
      </c>
      <c r="BP64" s="127">
        <f t="shared" si="94"/>
        <v>1.0342368045649072E-2</v>
      </c>
      <c r="BQ64" s="127">
        <f t="shared" si="95"/>
        <v>0.13171521035598707</v>
      </c>
      <c r="BR64" s="127">
        <f t="shared" si="95"/>
        <v>0.10169851380042462</v>
      </c>
      <c r="BS64" s="127">
        <f t="shared" si="95"/>
        <v>0</v>
      </c>
      <c r="BT64" s="132">
        <f t="shared" si="19"/>
        <v>1.7885627399219253</v>
      </c>
      <c r="BU64" s="129"/>
      <c r="BV64" s="113"/>
      <c r="BW64" s="137"/>
      <c r="BX64" s="130"/>
      <c r="BY64" s="130"/>
      <c r="BZ64" s="130"/>
      <c r="CA64" s="130"/>
      <c r="CG64" s="100">
        <f>BJ64/$BT64</f>
        <v>0.71681963179494401</v>
      </c>
      <c r="CH64" s="100"/>
      <c r="CI64" s="100">
        <f t="shared" si="24"/>
        <v>0.13994154493204289</v>
      </c>
      <c r="CJ64" s="100">
        <f>BM64/$BT64</f>
        <v>5.2914897734440778E-3</v>
      </c>
      <c r="CK64" s="100">
        <f t="shared" si="26"/>
        <v>5.5169960976834162E-4</v>
      </c>
      <c r="CL64" s="100">
        <f t="shared" si="27"/>
        <v>1.1096167648429289E-3</v>
      </c>
      <c r="CM64" s="100">
        <f t="shared" si="28"/>
        <v>5.7825022375790633E-3</v>
      </c>
      <c r="CN64" s="100">
        <f t="shared" si="29"/>
        <v>7.3643047244591892E-2</v>
      </c>
      <c r="CO64" s="100">
        <f t="shared" si="30"/>
        <v>5.6860467642786738E-2</v>
      </c>
      <c r="CP64" s="100">
        <f t="shared" si="31"/>
        <v>0</v>
      </c>
      <c r="CQ64" s="100">
        <f t="shared" si="32"/>
        <v>1</v>
      </c>
    </row>
    <row r="65" spans="1:95" x14ac:dyDescent="0.25">
      <c r="A65" s="51" t="s">
        <v>101</v>
      </c>
      <c r="B65" s="52" t="s">
        <v>105</v>
      </c>
      <c r="C65" s="53" t="s">
        <v>19</v>
      </c>
      <c r="D65" s="53" t="s">
        <v>77</v>
      </c>
      <c r="E65" s="45">
        <v>0.85899999999999999</v>
      </c>
      <c r="F65" s="54"/>
      <c r="G65" s="8"/>
      <c r="H65" s="9"/>
      <c r="I65" s="71"/>
      <c r="J65" s="92"/>
      <c r="K65" s="11"/>
      <c r="L65" s="12"/>
      <c r="M65" s="12"/>
      <c r="N65" s="90"/>
      <c r="O65" s="12">
        <v>56</v>
      </c>
      <c r="P65" s="12"/>
      <c r="Q65" s="20"/>
      <c r="R65" s="11">
        <v>90</v>
      </c>
      <c r="S65" s="12"/>
      <c r="T65" s="12"/>
      <c r="U65" s="12"/>
      <c r="V65" s="12"/>
      <c r="W65" s="12"/>
      <c r="X65" s="30"/>
      <c r="Y65" s="11"/>
      <c r="Z65" s="12"/>
      <c r="AA65" s="20"/>
      <c r="AB65" s="12"/>
      <c r="AC65" s="12"/>
      <c r="AD65" s="20"/>
      <c r="AE65" s="38" t="s">
        <v>106</v>
      </c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9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32">
        <f t="shared" si="19"/>
        <v>0</v>
      </c>
      <c r="BU65" s="113"/>
      <c r="BV65" s="113"/>
      <c r="BW65" s="137"/>
      <c r="BX65" s="6"/>
      <c r="BY65" s="6"/>
      <c r="BZ65" s="6"/>
      <c r="CA65" s="6"/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</row>
    <row r="66" spans="1:95" x14ac:dyDescent="0.25">
      <c r="A66" s="40" t="s">
        <v>43</v>
      </c>
      <c r="B66" s="41" t="s">
        <v>34</v>
      </c>
      <c r="C66" s="21" t="s">
        <v>19</v>
      </c>
      <c r="D66" s="21" t="s">
        <v>109</v>
      </c>
      <c r="E66" s="45">
        <v>0.85899999999999999</v>
      </c>
      <c r="F66" s="54"/>
      <c r="G66" s="8">
        <v>1.61</v>
      </c>
      <c r="H66" s="9">
        <v>0.05</v>
      </c>
      <c r="I66" s="71"/>
      <c r="J66" s="92">
        <f t="shared" si="33"/>
        <v>3.1055900621118012E-2</v>
      </c>
      <c r="K66" s="11">
        <v>1.73</v>
      </c>
      <c r="L66" s="12">
        <v>0.02</v>
      </c>
      <c r="M66" s="12"/>
      <c r="N66" s="90">
        <f t="shared" si="54"/>
        <v>1.1560693641618498E-2</v>
      </c>
      <c r="O66" s="12">
        <v>55</v>
      </c>
      <c r="P66" s="12">
        <v>2</v>
      </c>
      <c r="Q66" s="20"/>
      <c r="R66" s="11"/>
      <c r="S66" s="12">
        <v>100</v>
      </c>
      <c r="T66" s="12">
        <v>56</v>
      </c>
      <c r="U66" s="19"/>
      <c r="V66" s="19">
        <v>2</v>
      </c>
      <c r="W66" s="19">
        <v>4</v>
      </c>
      <c r="X66" s="30"/>
      <c r="Y66" s="11"/>
      <c r="Z66" s="12"/>
      <c r="AA66" s="20"/>
      <c r="AB66" s="12"/>
      <c r="AC66" s="12"/>
      <c r="AD66" s="20"/>
      <c r="AE66" s="38" t="s">
        <v>94</v>
      </c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9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32">
        <f t="shared" si="19"/>
        <v>0</v>
      </c>
      <c r="BU66" s="113"/>
      <c r="BV66" s="113"/>
      <c r="BW66" s="137"/>
      <c r="BX66" s="6"/>
      <c r="BY66" s="6"/>
      <c r="BZ66" s="6"/>
      <c r="CA66" s="6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</row>
    <row r="67" spans="1:95" x14ac:dyDescent="0.25">
      <c r="A67" s="51" t="s">
        <v>101</v>
      </c>
      <c r="B67" s="52" t="s">
        <v>102</v>
      </c>
      <c r="C67" s="53" t="s">
        <v>19</v>
      </c>
      <c r="D67" s="53" t="s">
        <v>77</v>
      </c>
      <c r="E67" s="45">
        <v>0.85962365913442407</v>
      </c>
      <c r="F67" s="54">
        <v>0.93070070779471259</v>
      </c>
      <c r="G67" s="8">
        <v>1.75</v>
      </c>
      <c r="H67" s="9">
        <v>0.08</v>
      </c>
      <c r="I67" s="71" t="s">
        <v>77</v>
      </c>
      <c r="J67" s="92">
        <f t="shared" si="33"/>
        <v>4.5714285714285714E-2</v>
      </c>
      <c r="K67" s="11">
        <v>1.42</v>
      </c>
      <c r="L67" s="12">
        <v>0.12</v>
      </c>
      <c r="M67" s="12"/>
      <c r="N67" s="90">
        <f t="shared" si="54"/>
        <v>8.4507042253521125E-2</v>
      </c>
      <c r="O67" s="12"/>
      <c r="P67" s="12"/>
      <c r="Q67" s="20"/>
      <c r="R67" s="11"/>
      <c r="S67" s="12"/>
      <c r="T67" s="12"/>
      <c r="U67" s="12"/>
      <c r="V67" s="12"/>
      <c r="W67" s="12"/>
      <c r="X67" s="30"/>
      <c r="Y67" s="11"/>
      <c r="Z67" s="12"/>
      <c r="AA67" s="20"/>
      <c r="AB67" s="12"/>
      <c r="AC67" s="12"/>
      <c r="AD67" s="20"/>
      <c r="AE67" s="38" t="s">
        <v>107</v>
      </c>
      <c r="AH67" s="100">
        <v>77.3</v>
      </c>
      <c r="AI67" s="100">
        <v>0.1</v>
      </c>
      <c r="AJ67" s="100">
        <v>12.6</v>
      </c>
      <c r="AK67" s="100">
        <v>0.6</v>
      </c>
      <c r="AL67" s="100">
        <v>0.1</v>
      </c>
      <c r="AM67" s="100">
        <v>0.1</v>
      </c>
      <c r="AN67" s="100">
        <v>0.5</v>
      </c>
      <c r="AO67" s="100">
        <v>3.7</v>
      </c>
      <c r="AP67" s="100">
        <v>5.0999999999999996</v>
      </c>
      <c r="AQ67" s="100"/>
      <c r="AR67" s="9">
        <f>SUM(AH67:AQ67)</f>
        <v>100.09999999999997</v>
      </c>
      <c r="AS67" s="100"/>
      <c r="AT67" s="100">
        <f>(BJ67+BL67)/(SUM(BJ67:BS67))</f>
        <v>0.86022715472984179</v>
      </c>
      <c r="AU67" s="100">
        <f>BQ67/(BQ67+BP67)</f>
        <v>0.93070070779471259</v>
      </c>
      <c r="AV67" s="100"/>
      <c r="AW67" s="100">
        <f>AH67/60.09</f>
        <v>1.2864037277417206</v>
      </c>
      <c r="AX67" s="100"/>
      <c r="AY67" s="100">
        <f>AJ67/101.96</f>
        <v>0.12357787367595136</v>
      </c>
      <c r="AZ67" s="100">
        <f>AK67/71.85</f>
        <v>8.3507306889352827E-3</v>
      </c>
      <c r="BA67" s="100">
        <f>AL67/70.94</f>
        <v>1.4096419509444602E-3</v>
      </c>
      <c r="BB67" s="100">
        <f>AM67/40.31</f>
        <v>2.4807740014884646E-3</v>
      </c>
      <c r="BC67" s="100">
        <f>AN67/56.08</f>
        <v>8.9158345221112701E-3</v>
      </c>
      <c r="BD67" s="100">
        <f>AO67/61.8</f>
        <v>5.9870550161812301E-2</v>
      </c>
      <c r="BE67" s="100">
        <f>AP67/94.2</f>
        <v>5.4140127388535027E-2</v>
      </c>
      <c r="BF67" s="100">
        <f>AQ67/141.95</f>
        <v>0</v>
      </c>
      <c r="BG67" s="100"/>
      <c r="BH67" s="100">
        <f>SUM(AW67:BE67)</f>
        <v>1.5451492601314987</v>
      </c>
      <c r="BI67" s="100"/>
      <c r="BJ67" s="100">
        <f>AW67</f>
        <v>1.2864037277417206</v>
      </c>
      <c r="BK67" s="100">
        <f>AX67</f>
        <v>0</v>
      </c>
      <c r="BL67" s="100">
        <f>2*AY67</f>
        <v>0.24715574735190271</v>
      </c>
      <c r="BM67" s="100">
        <f>AZ67</f>
        <v>8.3507306889352827E-3</v>
      </c>
      <c r="BN67" s="100">
        <f>BA67</f>
        <v>1.4096419509444602E-3</v>
      </c>
      <c r="BO67" s="100">
        <f>BB67</f>
        <v>2.4807740014884646E-3</v>
      </c>
      <c r="BP67" s="100">
        <f>BC67</f>
        <v>8.9158345221112701E-3</v>
      </c>
      <c r="BQ67" s="100">
        <f>2*BD67</f>
        <v>0.1197411003236246</v>
      </c>
      <c r="BR67" s="100">
        <f>2*BE67</f>
        <v>0.10828025477707005</v>
      </c>
      <c r="BS67" s="100">
        <f>2*BF67</f>
        <v>0</v>
      </c>
      <c r="BT67" s="132">
        <f t="shared" ref="BT67:BT79" si="96">SUM(BJ67:BS67)</f>
        <v>1.7827378113577974</v>
      </c>
      <c r="BU67" s="113">
        <f t="shared" ref="BU67:BU78" si="97">BO67/(BO67+BM67)</f>
        <v>0.22903318351343596</v>
      </c>
      <c r="BV67" s="113">
        <f t="shared" ref="BV67:BV78" si="98">AT67*$BZ$3+AU67*$CA$3+BU67*$CB$3+$CC$3</f>
        <v>0.80204738707213641</v>
      </c>
      <c r="BW67" s="137">
        <f t="shared" ref="BW67:BW78" si="99">(G67-BV67)^2</f>
        <v>0.898614156356764</v>
      </c>
      <c r="BX67" s="6"/>
      <c r="BY67" s="6"/>
      <c r="BZ67" s="6"/>
      <c r="CA67" s="6"/>
      <c r="CG67" s="100">
        <f>BJ67/$BT67</f>
        <v>0.72158885033237119</v>
      </c>
      <c r="CH67" s="100"/>
      <c r="CI67" s="100">
        <f>BL67/$BT67</f>
        <v>0.13863830439747052</v>
      </c>
      <c r="CJ67" s="100"/>
      <c r="CK67" s="100">
        <f t="shared" ref="CK67:CQ67" si="100">BN67/$BT67</f>
        <v>7.9071748069943395E-4</v>
      </c>
      <c r="CL67" s="100">
        <f t="shared" si="100"/>
        <v>1.3915529169143597E-3</v>
      </c>
      <c r="CM67" s="100">
        <f t="shared" si="100"/>
        <v>5.0012034665493791E-3</v>
      </c>
      <c r="CN67" s="100">
        <f t="shared" si="100"/>
        <v>6.7166971811982529E-2</v>
      </c>
      <c r="CO67" s="100">
        <f t="shared" si="100"/>
        <v>6.0738182635280455E-2</v>
      </c>
      <c r="CP67" s="100">
        <f t="shared" si="100"/>
        <v>0</v>
      </c>
      <c r="CQ67" s="100">
        <f t="shared" si="100"/>
        <v>1</v>
      </c>
    </row>
    <row r="68" spans="1:95" x14ac:dyDescent="0.25">
      <c r="A68" s="42" t="s">
        <v>52</v>
      </c>
      <c r="B68" s="43" t="s">
        <v>62</v>
      </c>
      <c r="C68" s="44" t="s">
        <v>19</v>
      </c>
      <c r="D68" s="44" t="s">
        <v>79</v>
      </c>
      <c r="E68" s="45">
        <v>0.86</v>
      </c>
      <c r="F68" s="54"/>
      <c r="G68" s="8">
        <v>1.86</v>
      </c>
      <c r="H68" s="9">
        <v>0.05</v>
      </c>
      <c r="I68" s="71">
        <v>5225</v>
      </c>
      <c r="J68" s="92">
        <f t="shared" si="33"/>
        <v>2.6881720430107527E-2</v>
      </c>
      <c r="K68" s="11">
        <v>1.5</v>
      </c>
      <c r="L68" s="12">
        <v>0.1</v>
      </c>
      <c r="M68" s="12">
        <v>4503</v>
      </c>
      <c r="N68" s="90">
        <f t="shared" si="54"/>
        <v>6.6666666666666666E-2</v>
      </c>
      <c r="O68" s="12">
        <v>55</v>
      </c>
      <c r="P68" s="12">
        <v>2</v>
      </c>
      <c r="Q68" s="20"/>
      <c r="R68" s="11">
        <v>80</v>
      </c>
      <c r="S68" s="12"/>
      <c r="T68" s="12"/>
      <c r="U68" s="19"/>
      <c r="V68" s="19"/>
      <c r="W68" s="19"/>
      <c r="X68" s="30"/>
      <c r="Y68" s="11"/>
      <c r="Z68" s="12"/>
      <c r="AA68" s="20"/>
      <c r="AB68" s="12"/>
      <c r="AC68" s="12"/>
      <c r="AD68" s="20"/>
      <c r="AE68" s="38" t="s">
        <v>53</v>
      </c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9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32">
        <f t="shared" si="96"/>
        <v>0</v>
      </c>
      <c r="BU68" s="113"/>
      <c r="BV68" s="113"/>
      <c r="BW68" s="137"/>
      <c r="BX68" s="6"/>
      <c r="BY68" s="6"/>
      <c r="BZ68" s="6"/>
      <c r="CA68" s="6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</row>
    <row r="69" spans="1:95" s="84" customFormat="1" x14ac:dyDescent="0.25">
      <c r="A69" s="51" t="s">
        <v>174</v>
      </c>
      <c r="B69" s="52" t="s">
        <v>172</v>
      </c>
      <c r="C69" s="53" t="s">
        <v>19</v>
      </c>
      <c r="D69" s="53" t="s">
        <v>77</v>
      </c>
      <c r="E69" s="45">
        <v>0.86049984002168023</v>
      </c>
      <c r="F69" s="54">
        <v>0.91355182736900042</v>
      </c>
      <c r="G69" s="8"/>
      <c r="H69" s="9"/>
      <c r="I69" s="71"/>
      <c r="J69" s="92"/>
      <c r="K69" s="11"/>
      <c r="L69" s="12"/>
      <c r="M69" s="12"/>
      <c r="N69" s="90"/>
      <c r="O69" s="12"/>
      <c r="P69" s="12"/>
      <c r="Q69" s="20"/>
      <c r="R69" s="11">
        <v>95</v>
      </c>
      <c r="S69" s="12"/>
      <c r="T69" s="12"/>
      <c r="U69" s="19">
        <v>8</v>
      </c>
      <c r="V69" s="19"/>
      <c r="W69" s="19"/>
      <c r="X69" s="30"/>
      <c r="Y69" s="11"/>
      <c r="Z69" s="12"/>
      <c r="AA69" s="20"/>
      <c r="AB69" s="12"/>
      <c r="AC69" s="12"/>
      <c r="AD69" s="20"/>
      <c r="AE69" s="38" t="s">
        <v>173</v>
      </c>
      <c r="AH69" s="102">
        <v>76.615000000000009</v>
      </c>
      <c r="AI69" s="102">
        <v>0.08</v>
      </c>
      <c r="AJ69" s="102">
        <v>12.879999999999999</v>
      </c>
      <c r="AK69" s="102">
        <v>1.24</v>
      </c>
      <c r="AL69" s="102">
        <v>7.0000000000000007E-2</v>
      </c>
      <c r="AM69" s="102">
        <v>0.02</v>
      </c>
      <c r="AN69" s="102">
        <v>0.61</v>
      </c>
      <c r="AO69" s="102">
        <v>3.53</v>
      </c>
      <c r="AP69" s="102">
        <v>4.8450000000000006</v>
      </c>
      <c r="AQ69" s="102"/>
      <c r="AR69" s="9">
        <v>99.889999999999986</v>
      </c>
      <c r="AS69" s="100"/>
      <c r="AT69" s="100">
        <v>0.86049984002168023</v>
      </c>
      <c r="AU69" s="100">
        <v>0.91355182736900042</v>
      </c>
      <c r="AV69" s="100"/>
      <c r="AW69" s="100">
        <v>1.2750041604260276</v>
      </c>
      <c r="AX69" s="100"/>
      <c r="AY69" s="100">
        <v>0.12632404864652808</v>
      </c>
      <c r="AZ69" s="100">
        <v>1.7258176757132919E-2</v>
      </c>
      <c r="BA69" s="100">
        <v>9.8674936566112213E-4</v>
      </c>
      <c r="BB69" s="100">
        <v>4.9615480029769287E-4</v>
      </c>
      <c r="BC69" s="100">
        <v>1.0877318116975749E-2</v>
      </c>
      <c r="BD69" s="100">
        <v>5.7119741100323626E-2</v>
      </c>
      <c r="BE69" s="100">
        <v>5.1433121019108283E-2</v>
      </c>
      <c r="BF69" s="100">
        <v>0</v>
      </c>
      <c r="BG69" s="100">
        <v>1.5405007217965108</v>
      </c>
      <c r="BH69" s="100"/>
      <c r="BI69" s="100"/>
      <c r="BJ69" s="100">
        <v>1.2750041604260276</v>
      </c>
      <c r="BK69" s="100">
        <v>1.0012515644555694E-3</v>
      </c>
      <c r="BL69" s="100">
        <v>0.25264809729305615</v>
      </c>
      <c r="BM69" s="100">
        <v>1.7258176757132919E-2</v>
      </c>
      <c r="BN69" s="100">
        <v>9.8674936566112213E-4</v>
      </c>
      <c r="BO69" s="100">
        <v>4.9615480029769287E-4</v>
      </c>
      <c r="BP69" s="100">
        <v>1.0877318116975749E-2</v>
      </c>
      <c r="BQ69" s="100">
        <v>0.11423948220064725</v>
      </c>
      <c r="BR69" s="100">
        <v>0.10286624203821657</v>
      </c>
      <c r="BS69" s="100">
        <v>0</v>
      </c>
      <c r="BT69" s="132">
        <f t="shared" si="96"/>
        <v>1.7753776325624704</v>
      </c>
      <c r="BU69" s="113"/>
      <c r="BV69" s="113"/>
      <c r="BW69" s="137"/>
      <c r="BX69" s="6"/>
      <c r="BY69" s="6"/>
      <c r="BZ69" s="6"/>
      <c r="CA69" s="6"/>
      <c r="CG69" s="100">
        <f t="shared" ref="CG69:CQ70" si="101">BJ69/$BT69</f>
        <v>0.71815941411054351</v>
      </c>
      <c r="CH69" s="100">
        <f t="shared" si="101"/>
        <v>5.6396540436888618E-4</v>
      </c>
      <c r="CI69" s="100">
        <f t="shared" si="101"/>
        <v>0.14230668036996696</v>
      </c>
      <c r="CJ69" s="100">
        <f t="shared" si="101"/>
        <v>9.720848365214297E-3</v>
      </c>
      <c r="CK69" s="100">
        <f t="shared" si="101"/>
        <v>5.5579688938454691E-4</v>
      </c>
      <c r="CL69" s="100">
        <f t="shared" si="101"/>
        <v>2.79464374901228E-4</v>
      </c>
      <c r="CM69" s="100">
        <f t="shared" si="101"/>
        <v>6.1267630714013782E-3</v>
      </c>
      <c r="CN69" s="100">
        <f t="shared" si="101"/>
        <v>6.4346581879462475E-2</v>
      </c>
      <c r="CO69" s="100">
        <f t="shared" si="101"/>
        <v>5.7940485534756787E-2</v>
      </c>
      <c r="CP69" s="100">
        <f t="shared" si="101"/>
        <v>0</v>
      </c>
      <c r="CQ69" s="100">
        <f t="shared" si="101"/>
        <v>1</v>
      </c>
    </row>
    <row r="70" spans="1:95" s="84" customFormat="1" x14ac:dyDescent="0.25">
      <c r="A70" s="51" t="s">
        <v>101</v>
      </c>
      <c r="B70" s="52" t="s">
        <v>103</v>
      </c>
      <c r="C70" s="53" t="s">
        <v>19</v>
      </c>
      <c r="D70" s="53" t="s">
        <v>77</v>
      </c>
      <c r="E70" s="45">
        <v>0.86358454381741478</v>
      </c>
      <c r="F70" s="54">
        <v>0.92055598984793297</v>
      </c>
      <c r="G70" s="8"/>
      <c r="H70" s="9"/>
      <c r="I70" s="71"/>
      <c r="J70" s="92"/>
      <c r="K70" s="11"/>
      <c r="L70" s="12"/>
      <c r="M70" s="12"/>
      <c r="N70" s="90"/>
      <c r="O70" s="12"/>
      <c r="P70" s="12"/>
      <c r="Q70" s="20"/>
      <c r="R70" s="11">
        <v>75</v>
      </c>
      <c r="S70" s="12"/>
      <c r="T70" s="12"/>
      <c r="U70" s="12">
        <v>4</v>
      </c>
      <c r="V70" s="12"/>
      <c r="W70" s="12"/>
      <c r="X70" s="30"/>
      <c r="Y70" s="11"/>
      <c r="Z70" s="12"/>
      <c r="AA70" s="20"/>
      <c r="AB70" s="12"/>
      <c r="AC70" s="12"/>
      <c r="AD70" s="20"/>
      <c r="AE70" s="38" t="s">
        <v>104</v>
      </c>
      <c r="AH70" s="100">
        <v>77.2</v>
      </c>
      <c r="AI70" s="100">
        <v>6.0000000000000012E-2</v>
      </c>
      <c r="AJ70" s="100">
        <v>12.84</v>
      </c>
      <c r="AK70" s="100">
        <v>0.88000000000000012</v>
      </c>
      <c r="AL70" s="100">
        <v>0.04</v>
      </c>
      <c r="AM70" s="100">
        <v>0.04</v>
      </c>
      <c r="AN70" s="100">
        <v>0.55999999999999994</v>
      </c>
      <c r="AO70" s="100">
        <v>3.6199999999999997</v>
      </c>
      <c r="AP70" s="100">
        <v>4.76</v>
      </c>
      <c r="AQ70" s="100"/>
      <c r="AR70" s="9">
        <v>100.00000000000003</v>
      </c>
      <c r="AS70" s="100"/>
      <c r="AT70" s="100">
        <v>0.86358454381741478</v>
      </c>
      <c r="AU70" s="100"/>
      <c r="AV70" s="100"/>
      <c r="AW70" s="100">
        <v>1.2847395573306706</v>
      </c>
      <c r="AX70" s="100"/>
      <c r="AY70" s="100">
        <v>0.12593173793644566</v>
      </c>
      <c r="AZ70" s="100">
        <v>1.2247738343771748E-2</v>
      </c>
      <c r="BA70" s="100">
        <v>5.6385678037778404E-4</v>
      </c>
      <c r="BB70" s="100">
        <v>9.9230960059538574E-4</v>
      </c>
      <c r="BC70" s="100">
        <v>9.9857346647646214E-3</v>
      </c>
      <c r="BD70" s="100">
        <v>5.857605177993528E-2</v>
      </c>
      <c r="BE70" s="100">
        <v>5.0530785562632699E-2</v>
      </c>
      <c r="BF70" s="100">
        <v>0</v>
      </c>
      <c r="BG70" s="100"/>
      <c r="BH70" s="100">
        <v>1.5443187106725356</v>
      </c>
      <c r="BI70" s="100"/>
      <c r="BJ70" s="100">
        <v>1.2847395573306706</v>
      </c>
      <c r="BK70" s="100">
        <v>7.5093867334167716E-4</v>
      </c>
      <c r="BL70" s="100">
        <v>0.25186347587289132</v>
      </c>
      <c r="BM70" s="100">
        <v>1.2247738343771748E-2</v>
      </c>
      <c r="BN70" s="100">
        <v>5.6385678037778404E-4</v>
      </c>
      <c r="BO70" s="100">
        <v>9.9230960059538574E-4</v>
      </c>
      <c r="BP70" s="100">
        <v>9.9857346647646214E-3</v>
      </c>
      <c r="BQ70" s="100">
        <v>0.11715210355987056</v>
      </c>
      <c r="BR70" s="100">
        <v>0.1010615711252654</v>
      </c>
      <c r="BS70" s="100">
        <v>0</v>
      </c>
      <c r="BT70" s="132">
        <f t="shared" si="96"/>
        <v>1.7793572859515494</v>
      </c>
      <c r="BU70" s="113"/>
      <c r="BV70" s="113"/>
      <c r="BW70" s="137"/>
      <c r="BX70" s="6"/>
      <c r="BY70" s="6"/>
      <c r="BZ70" s="6"/>
      <c r="CA70" s="6"/>
      <c r="CG70" s="100">
        <f t="shared" si="101"/>
        <v>0.72202450147252384</v>
      </c>
      <c r="CH70" s="100">
        <f t="shared" si="101"/>
        <v>4.2202804308640951E-4</v>
      </c>
      <c r="CI70" s="100">
        <f t="shared" si="101"/>
        <v>0.14154744404702393</v>
      </c>
      <c r="CJ70" s="100">
        <f t="shared" si="101"/>
        <v>6.883237245532736E-3</v>
      </c>
      <c r="CK70" s="100">
        <f t="shared" si="101"/>
        <v>3.1688789251577967E-4</v>
      </c>
      <c r="CL70" s="100">
        <f t="shared" si="101"/>
        <v>5.5767866770204441E-4</v>
      </c>
      <c r="CM70" s="100">
        <f t="shared" si="101"/>
        <v>5.6119896457020634E-3</v>
      </c>
      <c r="CN70" s="100">
        <f t="shared" si="101"/>
        <v>6.5839561556756687E-2</v>
      </c>
      <c r="CO70" s="100">
        <f t="shared" si="101"/>
        <v>5.6796671429156266E-2</v>
      </c>
      <c r="CP70" s="100">
        <f t="shared" si="101"/>
        <v>0</v>
      </c>
      <c r="CQ70" s="100">
        <f t="shared" si="101"/>
        <v>1</v>
      </c>
    </row>
    <row r="71" spans="1:95" s="126" customFormat="1" x14ac:dyDescent="0.25">
      <c r="A71" s="114" t="s">
        <v>44</v>
      </c>
      <c r="B71" s="115" t="s">
        <v>33</v>
      </c>
      <c r="C71" s="116" t="s">
        <v>19</v>
      </c>
      <c r="D71" s="116" t="s">
        <v>93</v>
      </c>
      <c r="E71" s="117">
        <v>0.86417480752612252</v>
      </c>
      <c r="F71" s="118">
        <v>0.9289125693620075</v>
      </c>
      <c r="G71" s="131">
        <v>1.61</v>
      </c>
      <c r="H71" s="128">
        <v>0.05</v>
      </c>
      <c r="I71" s="121">
        <v>5225</v>
      </c>
      <c r="J71" s="122">
        <f t="shared" si="33"/>
        <v>3.1055900621118012E-2</v>
      </c>
      <c r="K71" s="119">
        <v>1.73</v>
      </c>
      <c r="L71" s="120">
        <v>0.02</v>
      </c>
      <c r="M71" s="120">
        <v>4503</v>
      </c>
      <c r="N71" s="123">
        <f t="shared" si="54"/>
        <v>1.1560693641618498E-2</v>
      </c>
      <c r="O71" s="120"/>
      <c r="P71" s="120"/>
      <c r="Q71" s="116"/>
      <c r="R71" s="119"/>
      <c r="S71" s="120"/>
      <c r="T71" s="120"/>
      <c r="U71" s="115"/>
      <c r="V71" s="115"/>
      <c r="W71" s="115"/>
      <c r="X71" s="124"/>
      <c r="Y71" s="119"/>
      <c r="Z71" s="120"/>
      <c r="AA71" s="116"/>
      <c r="AB71" s="120"/>
      <c r="AC71" s="120"/>
      <c r="AD71" s="116"/>
      <c r="AE71" s="125" t="s">
        <v>54</v>
      </c>
      <c r="AH71" s="127">
        <v>77.5</v>
      </c>
      <c r="AI71" s="127"/>
      <c r="AJ71" s="127">
        <v>12.5</v>
      </c>
      <c r="AK71" s="127">
        <v>1</v>
      </c>
      <c r="AL71" s="127"/>
      <c r="AM71" s="127"/>
      <c r="AN71" s="127">
        <v>0.5</v>
      </c>
      <c r="AO71" s="127">
        <v>3.6</v>
      </c>
      <c r="AP71" s="127">
        <v>4.8</v>
      </c>
      <c r="AQ71" s="127"/>
      <c r="AR71" s="128">
        <f>SUM(AH71:AQ71)</f>
        <v>99.899999999999991</v>
      </c>
      <c r="AS71" s="127"/>
      <c r="AT71" s="127">
        <f>(BJ71+BL71)/(SUM(BJ71:BS71))</f>
        <v>0.86417480752612252</v>
      </c>
      <c r="AU71" s="127">
        <f>BQ71/(BQ71+BP71)</f>
        <v>0.9289125693620075</v>
      </c>
      <c r="AV71" s="127"/>
      <c r="AW71" s="127">
        <f>AH71/60.09</f>
        <v>1.2897320685638209</v>
      </c>
      <c r="AX71" s="127"/>
      <c r="AY71" s="127">
        <f>AJ71/101.96</f>
        <v>0.1225970969007454</v>
      </c>
      <c r="AZ71" s="127">
        <f>AK71/71.85</f>
        <v>1.3917884481558803E-2</v>
      </c>
      <c r="BA71" s="127">
        <f>AL71/70.94</f>
        <v>0</v>
      </c>
      <c r="BB71" s="127">
        <f>AM71/40.31</f>
        <v>0</v>
      </c>
      <c r="BC71" s="127">
        <f>AN71/56.08</f>
        <v>8.9158345221112701E-3</v>
      </c>
      <c r="BD71" s="127">
        <f>AO71/61.8</f>
        <v>5.8252427184466021E-2</v>
      </c>
      <c r="BE71" s="127">
        <f>AP71/94.2</f>
        <v>5.0955414012738849E-2</v>
      </c>
      <c r="BF71" s="127">
        <f>AQ71/141.95</f>
        <v>0</v>
      </c>
      <c r="BG71" s="127">
        <f>SUM(AW71:BE71)</f>
        <v>1.5443707256654413</v>
      </c>
      <c r="BH71" s="127"/>
      <c r="BI71" s="127"/>
      <c r="BJ71" s="127">
        <f>AW71</f>
        <v>1.2897320685638209</v>
      </c>
      <c r="BK71" s="127">
        <f>AX71</f>
        <v>0</v>
      </c>
      <c r="BL71" s="127">
        <f>2*AY71</f>
        <v>0.2451941938014908</v>
      </c>
      <c r="BM71" s="127">
        <f t="shared" ref="BM71:BP72" si="102">AZ71</f>
        <v>1.3917884481558803E-2</v>
      </c>
      <c r="BN71" s="127">
        <f t="shared" si="102"/>
        <v>0</v>
      </c>
      <c r="BO71" s="127">
        <f t="shared" si="102"/>
        <v>0</v>
      </c>
      <c r="BP71" s="127">
        <f t="shared" si="102"/>
        <v>8.9158345221112701E-3</v>
      </c>
      <c r="BQ71" s="127">
        <f t="shared" ref="BQ71:BS72" si="103">2*BD71</f>
        <v>0.11650485436893204</v>
      </c>
      <c r="BR71" s="127">
        <f t="shared" si="103"/>
        <v>0.1019108280254777</v>
      </c>
      <c r="BS71" s="127">
        <f t="shared" si="103"/>
        <v>0</v>
      </c>
      <c r="BT71" s="132">
        <f t="shared" si="96"/>
        <v>1.7761756637633914</v>
      </c>
      <c r="BU71" s="129"/>
      <c r="BV71" s="113"/>
      <c r="BW71" s="137"/>
      <c r="BX71" s="130"/>
      <c r="BY71" s="130"/>
      <c r="BZ71" s="130"/>
      <c r="CA71" s="130"/>
      <c r="CG71" s="100">
        <f>BJ71/$BT71</f>
        <v>0.72612866783182617</v>
      </c>
      <c r="CH71" s="100"/>
      <c r="CI71" s="100">
        <f t="shared" ref="CI71:CQ71" si="104">BL71/$BT71</f>
        <v>0.13804613969429641</v>
      </c>
      <c r="CJ71" s="100">
        <f t="shared" si="104"/>
        <v>7.8358716232319898E-3</v>
      </c>
      <c r="CK71" s="100">
        <f t="shared" si="104"/>
        <v>0</v>
      </c>
      <c r="CL71" s="100">
        <f t="shared" si="104"/>
        <v>0</v>
      </c>
      <c r="CM71" s="100">
        <f t="shared" si="104"/>
        <v>5.0196806002961707E-3</v>
      </c>
      <c r="CN71" s="100">
        <f t="shared" si="104"/>
        <v>6.5593092364569144E-2</v>
      </c>
      <c r="CO71" s="100">
        <f t="shared" si="104"/>
        <v>5.737654788578022E-2</v>
      </c>
      <c r="CP71" s="100">
        <f t="shared" si="104"/>
        <v>0</v>
      </c>
      <c r="CQ71" s="100">
        <f t="shared" si="104"/>
        <v>1</v>
      </c>
    </row>
    <row r="72" spans="1:95" s="84" customFormat="1" x14ac:dyDescent="0.25">
      <c r="A72" s="51" t="s">
        <v>101</v>
      </c>
      <c r="B72" s="52" t="s">
        <v>108</v>
      </c>
      <c r="C72" s="53" t="s">
        <v>19</v>
      </c>
      <c r="D72" s="53" t="s">
        <v>77</v>
      </c>
      <c r="E72" s="45">
        <v>0.8666294749760296</v>
      </c>
      <c r="F72" s="54">
        <v>0.93438268761454857</v>
      </c>
      <c r="G72" s="8"/>
      <c r="H72" s="9"/>
      <c r="I72" s="71"/>
      <c r="J72" s="92"/>
      <c r="K72" s="11"/>
      <c r="L72" s="12"/>
      <c r="M72" s="12"/>
      <c r="N72" s="90"/>
      <c r="O72" s="12"/>
      <c r="P72" s="12"/>
      <c r="Q72" s="20"/>
      <c r="R72" s="11">
        <v>88</v>
      </c>
      <c r="S72" s="12"/>
      <c r="T72" s="12"/>
      <c r="U72" s="12">
        <v>2</v>
      </c>
      <c r="V72" s="12"/>
      <c r="W72" s="12"/>
      <c r="X72" s="30"/>
      <c r="Y72" s="11"/>
      <c r="Z72" s="12"/>
      <c r="AA72" s="20"/>
      <c r="AB72" s="12"/>
      <c r="AC72" s="12"/>
      <c r="AD72" s="20"/>
      <c r="AE72" s="38"/>
      <c r="AH72" s="100">
        <v>77.7</v>
      </c>
      <c r="AI72" s="100">
        <v>7.0000000000000007E-2</v>
      </c>
      <c r="AJ72" s="100">
        <v>13</v>
      </c>
      <c r="AK72" s="100">
        <v>0.38</v>
      </c>
      <c r="AL72" s="100">
        <v>0.04</v>
      </c>
      <c r="AM72" s="100">
        <v>0.05</v>
      </c>
      <c r="AN72" s="100">
        <v>0.52</v>
      </c>
      <c r="AO72" s="100">
        <v>4.08</v>
      </c>
      <c r="AP72" s="100">
        <v>4.1900000000000004</v>
      </c>
      <c r="AQ72" s="100"/>
      <c r="AR72" s="9">
        <f>SUM(AH72:AQ72)</f>
        <v>100.02999999999999</v>
      </c>
      <c r="AS72" s="100"/>
      <c r="AT72" s="100">
        <f>(BJ72+BL72)/(SUM(BJ72:BS72))</f>
        <v>0.86705472345672141</v>
      </c>
      <c r="AU72" s="100">
        <f>BQ72/(BQ72+BP72)</f>
        <v>0.93438268761454857</v>
      </c>
      <c r="AV72" s="100"/>
      <c r="AW72" s="100">
        <f>AH72/60.09</f>
        <v>1.293060409385921</v>
      </c>
      <c r="AX72" s="100"/>
      <c r="AY72" s="100">
        <f>AJ72/101.96</f>
        <v>0.12750098077677521</v>
      </c>
      <c r="AZ72" s="100">
        <f>AK72/71.85</f>
        <v>5.2887961029923457E-3</v>
      </c>
      <c r="BA72" s="100">
        <f>AL72/70.94</f>
        <v>5.6385678037778404E-4</v>
      </c>
      <c r="BB72" s="100">
        <f>AM72/40.31</f>
        <v>1.2403870007442323E-3</v>
      </c>
      <c r="BC72" s="100">
        <f>AN72/56.08</f>
        <v>9.2724679029957211E-3</v>
      </c>
      <c r="BD72" s="100">
        <f>AO72/61.8</f>
        <v>6.6019417475728162E-2</v>
      </c>
      <c r="BE72" s="100">
        <f>AP72/94.2</f>
        <v>4.4479830148619962E-2</v>
      </c>
      <c r="BF72" s="100">
        <f>AQ72/141.95</f>
        <v>0</v>
      </c>
      <c r="BG72" s="100"/>
      <c r="BH72" s="100">
        <f>SUM(AW72:BE72)</f>
        <v>1.5474261455741547</v>
      </c>
      <c r="BI72" s="100"/>
      <c r="BJ72" s="100">
        <f>AW72</f>
        <v>1.293060409385921</v>
      </c>
      <c r="BK72" s="100">
        <f>AX72</f>
        <v>0</v>
      </c>
      <c r="BL72" s="100">
        <f>2*AY72</f>
        <v>0.25500196155355043</v>
      </c>
      <c r="BM72" s="100">
        <f t="shared" si="102"/>
        <v>5.2887961029923457E-3</v>
      </c>
      <c r="BN72" s="100">
        <f t="shared" si="102"/>
        <v>5.6385678037778404E-4</v>
      </c>
      <c r="BO72" s="100">
        <f t="shared" si="102"/>
        <v>1.2403870007442323E-3</v>
      </c>
      <c r="BP72" s="100">
        <f t="shared" si="102"/>
        <v>9.2724679029957211E-3</v>
      </c>
      <c r="BQ72" s="100">
        <f t="shared" si="103"/>
        <v>0.13203883495145632</v>
      </c>
      <c r="BR72" s="100">
        <f t="shared" si="103"/>
        <v>8.8959660297239923E-2</v>
      </c>
      <c r="BS72" s="100">
        <f t="shared" si="103"/>
        <v>0</v>
      </c>
      <c r="BT72" s="132">
        <f t="shared" si="96"/>
        <v>1.7854263739752778</v>
      </c>
      <c r="BU72" s="113"/>
      <c r="BV72" s="113"/>
      <c r="BW72" s="137"/>
      <c r="BX72" s="6"/>
      <c r="BY72" s="6"/>
      <c r="BZ72" s="6"/>
      <c r="CA72" s="6"/>
      <c r="CG72" s="100">
        <f>BJ72/$BT72</f>
        <v>0.72423059737092554</v>
      </c>
      <c r="CH72" s="100"/>
      <c r="CI72" s="100">
        <f>BL72/$BT72</f>
        <v>0.14282412608579589</v>
      </c>
      <c r="CJ72" s="100"/>
      <c r="CK72" s="100">
        <f t="shared" ref="CK72:CQ72" si="105">BN72/$BT72</f>
        <v>3.1581071535442188E-4</v>
      </c>
      <c r="CL72" s="100">
        <f t="shared" si="105"/>
        <v>6.9472873192888516E-4</v>
      </c>
      <c r="CM72" s="100">
        <f t="shared" si="105"/>
        <v>5.1934193636618215E-3</v>
      </c>
      <c r="CN72" s="100">
        <f t="shared" si="105"/>
        <v>7.3953671165655488E-2</v>
      </c>
      <c r="CO72" s="100">
        <f t="shared" si="105"/>
        <v>4.9825443151245687E-2</v>
      </c>
      <c r="CP72" s="100">
        <f t="shared" si="105"/>
        <v>0</v>
      </c>
      <c r="CQ72" s="100">
        <f t="shared" si="105"/>
        <v>1</v>
      </c>
    </row>
    <row r="73" spans="1:95" s="84" customFormat="1" x14ac:dyDescent="0.25">
      <c r="A73" s="42" t="s">
        <v>101</v>
      </c>
      <c r="B73" s="69" t="s">
        <v>110</v>
      </c>
      <c r="C73" s="44" t="s">
        <v>19</v>
      </c>
      <c r="D73" s="72"/>
      <c r="E73" s="73"/>
      <c r="F73" s="54"/>
      <c r="G73" s="8">
        <v>1.86</v>
      </c>
      <c r="H73" s="9">
        <v>0.05</v>
      </c>
      <c r="I73" s="71"/>
      <c r="J73" s="92">
        <f>H73/G73</f>
        <v>2.6881720430107527E-2</v>
      </c>
      <c r="K73" s="11">
        <v>1.5</v>
      </c>
      <c r="L73" s="12">
        <v>0.1</v>
      </c>
      <c r="M73" s="12"/>
      <c r="N73" s="90">
        <f t="shared" si="54"/>
        <v>6.6666666666666666E-2</v>
      </c>
      <c r="O73" s="12"/>
      <c r="P73" s="12"/>
      <c r="Q73" s="20"/>
      <c r="R73" s="11">
        <v>80</v>
      </c>
      <c r="S73" s="12"/>
      <c r="T73" s="12"/>
      <c r="U73" s="19">
        <v>4</v>
      </c>
      <c r="V73" s="19"/>
      <c r="W73" s="19"/>
      <c r="X73" s="30"/>
      <c r="Y73" s="11"/>
      <c r="Z73" s="12"/>
      <c r="AA73" s="20"/>
      <c r="AB73" s="12"/>
      <c r="AC73" s="12"/>
      <c r="AD73" s="20"/>
      <c r="AE73" s="38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80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32">
        <f t="shared" si="96"/>
        <v>0</v>
      </c>
      <c r="BU73" s="113"/>
      <c r="BV73" s="113"/>
      <c r="BW73" s="137"/>
      <c r="BX73" s="6"/>
      <c r="BY73" s="6"/>
      <c r="BZ73" s="6"/>
      <c r="CA73" s="6"/>
      <c r="CG73" s="100"/>
      <c r="CH73" s="100"/>
      <c r="CI73" s="100"/>
      <c r="CJ73" s="100"/>
      <c r="CK73" s="100"/>
      <c r="CL73" s="100"/>
      <c r="CM73" s="100"/>
      <c r="CN73" s="100"/>
      <c r="CO73" s="100"/>
      <c r="CP73" s="100"/>
      <c r="CQ73" s="100"/>
    </row>
    <row r="74" spans="1:95" s="84" customFormat="1" x14ac:dyDescent="0.25">
      <c r="A74" s="51" t="s">
        <v>101</v>
      </c>
      <c r="B74" s="52" t="s">
        <v>125</v>
      </c>
      <c r="C74" s="53" t="s">
        <v>6</v>
      </c>
      <c r="D74" s="53" t="s">
        <v>96</v>
      </c>
      <c r="E74" s="45"/>
      <c r="F74" s="54"/>
      <c r="G74" s="8"/>
      <c r="H74" s="9"/>
      <c r="I74" s="71"/>
      <c r="J74" s="92"/>
      <c r="K74" s="11"/>
      <c r="L74" s="12"/>
      <c r="M74" s="12"/>
      <c r="N74" s="90"/>
      <c r="O74" s="12"/>
      <c r="P74" s="12"/>
      <c r="Q74" s="20"/>
      <c r="R74" s="11"/>
      <c r="S74" s="12"/>
      <c r="T74" s="12"/>
      <c r="U74" s="19"/>
      <c r="V74" s="19"/>
      <c r="W74" s="19"/>
      <c r="X74" s="30"/>
      <c r="Y74" s="11">
        <v>375</v>
      </c>
      <c r="Z74" s="12">
        <v>20</v>
      </c>
      <c r="AA74" s="20"/>
      <c r="AB74" s="12">
        <v>375</v>
      </c>
      <c r="AC74" s="12">
        <v>20</v>
      </c>
      <c r="AD74" s="20"/>
      <c r="AE74" s="38" t="s">
        <v>143</v>
      </c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80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32">
        <f t="shared" si="96"/>
        <v>0</v>
      </c>
      <c r="BU74" s="113"/>
      <c r="BV74" s="113"/>
      <c r="BW74" s="137"/>
      <c r="BX74" s="6"/>
      <c r="BY74" s="6"/>
      <c r="BZ74" s="6"/>
      <c r="CA74" s="6"/>
      <c r="CG74" s="100"/>
      <c r="CH74" s="100"/>
      <c r="CI74" s="100"/>
      <c r="CJ74" s="100"/>
      <c r="CK74" s="100"/>
      <c r="CL74" s="100"/>
      <c r="CM74" s="100"/>
      <c r="CN74" s="100"/>
      <c r="CO74" s="100"/>
      <c r="CP74" s="100"/>
      <c r="CQ74" s="100"/>
    </row>
    <row r="75" spans="1:95" s="84" customFormat="1" x14ac:dyDescent="0.25">
      <c r="A75" s="51" t="s">
        <v>101</v>
      </c>
      <c r="B75" s="52" t="s">
        <v>115</v>
      </c>
      <c r="C75" s="53" t="s">
        <v>123</v>
      </c>
      <c r="D75" s="53" t="s">
        <v>96</v>
      </c>
      <c r="E75" s="45"/>
      <c r="F75" s="54"/>
      <c r="G75" s="8"/>
      <c r="H75" s="9"/>
      <c r="I75" s="71"/>
      <c r="J75" s="92"/>
      <c r="K75" s="11"/>
      <c r="L75" s="12"/>
      <c r="M75" s="12"/>
      <c r="N75" s="90"/>
      <c r="O75" s="12"/>
      <c r="P75" s="12"/>
      <c r="Q75" s="20"/>
      <c r="R75" s="11"/>
      <c r="S75" s="12"/>
      <c r="T75" s="12"/>
      <c r="U75" s="19"/>
      <c r="V75" s="19"/>
      <c r="W75" s="19"/>
      <c r="X75" s="30"/>
      <c r="Y75" s="11">
        <v>200</v>
      </c>
      <c r="Z75" s="12">
        <v>15</v>
      </c>
      <c r="AA75" s="20"/>
      <c r="AB75" s="12">
        <v>235</v>
      </c>
      <c r="AC75" s="12">
        <v>20</v>
      </c>
      <c r="AD75" s="20"/>
      <c r="AE75" s="38" t="s">
        <v>143</v>
      </c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80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32">
        <f t="shared" si="96"/>
        <v>0</v>
      </c>
      <c r="BU75" s="113"/>
      <c r="BV75" s="113"/>
      <c r="BW75" s="137"/>
      <c r="BX75" s="6"/>
      <c r="BY75" s="6"/>
      <c r="BZ75" s="6"/>
      <c r="CA75" s="6"/>
      <c r="CG75" s="100"/>
      <c r="CH75" s="100"/>
      <c r="CI75" s="100"/>
      <c r="CJ75" s="100"/>
      <c r="CK75" s="100"/>
      <c r="CL75" s="100"/>
      <c r="CM75" s="100"/>
      <c r="CN75" s="100"/>
      <c r="CO75" s="100"/>
      <c r="CP75" s="100"/>
      <c r="CQ75" s="100"/>
    </row>
    <row r="76" spans="1:95" s="84" customFormat="1" x14ac:dyDescent="0.25">
      <c r="A76" s="51" t="s">
        <v>177</v>
      </c>
      <c r="B76" s="69" t="s">
        <v>178</v>
      </c>
      <c r="C76" s="53" t="s">
        <v>179</v>
      </c>
      <c r="D76" s="72" t="s">
        <v>77</v>
      </c>
      <c r="E76" s="73"/>
      <c r="F76" s="87"/>
      <c r="G76" s="88">
        <v>1.76</v>
      </c>
      <c r="H76" s="80"/>
      <c r="I76" s="85"/>
      <c r="J76" s="92"/>
      <c r="K76" s="81">
        <v>0.98</v>
      </c>
      <c r="L76" s="70"/>
      <c r="M76" s="70"/>
      <c r="N76" s="90">
        <f t="shared" ref="N76:N79" si="106">L76/K76</f>
        <v>0</v>
      </c>
      <c r="O76" s="70"/>
      <c r="P76" s="70"/>
      <c r="Q76" s="61"/>
      <c r="R76" s="81">
        <v>67</v>
      </c>
      <c r="S76" s="70"/>
      <c r="T76" s="70"/>
      <c r="U76" s="60">
        <v>0.6</v>
      </c>
      <c r="V76" s="60"/>
      <c r="W76" s="60"/>
      <c r="X76" s="82"/>
      <c r="Y76" s="81"/>
      <c r="Z76" s="70"/>
      <c r="AA76" s="61"/>
      <c r="AB76" s="70"/>
      <c r="AC76" s="70"/>
      <c r="AD76" s="61"/>
      <c r="AE76" s="83" t="s">
        <v>182</v>
      </c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80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32">
        <f t="shared" si="96"/>
        <v>0</v>
      </c>
      <c r="BU76" s="113"/>
      <c r="BV76" s="113"/>
      <c r="BW76" s="137"/>
      <c r="BX76" s="6"/>
      <c r="BY76" s="6"/>
      <c r="BZ76" s="6"/>
      <c r="CA76" s="6"/>
      <c r="CG76" s="100"/>
      <c r="CH76" s="100"/>
      <c r="CI76" s="100"/>
      <c r="CJ76" s="100"/>
      <c r="CK76" s="100"/>
      <c r="CL76" s="100"/>
      <c r="CM76" s="100"/>
      <c r="CN76" s="100"/>
      <c r="CO76" s="100"/>
      <c r="CP76" s="100"/>
      <c r="CQ76" s="100"/>
    </row>
    <row r="77" spans="1:95" s="84" customFormat="1" x14ac:dyDescent="0.25">
      <c r="A77" s="51" t="s">
        <v>192</v>
      </c>
      <c r="B77" s="52" t="s">
        <v>193</v>
      </c>
      <c r="C77" s="53" t="s">
        <v>194</v>
      </c>
      <c r="D77" s="53" t="s">
        <v>77</v>
      </c>
      <c r="E77" s="79">
        <v>0.79066531733796352</v>
      </c>
      <c r="F77" s="87"/>
      <c r="G77" s="88">
        <v>1.2</v>
      </c>
      <c r="H77" s="80">
        <v>0.02</v>
      </c>
      <c r="I77" s="85"/>
      <c r="J77" s="92">
        <f t="shared" ref="J77:J79" si="107">H77/G77</f>
        <v>1.6666666666666666E-2</v>
      </c>
      <c r="K77" s="81">
        <v>1.5</v>
      </c>
      <c r="L77" s="70">
        <v>0.04</v>
      </c>
      <c r="M77" s="70"/>
      <c r="N77" s="90">
        <f t="shared" si="106"/>
        <v>2.6666666666666668E-2</v>
      </c>
      <c r="O77" s="70"/>
      <c r="P77" s="70"/>
      <c r="Q77" s="61"/>
      <c r="R77" s="81"/>
      <c r="S77" s="70"/>
      <c r="T77" s="70"/>
      <c r="U77" s="60"/>
      <c r="V77" s="60"/>
      <c r="W77" s="60"/>
      <c r="X77" s="82"/>
      <c r="Y77" s="81"/>
      <c r="Z77" s="70"/>
      <c r="AA77" s="61"/>
      <c r="AB77" s="70"/>
      <c r="AC77" s="70"/>
      <c r="AD77" s="61"/>
      <c r="AE77" s="83"/>
      <c r="AH77" s="100">
        <v>73.09</v>
      </c>
      <c r="AI77" s="100"/>
      <c r="AJ77" s="100">
        <v>12.99</v>
      </c>
      <c r="AK77" s="100"/>
      <c r="AL77" s="100"/>
      <c r="AM77" s="100"/>
      <c r="AN77" s="100"/>
      <c r="AO77" s="100">
        <v>8.4600000000000009</v>
      </c>
      <c r="AP77" s="100">
        <v>5.45</v>
      </c>
      <c r="AQ77" s="100"/>
      <c r="AR77" s="9">
        <f>SUM(AH77:AQ77)</f>
        <v>99.99</v>
      </c>
      <c r="AS77" s="100"/>
      <c r="AT77" s="100">
        <f>(BJ77+BL77)/(SUM(BJ77:BS77))</f>
        <v>0.79066531733796352</v>
      </c>
      <c r="AU77" s="100"/>
      <c r="AV77" s="100"/>
      <c r="AW77" s="100">
        <f>AH77/60.09</f>
        <v>1.216342153436512</v>
      </c>
      <c r="AX77" s="100"/>
      <c r="AY77" s="100">
        <f>AJ77/101.96</f>
        <v>0.12740290309925462</v>
      </c>
      <c r="AZ77" s="100">
        <f>AK77/71.85</f>
        <v>0</v>
      </c>
      <c r="BA77" s="100">
        <f>AL77/70.94</f>
        <v>0</v>
      </c>
      <c r="BB77" s="100">
        <f>AM77/40.31</f>
        <v>0</v>
      </c>
      <c r="BC77" s="100">
        <f>AN77/56.08</f>
        <v>0</v>
      </c>
      <c r="BD77" s="100">
        <f>AO77/61.8</f>
        <v>0.13689320388349516</v>
      </c>
      <c r="BE77" s="100">
        <f>AP77/94.2</f>
        <v>5.7855626326963908E-2</v>
      </c>
      <c r="BF77" s="100">
        <f>AQ77/141.95</f>
        <v>0</v>
      </c>
      <c r="BG77" s="100">
        <f>SUM(AW77:BE77)</f>
        <v>1.5384938867462254</v>
      </c>
      <c r="BH77" s="100"/>
      <c r="BI77" s="100"/>
      <c r="BJ77" s="100">
        <f>AW77</f>
        <v>1.216342153436512</v>
      </c>
      <c r="BK77" s="100">
        <f>AX77</f>
        <v>0</v>
      </c>
      <c r="BL77" s="100">
        <f>2*AY77</f>
        <v>0.25480580619850923</v>
      </c>
      <c r="BM77" s="100">
        <f>AZ77</f>
        <v>0</v>
      </c>
      <c r="BN77" s="100">
        <f>BA77</f>
        <v>0</v>
      </c>
      <c r="BO77" s="100">
        <f>BB77</f>
        <v>0</v>
      </c>
      <c r="BP77" s="100">
        <f>BC77</f>
        <v>0</v>
      </c>
      <c r="BQ77" s="100">
        <f>2*BD77</f>
        <v>0.27378640776699031</v>
      </c>
      <c r="BR77" s="100">
        <f>2*BE77</f>
        <v>0.11571125265392782</v>
      </c>
      <c r="BS77" s="100">
        <f>2*BF77</f>
        <v>0</v>
      </c>
      <c r="BT77" s="132">
        <f t="shared" si="96"/>
        <v>1.8606456200559394</v>
      </c>
      <c r="BU77" s="113"/>
      <c r="BV77" s="113"/>
      <c r="BW77" s="137"/>
      <c r="BX77" s="6"/>
      <c r="BY77" s="6"/>
      <c r="BZ77" s="6"/>
      <c r="CA77" s="6"/>
      <c r="CG77" s="100">
        <f>BJ77/$BT77</f>
        <v>0.65372048300091834</v>
      </c>
      <c r="CH77" s="100"/>
      <c r="CI77" s="100">
        <f>BL77/$BT77</f>
        <v>0.13694483433704513</v>
      </c>
      <c r="CJ77" s="100"/>
      <c r="CK77" s="100">
        <f t="shared" ref="CK77:CQ78" si="108">BN77/$BT77</f>
        <v>0</v>
      </c>
      <c r="CL77" s="100">
        <f t="shared" si="108"/>
        <v>0</v>
      </c>
      <c r="CM77" s="100">
        <f t="shared" si="108"/>
        <v>0</v>
      </c>
      <c r="CN77" s="100">
        <f t="shared" si="108"/>
        <v>0.1471459179630128</v>
      </c>
      <c r="CO77" s="100">
        <f t="shared" si="108"/>
        <v>6.2188764699023673E-2</v>
      </c>
      <c r="CP77" s="100">
        <f t="shared" si="108"/>
        <v>0</v>
      </c>
      <c r="CQ77" s="100">
        <f t="shared" si="108"/>
        <v>1</v>
      </c>
    </row>
    <row r="78" spans="1:95" s="84" customFormat="1" x14ac:dyDescent="0.25">
      <c r="A78" s="51" t="s">
        <v>195</v>
      </c>
      <c r="B78" s="52" t="s">
        <v>196</v>
      </c>
      <c r="C78" s="53" t="s">
        <v>19</v>
      </c>
      <c r="D78" s="53" t="s">
        <v>77</v>
      </c>
      <c r="E78" s="79">
        <v>0.80524921389779802</v>
      </c>
      <c r="F78" s="87">
        <v>0.84064893748481084</v>
      </c>
      <c r="G78" s="88"/>
      <c r="H78" s="80"/>
      <c r="I78" s="85"/>
      <c r="J78" s="92"/>
      <c r="K78" s="81"/>
      <c r="L78" s="70"/>
      <c r="M78" s="70"/>
      <c r="N78" s="90"/>
      <c r="O78" s="70"/>
      <c r="P78" s="70"/>
      <c r="Q78" s="61"/>
      <c r="R78" s="81"/>
      <c r="S78" s="70"/>
      <c r="T78" s="70"/>
      <c r="U78" s="60"/>
      <c r="V78" s="60"/>
      <c r="W78" s="60"/>
      <c r="X78" s="82"/>
      <c r="Y78" s="81">
        <v>207</v>
      </c>
      <c r="Z78" s="70">
        <v>22</v>
      </c>
      <c r="AA78" s="61"/>
      <c r="AB78" s="70">
        <v>143</v>
      </c>
      <c r="AC78" s="70">
        <v>10</v>
      </c>
      <c r="AD78" s="61"/>
      <c r="AE78" s="38" t="s">
        <v>163</v>
      </c>
      <c r="AH78" s="100">
        <v>68.957142857142856</v>
      </c>
      <c r="AI78" s="100">
        <v>0.5</v>
      </c>
      <c r="AJ78" s="100">
        <v>15.760000000000002</v>
      </c>
      <c r="AK78" s="100">
        <v>0.93571428571428583</v>
      </c>
      <c r="AL78" s="100">
        <v>0.49285714285714288</v>
      </c>
      <c r="AM78" s="100">
        <v>0.24571428571428572</v>
      </c>
      <c r="AN78" s="100">
        <v>1.4542857142857142</v>
      </c>
      <c r="AO78" s="100">
        <v>4.2271428571428578</v>
      </c>
      <c r="AP78" s="100">
        <v>7.3514285714285705</v>
      </c>
      <c r="AQ78" s="100">
        <v>0.28999999999999998</v>
      </c>
      <c r="AR78" s="9">
        <v>100.21428571428572</v>
      </c>
      <c r="AS78" s="100"/>
      <c r="AT78" s="100">
        <v>0.80524921389779802</v>
      </c>
      <c r="AU78" s="100">
        <v>0.84064893748481084</v>
      </c>
      <c r="AV78" s="100"/>
      <c r="AW78" s="100">
        <v>1.147564367734113</v>
      </c>
      <c r="AX78" s="100">
        <v>6.25782227784731E-3</v>
      </c>
      <c r="AY78" s="100">
        <v>0.15457041977245978</v>
      </c>
      <c r="AZ78" s="100">
        <v>1.3023163336315738E-2</v>
      </c>
      <c r="BA78" s="100">
        <v>6.9475210439405525E-3</v>
      </c>
      <c r="BB78" s="100">
        <v>6.095616117943084E-3</v>
      </c>
      <c r="BC78" s="100">
        <v>2.5932341552883632E-2</v>
      </c>
      <c r="BD78" s="100">
        <v>6.8400369856680548E-2</v>
      </c>
      <c r="BE78" s="100">
        <v>7.8040643008795874E-2</v>
      </c>
      <c r="BF78" s="100">
        <v>5.8370653650681827E-4</v>
      </c>
      <c r="BG78" s="100">
        <v>1.50683226470098</v>
      </c>
      <c r="BH78" s="100"/>
      <c r="BI78" s="100"/>
      <c r="BJ78" s="100">
        <v>1.147564367734113</v>
      </c>
      <c r="BK78" s="100">
        <v>6.25782227784731E-3</v>
      </c>
      <c r="BL78" s="100">
        <v>0.30914083954491955</v>
      </c>
      <c r="BM78" s="100">
        <v>1.3023163336315738E-2</v>
      </c>
      <c r="BN78" s="100">
        <v>6.9475210439405525E-3</v>
      </c>
      <c r="BO78" s="100">
        <v>6.095616117943084E-3</v>
      </c>
      <c r="BP78" s="100">
        <v>2.5932341552883632E-2</v>
      </c>
      <c r="BQ78" s="100">
        <v>0.1368007397133611</v>
      </c>
      <c r="BR78" s="100">
        <v>0.15608128601759175</v>
      </c>
      <c r="BS78" s="100">
        <v>1.1674130730136365E-3</v>
      </c>
      <c r="BT78" s="132">
        <f t="shared" si="96"/>
        <v>1.8090111104119293</v>
      </c>
      <c r="BU78" s="113">
        <f t="shared" si="97"/>
        <v>0.3188287271437325</v>
      </c>
      <c r="BV78" s="113">
        <f t="shared" si="98"/>
        <v>0.73587474264178954</v>
      </c>
      <c r="BW78" s="137">
        <f t="shared" si="99"/>
        <v>0.54151163685811998</v>
      </c>
      <c r="BX78" s="6"/>
      <c r="BY78" s="6"/>
      <c r="BZ78" s="6"/>
      <c r="CA78" s="6"/>
      <c r="CG78" s="100">
        <f>BJ78/$BT78</f>
        <v>0.63436004407557312</v>
      </c>
      <c r="CH78" s="100">
        <f>BK78/$BT78</f>
        <v>3.4592503284417877E-3</v>
      </c>
      <c r="CI78" s="100">
        <f>BL78/$BT78</f>
        <v>0.17088940900673916</v>
      </c>
      <c r="CJ78" s="100">
        <f>BM78/$BT78</f>
        <v>7.1990510513505017E-3</v>
      </c>
      <c r="CK78" s="100">
        <f t="shared" si="108"/>
        <v>3.8405076696065923E-3</v>
      </c>
      <c r="CL78" s="100">
        <f t="shared" si="108"/>
        <v>3.3695846768763368E-3</v>
      </c>
      <c r="CM78" s="100">
        <f t="shared" si="108"/>
        <v>1.4335092473245556E-2</v>
      </c>
      <c r="CN78" s="100">
        <f t="shared" si="108"/>
        <v>7.5621835004766907E-2</v>
      </c>
      <c r="CO78" s="100">
        <f t="shared" si="108"/>
        <v>8.6279893539211339E-2</v>
      </c>
      <c r="CP78" s="100">
        <f t="shared" si="108"/>
        <v>6.4533217418869546E-4</v>
      </c>
      <c r="CQ78" s="100">
        <f t="shared" si="108"/>
        <v>1</v>
      </c>
    </row>
    <row r="79" spans="1:95" ht="18" thickBot="1" x14ac:dyDescent="0.3">
      <c r="A79" s="77" t="s">
        <v>101</v>
      </c>
      <c r="B79" s="68" t="s">
        <v>116</v>
      </c>
      <c r="C79" s="78" t="s">
        <v>119</v>
      </c>
      <c r="D79" s="74"/>
      <c r="E79" s="75"/>
      <c r="F79" s="55"/>
      <c r="G79" s="13">
        <v>0.56000000000000005</v>
      </c>
      <c r="H79" s="14">
        <v>0.04</v>
      </c>
      <c r="I79" s="86"/>
      <c r="J79" s="93">
        <f t="shared" si="107"/>
        <v>7.1428571428571425E-2</v>
      </c>
      <c r="K79" s="26">
        <v>0.57999999999999996</v>
      </c>
      <c r="L79" s="27">
        <v>0.02</v>
      </c>
      <c r="M79" s="27"/>
      <c r="N79" s="91">
        <f t="shared" si="106"/>
        <v>3.4482758620689662E-2</v>
      </c>
      <c r="O79" s="27"/>
      <c r="P79" s="27"/>
      <c r="Q79" s="25"/>
      <c r="R79" s="26"/>
      <c r="S79" s="27"/>
      <c r="T79" s="27"/>
      <c r="U79" s="24"/>
      <c r="V79" s="24"/>
      <c r="W79" s="24"/>
      <c r="X79" s="67"/>
      <c r="Y79" s="26"/>
      <c r="Z79" s="27"/>
      <c r="AA79" s="25"/>
      <c r="AB79" s="27"/>
      <c r="AC79" s="27"/>
      <c r="AD79" s="25"/>
      <c r="AE79" s="39" t="s">
        <v>126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32">
        <f t="shared" si="96"/>
        <v>0</v>
      </c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</row>
    <row r="80" spans="1:95" x14ac:dyDescent="0.25">
      <c r="D80" s="1" t="s">
        <v>80</v>
      </c>
    </row>
    <row r="81" spans="1:36" x14ac:dyDescent="0.25">
      <c r="B81" s="4">
        <v>0.65</v>
      </c>
      <c r="C81" s="1">
        <f>AVERAGE(B81:B84)</f>
        <v>0.60499999999999998</v>
      </c>
      <c r="G81" s="1">
        <v>0.02</v>
      </c>
      <c r="H81" s="1">
        <f>SQRT((G81/B81)^2+(G82/B82)^2)</f>
        <v>9.4438786193175847E-2</v>
      </c>
      <c r="I81" s="1">
        <f>H81*C81</f>
        <v>5.7135465646871386E-2</v>
      </c>
    </row>
    <row r="82" spans="1:36" x14ac:dyDescent="0.25">
      <c r="B82" s="4">
        <v>0.56000000000000005</v>
      </c>
      <c r="E82" s="2"/>
      <c r="F82" s="2"/>
      <c r="G82" s="1">
        <v>0.05</v>
      </c>
    </row>
    <row r="83" spans="1:36" x14ac:dyDescent="0.25">
      <c r="E83" s="2"/>
      <c r="F83" s="2"/>
      <c r="AI83" s="76"/>
      <c r="AJ83" s="76"/>
    </row>
    <row r="84" spans="1:36" x14ac:dyDescent="0.25">
      <c r="A84" s="62" t="s">
        <v>84</v>
      </c>
      <c r="E84" s="2"/>
      <c r="F84" s="2"/>
      <c r="AI84" s="76"/>
      <c r="AJ84" s="76"/>
    </row>
    <row r="85" spans="1:36" x14ac:dyDescent="0.25">
      <c r="A85" s="63" t="s">
        <v>82</v>
      </c>
      <c r="AI85" s="76"/>
      <c r="AJ85" s="76"/>
    </row>
    <row r="86" spans="1:36" x14ac:dyDescent="0.25">
      <c r="A86" s="64" t="s">
        <v>83</v>
      </c>
      <c r="AI86" s="76"/>
      <c r="AJ86" s="76"/>
    </row>
    <row r="87" spans="1:36" x14ac:dyDescent="0.25">
      <c r="AI87" s="76"/>
      <c r="AJ87" s="76"/>
    </row>
    <row r="88" spans="1:36" x14ac:dyDescent="0.25">
      <c r="AI88" s="76"/>
      <c r="AJ88" s="76"/>
    </row>
    <row r="89" spans="1:36" x14ac:dyDescent="0.25">
      <c r="AI89" s="76"/>
      <c r="AJ89" s="76"/>
    </row>
    <row r="90" spans="1:36" x14ac:dyDescent="0.25">
      <c r="AI90" s="76"/>
      <c r="AJ90" s="76"/>
    </row>
    <row r="91" spans="1:36" x14ac:dyDescent="0.25">
      <c r="AI91" s="76"/>
      <c r="AJ91" s="76"/>
    </row>
    <row r="92" spans="1:36" x14ac:dyDescent="0.25">
      <c r="AI92" s="76"/>
      <c r="AJ92" s="97"/>
    </row>
    <row r="93" spans="1:36" x14ac:dyDescent="0.25">
      <c r="AI93" s="76"/>
      <c r="AJ93" s="98"/>
    </row>
    <row r="94" spans="1:36" x14ac:dyDescent="0.25">
      <c r="AI94" s="97"/>
      <c r="AJ94" s="76"/>
    </row>
    <row r="95" spans="1:36" x14ac:dyDescent="0.25">
      <c r="AI95" s="76"/>
      <c r="AJ95" s="76"/>
    </row>
    <row r="96" spans="1:36" x14ac:dyDescent="0.25">
      <c r="AI96" s="76"/>
      <c r="AJ96" s="76"/>
    </row>
    <row r="97" spans="35:36" x14ac:dyDescent="0.25">
      <c r="AI97" s="97"/>
      <c r="AJ97" s="99"/>
    </row>
    <row r="98" spans="35:36" x14ac:dyDescent="0.25">
      <c r="AI98" s="76"/>
      <c r="AJ98" s="76"/>
    </row>
    <row r="99" spans="35:36" x14ac:dyDescent="0.25">
      <c r="AI99" s="76"/>
      <c r="AJ99" s="76"/>
    </row>
    <row r="100" spans="35:36" x14ac:dyDescent="0.25">
      <c r="AI100" s="76"/>
      <c r="AJ100" s="76"/>
    </row>
    <row r="101" spans="35:36" x14ac:dyDescent="0.25">
      <c r="AI101" s="76"/>
      <c r="AJ101" s="76"/>
    </row>
    <row r="102" spans="35:36" x14ac:dyDescent="0.25">
      <c r="AI102" s="76"/>
      <c r="AJ102" s="76"/>
    </row>
    <row r="103" spans="35:36" x14ac:dyDescent="0.25">
      <c r="AI103" s="76"/>
      <c r="AJ103" s="76"/>
    </row>
    <row r="104" spans="35:36" x14ac:dyDescent="0.25">
      <c r="AI104" s="76"/>
      <c r="AJ104" s="76"/>
    </row>
    <row r="105" spans="35:36" x14ac:dyDescent="0.25">
      <c r="AI105" s="76"/>
      <c r="AJ105" s="76"/>
    </row>
    <row r="106" spans="35:36" x14ac:dyDescent="0.25">
      <c r="AI106" s="76"/>
      <c r="AJ106" s="76"/>
    </row>
    <row r="107" spans="35:36" x14ac:dyDescent="0.25">
      <c r="AI107" s="76"/>
      <c r="AJ107" s="76"/>
    </row>
    <row r="108" spans="35:36" x14ac:dyDescent="0.25">
      <c r="AI108" s="76"/>
      <c r="AJ108" s="97"/>
    </row>
    <row r="109" spans="35:36" x14ac:dyDescent="0.25">
      <c r="AI109" s="97"/>
      <c r="AJ109" s="76"/>
    </row>
    <row r="110" spans="35:36" x14ac:dyDescent="0.25">
      <c r="AI110" s="97"/>
      <c r="AJ110" s="97"/>
    </row>
    <row r="111" spans="35:36" x14ac:dyDescent="0.25">
      <c r="AI111" s="76"/>
      <c r="AJ111" s="76"/>
    </row>
    <row r="112" spans="35:36" x14ac:dyDescent="0.25">
      <c r="AI112" s="76"/>
      <c r="AJ112" s="76"/>
    </row>
    <row r="113" spans="1:86" x14ac:dyDescent="0.25">
      <c r="AI113" s="76"/>
      <c r="AJ113" s="76"/>
    </row>
    <row r="114" spans="1:86" x14ac:dyDescent="0.25">
      <c r="AI114" s="76"/>
      <c r="AJ114" s="76"/>
    </row>
    <row r="115" spans="1:86" x14ac:dyDescent="0.25">
      <c r="A115" s="22" t="s">
        <v>56</v>
      </c>
      <c r="B115" s="19"/>
      <c r="C115" s="20"/>
      <c r="D115" s="20"/>
      <c r="E115" s="16"/>
      <c r="F115" s="56"/>
      <c r="G115" s="11"/>
      <c r="H115" s="12"/>
      <c r="I115" s="10"/>
      <c r="J115" s="71"/>
      <c r="K115" s="11"/>
      <c r="L115" s="12"/>
      <c r="M115" s="20"/>
      <c r="N115" s="12"/>
      <c r="O115" s="11"/>
      <c r="P115" s="12"/>
      <c r="Q115" s="20"/>
      <c r="R115" s="11"/>
      <c r="S115" s="12"/>
      <c r="T115" s="12"/>
      <c r="U115" s="28"/>
      <c r="V115" s="28"/>
      <c r="W115" s="28"/>
      <c r="X115" s="29"/>
      <c r="Y115" s="11"/>
      <c r="Z115" s="28"/>
      <c r="AA115" s="29"/>
      <c r="AB115" s="11"/>
      <c r="AC115" s="28"/>
      <c r="AD115" s="29"/>
      <c r="AI115" s="76"/>
      <c r="AJ115" s="76"/>
    </row>
    <row r="116" spans="1:86" ht="18" thickBot="1" x14ac:dyDescent="0.3">
      <c r="A116" s="23" t="s">
        <v>44</v>
      </c>
      <c r="B116" s="24" t="s">
        <v>33</v>
      </c>
      <c r="C116" s="25" t="s">
        <v>41</v>
      </c>
      <c r="D116" s="25"/>
      <c r="E116" s="17" t="s">
        <v>58</v>
      </c>
      <c r="F116" s="57"/>
      <c r="G116" s="13">
        <v>1.5</v>
      </c>
      <c r="H116" s="14">
        <v>0.15</v>
      </c>
      <c r="I116" s="15"/>
      <c r="J116" s="86"/>
      <c r="K116" s="26">
        <v>1.2</v>
      </c>
      <c r="L116" s="27">
        <v>0.59</v>
      </c>
      <c r="M116" s="25"/>
      <c r="N116" s="27"/>
      <c r="O116" s="26"/>
      <c r="P116" s="27"/>
      <c r="Q116" s="25"/>
      <c r="R116" s="26"/>
      <c r="S116" s="27"/>
      <c r="T116" s="27"/>
      <c r="U116" s="31"/>
      <c r="V116" s="31"/>
      <c r="W116" s="31"/>
      <c r="X116" s="32"/>
      <c r="Y116" s="26"/>
      <c r="Z116" s="31"/>
      <c r="AA116" s="32"/>
      <c r="AB116" s="26"/>
      <c r="AC116" s="31"/>
      <c r="AD116" s="32"/>
      <c r="AE116" s="5" t="s">
        <v>55</v>
      </c>
      <c r="AI116" s="76"/>
      <c r="AJ116" s="76"/>
    </row>
    <row r="117" spans="1:86" x14ac:dyDescent="0.25">
      <c r="A117" s="18" t="s">
        <v>43</v>
      </c>
      <c r="B117" s="19" t="s">
        <v>30</v>
      </c>
      <c r="C117" s="20" t="s">
        <v>15</v>
      </c>
      <c r="D117" s="20"/>
      <c r="E117" s="46">
        <v>0.8</v>
      </c>
      <c r="F117" s="58"/>
      <c r="G117" s="8">
        <v>1.67</v>
      </c>
      <c r="H117" s="9">
        <v>0.06</v>
      </c>
      <c r="I117" s="10"/>
      <c r="J117" s="71"/>
      <c r="K117" s="11">
        <v>1.1299999999999999</v>
      </c>
      <c r="L117" s="12">
        <v>0.04</v>
      </c>
      <c r="M117" s="20"/>
      <c r="N117" s="12"/>
      <c r="O117" s="11">
        <v>49</v>
      </c>
      <c r="P117" s="12">
        <v>2</v>
      </c>
      <c r="Q117" s="20"/>
      <c r="R117" s="11">
        <v>70</v>
      </c>
      <c r="S117" s="12"/>
      <c r="T117" s="12"/>
      <c r="U117" s="12">
        <v>2</v>
      </c>
      <c r="V117" s="12"/>
      <c r="W117" s="12"/>
      <c r="X117" s="20"/>
      <c r="Y117" s="11">
        <v>70</v>
      </c>
      <c r="Z117" s="12">
        <v>2</v>
      </c>
      <c r="AA117" s="20"/>
      <c r="AB117" s="11">
        <v>70</v>
      </c>
      <c r="AC117" s="12">
        <v>2</v>
      </c>
      <c r="AD117" s="20"/>
      <c r="AE117" s="38"/>
      <c r="AI117" s="76"/>
      <c r="AJ117" s="76"/>
    </row>
    <row r="118" spans="1:86" s="6" customFormat="1" x14ac:dyDescent="0.25">
      <c r="A118" s="18" t="s">
        <v>43</v>
      </c>
      <c r="B118" s="19" t="s">
        <v>27</v>
      </c>
      <c r="C118" s="20" t="s">
        <v>19</v>
      </c>
      <c r="D118" s="20"/>
      <c r="E118" s="45">
        <v>0.85599999999999998</v>
      </c>
      <c r="F118" s="54"/>
      <c r="G118" s="8">
        <v>1.66</v>
      </c>
      <c r="H118" s="9">
        <v>0.05</v>
      </c>
      <c r="I118" s="10"/>
      <c r="J118" s="71"/>
      <c r="K118" s="11">
        <v>1.41</v>
      </c>
      <c r="L118" s="12">
        <v>7.0000000000000007E-2</v>
      </c>
      <c r="M118" s="20"/>
      <c r="N118" s="12"/>
      <c r="O118" s="11"/>
      <c r="P118" s="12"/>
      <c r="Q118" s="20"/>
      <c r="R118" s="11"/>
      <c r="S118" s="12"/>
      <c r="T118" s="12"/>
      <c r="U118" s="28"/>
      <c r="V118" s="28"/>
      <c r="W118" s="28"/>
      <c r="X118" s="29"/>
      <c r="Y118" s="11"/>
      <c r="Z118" s="12"/>
      <c r="AA118" s="20"/>
      <c r="AB118" s="12"/>
      <c r="AC118" s="12"/>
      <c r="AD118" s="20"/>
      <c r="AE118" s="38" t="s">
        <v>81</v>
      </c>
      <c r="AI118" s="76"/>
      <c r="AJ118" s="76"/>
      <c r="CH118" s="132"/>
    </row>
    <row r="119" spans="1:86" s="6" customFormat="1" x14ac:dyDescent="0.25">
      <c r="A119" s="51" t="s">
        <v>68</v>
      </c>
      <c r="B119" s="52" t="s">
        <v>64</v>
      </c>
      <c r="C119" s="53" t="s">
        <v>191</v>
      </c>
      <c r="D119" s="53" t="s">
        <v>77</v>
      </c>
      <c r="E119" s="45">
        <v>0.622</v>
      </c>
      <c r="F119" s="45"/>
      <c r="G119" s="59">
        <v>1.02</v>
      </c>
      <c r="H119" s="9">
        <v>0.03</v>
      </c>
      <c r="I119" s="10"/>
      <c r="J119" s="71"/>
      <c r="K119" s="11">
        <v>0.62</v>
      </c>
      <c r="L119" s="12">
        <v>0.06</v>
      </c>
      <c r="M119" s="20"/>
      <c r="N119" s="12"/>
      <c r="O119" s="11"/>
      <c r="P119" s="12"/>
      <c r="Q119" s="20"/>
      <c r="R119" s="11">
        <v>63.9</v>
      </c>
      <c r="S119" s="12"/>
      <c r="T119" s="12"/>
      <c r="U119" s="12">
        <v>5.4</v>
      </c>
      <c r="V119" s="12"/>
      <c r="W119" s="12"/>
      <c r="X119" s="30"/>
      <c r="Y119" s="11">
        <v>308</v>
      </c>
      <c r="Z119" s="12">
        <v>110</v>
      </c>
      <c r="AA119" s="20"/>
      <c r="AB119" s="12"/>
      <c r="AC119" s="12"/>
      <c r="AD119" s="20"/>
      <c r="AE119" s="38" t="s">
        <v>66</v>
      </c>
      <c r="AI119" s="76"/>
      <c r="AJ119" s="76"/>
      <c r="CH119" s="132"/>
    </row>
    <row r="120" spans="1:86" s="6" customFormat="1" x14ac:dyDescent="0.25">
      <c r="A120" s="42" t="s">
        <v>43</v>
      </c>
      <c r="B120" s="43" t="s">
        <v>29</v>
      </c>
      <c r="C120" s="44" t="s">
        <v>12</v>
      </c>
      <c r="D120" s="44" t="s">
        <v>79</v>
      </c>
      <c r="E120" s="45">
        <v>0.75900000000000001</v>
      </c>
      <c r="F120" s="45"/>
      <c r="G120" s="9">
        <v>1.08</v>
      </c>
      <c r="H120" s="9">
        <v>0.11</v>
      </c>
      <c r="I120" s="10"/>
      <c r="J120" s="71"/>
      <c r="K120" s="11">
        <v>1.1499999999999999</v>
      </c>
      <c r="L120" s="12">
        <v>0.17</v>
      </c>
      <c r="M120" s="20"/>
      <c r="N120" s="12"/>
      <c r="O120" s="11">
        <v>40.83</v>
      </c>
      <c r="P120" s="12">
        <v>4.12</v>
      </c>
      <c r="Q120" s="20"/>
      <c r="R120" s="11">
        <v>70.319999999999993</v>
      </c>
      <c r="S120" s="12"/>
      <c r="T120" s="12"/>
      <c r="U120" s="12">
        <v>6.86</v>
      </c>
      <c r="V120" s="12"/>
      <c r="W120" s="12"/>
      <c r="X120" s="20"/>
      <c r="Y120" s="11"/>
      <c r="Z120" s="12"/>
      <c r="AA120" s="20"/>
      <c r="AB120" s="12"/>
      <c r="AC120" s="12"/>
      <c r="AD120" s="20"/>
      <c r="AE120" s="38" t="s">
        <v>99</v>
      </c>
      <c r="AI120" s="76"/>
      <c r="AJ120" s="76"/>
      <c r="CH120" s="132"/>
    </row>
    <row r="121" spans="1:86" x14ac:dyDescent="0.25">
      <c r="A121" s="51" t="s">
        <v>151</v>
      </c>
      <c r="B121" s="52" t="s">
        <v>147</v>
      </c>
      <c r="C121" s="53" t="s">
        <v>148</v>
      </c>
      <c r="D121" s="53" t="s">
        <v>77</v>
      </c>
      <c r="E121" s="45">
        <v>0.63792425803275299</v>
      </c>
      <c r="F121" s="45">
        <v>0.72674148218742618</v>
      </c>
      <c r="G121" s="9">
        <v>1.07</v>
      </c>
      <c r="H121" s="9">
        <v>0.02</v>
      </c>
      <c r="I121" s="10"/>
      <c r="J121" s="71"/>
      <c r="K121" s="11">
        <v>0.53</v>
      </c>
      <c r="L121" s="12">
        <v>0.01</v>
      </c>
      <c r="M121" s="20"/>
      <c r="N121" s="12"/>
      <c r="O121" s="11">
        <v>24.2</v>
      </c>
      <c r="P121" s="12">
        <v>1</v>
      </c>
      <c r="Q121" s="20"/>
      <c r="R121" s="11"/>
      <c r="S121" s="12"/>
      <c r="T121" s="12"/>
      <c r="U121" s="19"/>
      <c r="V121" s="19"/>
      <c r="W121" s="19"/>
      <c r="X121" s="30"/>
      <c r="Y121" s="11"/>
      <c r="Z121" s="12"/>
      <c r="AA121" s="20"/>
      <c r="AB121" s="12"/>
      <c r="AC121" s="12"/>
      <c r="AD121" s="20"/>
      <c r="AE121" s="38" t="s">
        <v>153</v>
      </c>
    </row>
    <row r="122" spans="1:86" s="6" customFormat="1" x14ac:dyDescent="0.25">
      <c r="A122" s="51" t="s">
        <v>151</v>
      </c>
      <c r="B122" s="52" t="s">
        <v>150</v>
      </c>
      <c r="C122" s="53" t="s">
        <v>149</v>
      </c>
      <c r="D122" s="53" t="s">
        <v>77</v>
      </c>
      <c r="E122" s="45">
        <v>0.64332788361276216</v>
      </c>
      <c r="F122" s="45">
        <v>0.75505692442102568</v>
      </c>
      <c r="G122" s="9">
        <v>0.87</v>
      </c>
      <c r="H122" s="9">
        <v>0.04</v>
      </c>
      <c r="I122" s="10"/>
      <c r="J122" s="71"/>
      <c r="K122" s="11">
        <v>0.52</v>
      </c>
      <c r="L122" s="12">
        <v>0.03</v>
      </c>
      <c r="M122" s="20"/>
      <c r="N122" s="12"/>
      <c r="O122" s="11">
        <v>20.9</v>
      </c>
      <c r="P122" s="12">
        <v>1.3</v>
      </c>
      <c r="Q122" s="20"/>
      <c r="R122" s="11"/>
      <c r="S122" s="12"/>
      <c r="T122" s="12"/>
      <c r="U122" s="19"/>
      <c r="V122" s="19"/>
      <c r="W122" s="19"/>
      <c r="X122" s="30"/>
      <c r="Y122" s="11"/>
      <c r="Z122" s="12"/>
      <c r="AA122" s="20"/>
      <c r="AB122" s="11"/>
      <c r="AC122" s="12"/>
      <c r="AD122" s="20"/>
      <c r="AE122" s="38" t="s">
        <v>152</v>
      </c>
      <c r="CH122" s="13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A095-34C6-E146-A8B9-26B58CC30AD4}">
  <dimension ref="A1:CR122"/>
  <sheetViews>
    <sheetView zoomScale="110" zoomScaleNormal="110" workbookViewId="0">
      <pane xSplit="3" ySplit="1" topLeftCell="AS2" activePane="bottomRight" state="frozen"/>
      <selection pane="topRight" activeCell="D1" sqref="D1"/>
      <selection pane="bottomLeft" activeCell="A2" sqref="A2"/>
      <selection pane="bottomRight" activeCell="CH4" sqref="CH4"/>
    </sheetView>
  </sheetViews>
  <sheetFormatPr baseColWidth="10" defaultRowHeight="17" x14ac:dyDescent="0.25"/>
  <cols>
    <col min="1" max="1" width="20.83203125" style="7" customWidth="1"/>
    <col min="2" max="2" width="25.83203125" style="4" customWidth="1"/>
    <col min="3" max="4" width="25.83203125" style="1" customWidth="1"/>
    <col min="5" max="20" width="13.83203125" style="1" customWidth="1"/>
    <col min="21" max="24" width="13.83203125" style="3" customWidth="1"/>
    <col min="25" max="25" width="13.83203125" style="1" customWidth="1"/>
    <col min="26" max="27" width="13.83203125" style="3" customWidth="1"/>
    <col min="28" max="28" width="13.83203125" style="1" customWidth="1"/>
    <col min="29" max="30" width="13.83203125" style="3" customWidth="1"/>
    <col min="31" max="31" width="30.83203125" style="7" customWidth="1"/>
    <col min="32" max="33" width="10.83203125" style="7"/>
    <col min="34" max="43" width="11" style="7" bestFit="1" customWidth="1"/>
    <col min="44" max="44" width="12.1640625" style="7" bestFit="1" customWidth="1"/>
    <col min="45" max="45" width="10.83203125" style="7"/>
    <col min="46" max="47" width="11" style="7" bestFit="1" customWidth="1"/>
    <col min="48" max="48" width="0" style="7" hidden="1" customWidth="1"/>
    <col min="49" max="60" width="11" style="7" hidden="1" customWidth="1"/>
    <col min="61" max="61" width="0" style="7" hidden="1" customWidth="1"/>
    <col min="62" max="71" width="11" style="7" hidden="1" customWidth="1"/>
    <col min="72" max="72" width="13.5" style="7" hidden="1" customWidth="1"/>
    <col min="73" max="73" width="14.33203125" style="7" customWidth="1"/>
    <col min="74" max="75" width="12.83203125" style="7" customWidth="1"/>
    <col min="76" max="76" width="17.83203125" style="7" bestFit="1" customWidth="1"/>
    <col min="77" max="79" width="10.83203125" style="7"/>
    <col min="80" max="80" width="17" style="7" customWidth="1"/>
    <col min="81" max="82" width="10.83203125" style="7"/>
    <col min="83" max="83" width="11.6640625" style="7" bestFit="1" customWidth="1"/>
    <col min="84" max="86" width="10.83203125" style="7"/>
    <col min="87" max="87" width="10.83203125" style="134"/>
    <col min="88" max="16384" width="10.83203125" style="7"/>
  </cols>
  <sheetData>
    <row r="1" spans="1:96" ht="56" thickBot="1" x14ac:dyDescent="0.35">
      <c r="A1" s="33" t="s">
        <v>45</v>
      </c>
      <c r="B1" s="34" t="s">
        <v>22</v>
      </c>
      <c r="C1" s="35" t="s">
        <v>0</v>
      </c>
      <c r="D1" s="35" t="s">
        <v>75</v>
      </c>
      <c r="E1" s="36" t="s">
        <v>1</v>
      </c>
      <c r="F1" s="37" t="s">
        <v>121</v>
      </c>
      <c r="G1" s="94" t="s">
        <v>2</v>
      </c>
      <c r="H1" s="95" t="s">
        <v>197</v>
      </c>
      <c r="I1" s="95" t="s">
        <v>199</v>
      </c>
      <c r="J1" s="95" t="s">
        <v>197</v>
      </c>
      <c r="K1" s="94" t="s">
        <v>3</v>
      </c>
      <c r="L1" s="95" t="s">
        <v>198</v>
      </c>
      <c r="M1" s="95" t="s">
        <v>200</v>
      </c>
      <c r="N1" s="96" t="s">
        <v>198</v>
      </c>
      <c r="O1" s="95" t="s">
        <v>4</v>
      </c>
      <c r="P1" s="95" t="s">
        <v>21</v>
      </c>
      <c r="Q1" s="96" t="s">
        <v>57</v>
      </c>
      <c r="R1" s="94" t="s">
        <v>168</v>
      </c>
      <c r="S1" s="95" t="s">
        <v>166</v>
      </c>
      <c r="T1" s="95" t="s">
        <v>167</v>
      </c>
      <c r="U1" s="95" t="s">
        <v>21</v>
      </c>
      <c r="V1" s="95" t="s">
        <v>169</v>
      </c>
      <c r="W1" s="95" t="s">
        <v>170</v>
      </c>
      <c r="X1" s="96" t="s">
        <v>57</v>
      </c>
      <c r="Y1" s="94" t="s">
        <v>65</v>
      </c>
      <c r="Z1" s="95" t="s">
        <v>21</v>
      </c>
      <c r="AA1" s="96" t="s">
        <v>57</v>
      </c>
      <c r="AB1" s="95" t="s">
        <v>67</v>
      </c>
      <c r="AC1" s="95" t="s">
        <v>21</v>
      </c>
      <c r="AD1" s="96" t="s">
        <v>57</v>
      </c>
      <c r="AE1" s="35" t="s">
        <v>46</v>
      </c>
      <c r="AG1" s="104" t="s">
        <v>206</v>
      </c>
      <c r="AH1" s="105" t="s">
        <v>210</v>
      </c>
      <c r="AI1" s="105" t="s">
        <v>211</v>
      </c>
      <c r="AJ1" s="105" t="s">
        <v>212</v>
      </c>
      <c r="AK1" s="105" t="s">
        <v>202</v>
      </c>
      <c r="AL1" s="105" t="s">
        <v>203</v>
      </c>
      <c r="AM1" s="105" t="s">
        <v>204</v>
      </c>
      <c r="AN1" s="105" t="s">
        <v>205</v>
      </c>
      <c r="AO1" s="105" t="s">
        <v>213</v>
      </c>
      <c r="AP1" s="105" t="s">
        <v>214</v>
      </c>
      <c r="AQ1" s="105" t="s">
        <v>215</v>
      </c>
      <c r="AR1" s="106" t="s">
        <v>207</v>
      </c>
      <c r="AS1" s="105"/>
      <c r="AT1" s="107" t="s">
        <v>246</v>
      </c>
      <c r="AU1" s="108" t="s">
        <v>247</v>
      </c>
      <c r="AV1" s="109" t="s">
        <v>218</v>
      </c>
      <c r="AW1" s="105" t="s">
        <v>210</v>
      </c>
      <c r="AX1" s="105" t="s">
        <v>211</v>
      </c>
      <c r="AY1" s="105" t="s">
        <v>212</v>
      </c>
      <c r="AZ1" s="105" t="s">
        <v>202</v>
      </c>
      <c r="BA1" s="105" t="s">
        <v>203</v>
      </c>
      <c r="BB1" s="105" t="s">
        <v>204</v>
      </c>
      <c r="BC1" s="105" t="s">
        <v>205</v>
      </c>
      <c r="BD1" s="105" t="s">
        <v>213</v>
      </c>
      <c r="BE1" s="105" t="s">
        <v>214</v>
      </c>
      <c r="BF1" s="105" t="s">
        <v>215</v>
      </c>
      <c r="BG1" s="110" t="s">
        <v>217</v>
      </c>
      <c r="BH1" s="111"/>
      <c r="BI1" s="111" t="s">
        <v>216</v>
      </c>
      <c r="BJ1" s="112" t="s">
        <v>210</v>
      </c>
      <c r="BK1" s="112" t="s">
        <v>211</v>
      </c>
      <c r="BL1" s="112" t="s">
        <v>212</v>
      </c>
      <c r="BM1" s="112" t="s">
        <v>202</v>
      </c>
      <c r="BN1" s="112" t="s">
        <v>203</v>
      </c>
      <c r="BO1" s="112" t="s">
        <v>204</v>
      </c>
      <c r="BP1" s="112" t="s">
        <v>205</v>
      </c>
      <c r="BQ1" s="112" t="s">
        <v>213</v>
      </c>
      <c r="BR1" s="112" t="s">
        <v>214</v>
      </c>
      <c r="BS1" s="112" t="s">
        <v>215</v>
      </c>
      <c r="BT1" s="112" t="s">
        <v>220</v>
      </c>
      <c r="BU1" s="112" t="s">
        <v>219</v>
      </c>
      <c r="BV1" s="136" t="s">
        <v>235</v>
      </c>
      <c r="BW1" s="136" t="s">
        <v>237</v>
      </c>
      <c r="BX1" s="112" t="s">
        <v>236</v>
      </c>
      <c r="CG1" s="111" t="s">
        <v>221</v>
      </c>
      <c r="CH1" s="112" t="s">
        <v>222</v>
      </c>
      <c r="CI1" s="133" t="s">
        <v>223</v>
      </c>
      <c r="CJ1" s="112" t="s">
        <v>224</v>
      </c>
      <c r="CK1" s="112" t="s">
        <v>225</v>
      </c>
      <c r="CL1" s="112" t="s">
        <v>226</v>
      </c>
      <c r="CM1" s="112" t="s">
        <v>227</v>
      </c>
      <c r="CN1" s="112" t="s">
        <v>228</v>
      </c>
      <c r="CO1" s="112" t="s">
        <v>229</v>
      </c>
      <c r="CP1" s="112" t="s">
        <v>230</v>
      </c>
      <c r="CQ1" s="112" t="s">
        <v>231</v>
      </c>
      <c r="CR1" s="112" t="s">
        <v>220</v>
      </c>
    </row>
    <row r="2" spans="1:96" s="6" customFormat="1" ht="36" x14ac:dyDescent="0.25">
      <c r="A2" s="51" t="s">
        <v>49</v>
      </c>
      <c r="B2" s="52" t="s">
        <v>154</v>
      </c>
      <c r="C2" s="53" t="s">
        <v>158</v>
      </c>
      <c r="D2" s="53" t="s">
        <v>77</v>
      </c>
      <c r="E2" s="45">
        <v>0.50783791238375187</v>
      </c>
      <c r="F2" s="54">
        <v>0.33788352456316123</v>
      </c>
      <c r="G2" s="8"/>
      <c r="H2" s="9"/>
      <c r="I2" s="71"/>
      <c r="J2" s="92"/>
      <c r="K2" s="11"/>
      <c r="L2" s="12"/>
      <c r="M2" s="12"/>
      <c r="N2" s="20"/>
      <c r="O2" s="12"/>
      <c r="P2" s="12"/>
      <c r="Q2" s="20"/>
      <c r="R2" s="11">
        <v>56.7</v>
      </c>
      <c r="S2" s="12"/>
      <c r="T2" s="12"/>
      <c r="U2" s="19">
        <v>8.3000000000000007</v>
      </c>
      <c r="V2" s="19"/>
      <c r="W2" s="19"/>
      <c r="X2" s="30"/>
      <c r="Y2" s="11"/>
      <c r="Z2" s="12"/>
      <c r="AA2" s="20"/>
      <c r="AB2" s="12"/>
      <c r="AC2" s="12"/>
      <c r="AD2" s="20"/>
      <c r="AE2" s="38" t="s">
        <v>163</v>
      </c>
      <c r="AH2" s="100">
        <v>42.32</v>
      </c>
      <c r="AI2" s="100">
        <v>2.2599999999999998</v>
      </c>
      <c r="AJ2" s="100">
        <v>11.8</v>
      </c>
      <c r="AK2" s="100">
        <v>11</v>
      </c>
      <c r="AL2" s="100">
        <v>0.19</v>
      </c>
      <c r="AM2" s="100">
        <v>13.31</v>
      </c>
      <c r="AN2" s="100">
        <v>13.23</v>
      </c>
      <c r="AO2" s="100">
        <v>3.72</v>
      </c>
      <c r="AP2" s="100">
        <v>0.96</v>
      </c>
      <c r="AQ2" s="100">
        <v>1.1299999999999999</v>
      </c>
      <c r="AR2" s="9">
        <f t="shared" ref="AR2:AR7" si="0">SUM(AH2:AQ2)</f>
        <v>99.919999999999987</v>
      </c>
      <c r="AS2" s="100"/>
      <c r="AT2" s="100">
        <f>CH2</f>
        <v>0.38221987860435347</v>
      </c>
      <c r="AU2" s="100">
        <f>CJ2</f>
        <v>0.12561803377939834</v>
      </c>
      <c r="AV2" s="100"/>
      <c r="AW2" s="100">
        <f t="shared" ref="AW2:AW7" si="1">AH2/60.09</f>
        <v>0.70427691795639868</v>
      </c>
      <c r="AX2" s="100">
        <f t="shared" ref="AX2:AX7" si="2">AI2/79.9</f>
        <v>2.8285356695869832E-2</v>
      </c>
      <c r="AY2" s="100">
        <f t="shared" ref="AY2:AY7" si="3">AJ2/101.96</f>
        <v>0.11573165947430367</v>
      </c>
      <c r="AZ2" s="100">
        <f t="shared" ref="AZ2:AZ7" si="4">AK2/71.85</f>
        <v>0.15309672929714685</v>
      </c>
      <c r="BA2" s="100">
        <f t="shared" ref="BA2:BA7" si="5">AL2/70.94</f>
        <v>2.6783197067944743E-3</v>
      </c>
      <c r="BB2" s="100">
        <f t="shared" ref="BB2:BB7" si="6">AM2/40.31</f>
        <v>0.33019101959811459</v>
      </c>
      <c r="BC2" s="100">
        <f t="shared" ref="BC2:BC7" si="7">AN2/56.08</f>
        <v>0.2359129814550642</v>
      </c>
      <c r="BD2" s="100">
        <f t="shared" ref="BD2:BD7" si="8">AO2/61.8</f>
        <v>6.019417475728156E-2</v>
      </c>
      <c r="BE2" s="100">
        <f t="shared" ref="BE2:BE7" si="9">AP2/94.2</f>
        <v>1.019108280254777E-2</v>
      </c>
      <c r="BF2" s="100">
        <f t="shared" ref="BF2:BF7" si="10">AQ2/141.95</f>
        <v>7.96054948925678E-3</v>
      </c>
      <c r="BG2" s="100"/>
      <c r="BH2" s="100">
        <f>SUM(AW2:BE2)</f>
        <v>1.6405582417435218</v>
      </c>
      <c r="BI2" s="100"/>
      <c r="BJ2" s="100">
        <f t="shared" ref="BJ2:BK7" si="11">AW2</f>
        <v>0.70427691795639868</v>
      </c>
      <c r="BK2" s="100">
        <f t="shared" si="11"/>
        <v>2.8285356695869832E-2</v>
      </c>
      <c r="BL2" s="100">
        <f t="shared" ref="BL2:BL7" si="12">2*AY2</f>
        <v>0.23146331894860733</v>
      </c>
      <c r="BM2" s="100">
        <f t="shared" ref="BM2:BP7" si="13">AZ2</f>
        <v>0.15309672929714685</v>
      </c>
      <c r="BN2" s="100">
        <f t="shared" si="13"/>
        <v>2.6783197067944743E-3</v>
      </c>
      <c r="BO2" s="100">
        <f t="shared" si="13"/>
        <v>0.33019101959811459</v>
      </c>
      <c r="BP2" s="100">
        <f t="shared" si="13"/>
        <v>0.2359129814550642</v>
      </c>
      <c r="BQ2" s="100">
        <f>2*BD2</f>
        <v>0.12038834951456312</v>
      </c>
      <c r="BR2" s="100">
        <f t="shared" ref="BQ2:BS7" si="14">2*BE2</f>
        <v>2.038216560509554E-2</v>
      </c>
      <c r="BS2" s="100">
        <f t="shared" si="14"/>
        <v>1.592109897851356E-2</v>
      </c>
      <c r="BT2" s="132">
        <f>SUM(BJ2:BS2)</f>
        <v>1.8425962577561683</v>
      </c>
      <c r="BU2" s="113">
        <f>BO2/(BO2+BM2)</f>
        <v>0.6832182697634942</v>
      </c>
      <c r="BV2" s="113">
        <f>(AT2*$CA$3)+(AU2*$CB$3)+(BU2*$CC$3)+$CD$3</f>
        <v>343.04122793100504</v>
      </c>
      <c r="BW2" s="113" t="e">
        <f>IF(ISBLANK(AB2),NA(), AB2)</f>
        <v>#N/A</v>
      </c>
      <c r="BX2" s="137" t="e">
        <f>(BW2-BV2)^2</f>
        <v>#N/A</v>
      </c>
      <c r="BZ2" s="113" t="s">
        <v>232</v>
      </c>
      <c r="CA2" s="107" t="s">
        <v>248</v>
      </c>
      <c r="CB2" s="108" t="s">
        <v>249</v>
      </c>
      <c r="CC2" s="112" t="s">
        <v>219</v>
      </c>
      <c r="CD2" s="6" t="s">
        <v>234</v>
      </c>
      <c r="CE2" s="6" t="s">
        <v>233</v>
      </c>
      <c r="CH2" s="100">
        <f t="shared" ref="CH2:CR8" si="15">BJ2/$BT2</f>
        <v>0.38221987860435347</v>
      </c>
      <c r="CI2" s="100">
        <f t="shared" si="15"/>
        <v>1.5350816315189135E-2</v>
      </c>
      <c r="CJ2" s="100">
        <f t="shared" si="15"/>
        <v>0.12561803377939834</v>
      </c>
      <c r="CK2" s="100">
        <f t="shared" si="15"/>
        <v>8.3087506909181083E-2</v>
      </c>
      <c r="CL2" s="100">
        <f t="shared" si="15"/>
        <v>1.4535575525677082E-3</v>
      </c>
      <c r="CM2" s="100">
        <f t="shared" si="15"/>
        <v>0.17919878986414881</v>
      </c>
      <c r="CN2" s="100">
        <f t="shared" si="15"/>
        <v>0.1280329211904232</v>
      </c>
      <c r="CO2" s="100">
        <f t="shared" si="15"/>
        <v>6.5336260728742976E-2</v>
      </c>
      <c r="CP2" s="100">
        <f t="shared" si="15"/>
        <v>1.1061655812715062E-2</v>
      </c>
      <c r="CQ2" s="100">
        <f t="shared" si="15"/>
        <v>8.640579243280112E-3</v>
      </c>
      <c r="CR2" s="100">
        <f t="shared" si="15"/>
        <v>1</v>
      </c>
    </row>
    <row r="3" spans="1:96" s="6" customFormat="1" x14ac:dyDescent="0.25">
      <c r="A3" s="51" t="s">
        <v>49</v>
      </c>
      <c r="B3" s="52" t="s">
        <v>154</v>
      </c>
      <c r="C3" s="53" t="s">
        <v>157</v>
      </c>
      <c r="D3" s="53" t="s">
        <v>77</v>
      </c>
      <c r="E3" s="45">
        <v>0.53206676081954596</v>
      </c>
      <c r="F3" s="54">
        <v>0.36103905373641304</v>
      </c>
      <c r="G3" s="8"/>
      <c r="H3" s="9"/>
      <c r="I3" s="71"/>
      <c r="J3" s="92"/>
      <c r="K3" s="11"/>
      <c r="L3" s="12"/>
      <c r="M3" s="12"/>
      <c r="N3" s="20"/>
      <c r="O3" s="12"/>
      <c r="P3" s="12"/>
      <c r="Q3" s="20"/>
      <c r="R3" s="11">
        <v>57.3</v>
      </c>
      <c r="S3" s="12"/>
      <c r="T3" s="12"/>
      <c r="U3" s="19">
        <v>1.8</v>
      </c>
      <c r="V3" s="19"/>
      <c r="W3" s="19"/>
      <c r="X3" s="30"/>
      <c r="Y3" s="11">
        <v>349</v>
      </c>
      <c r="Z3" s="12">
        <v>25</v>
      </c>
      <c r="AA3" s="20"/>
      <c r="AB3" s="12">
        <v>306</v>
      </c>
      <c r="AC3" s="12">
        <v>32</v>
      </c>
      <c r="AD3" s="20"/>
      <c r="AE3" s="38" t="s">
        <v>163</v>
      </c>
      <c r="AH3" s="100">
        <v>43.64</v>
      </c>
      <c r="AI3" s="100">
        <v>2.64</v>
      </c>
      <c r="AJ3" s="100">
        <v>12.65</v>
      </c>
      <c r="AK3" s="100">
        <v>11.54</v>
      </c>
      <c r="AL3" s="100">
        <v>0.19</v>
      </c>
      <c r="AM3" s="100">
        <v>12.07</v>
      </c>
      <c r="AN3" s="100">
        <v>11.82</v>
      </c>
      <c r="AO3" s="100">
        <v>3.68</v>
      </c>
      <c r="AP3" s="100">
        <v>1.01</v>
      </c>
      <c r="AQ3" s="100">
        <v>0.7</v>
      </c>
      <c r="AR3" s="9">
        <f t="shared" si="0"/>
        <v>99.94</v>
      </c>
      <c r="AS3" s="100"/>
      <c r="AT3" s="100">
        <f t="shared" ref="AT3:AT66" si="16">CH3</f>
        <v>0.39657020912974605</v>
      </c>
      <c r="AU3" s="100">
        <f t="shared" ref="AU3:AU66" si="17">CJ3</f>
        <v>0.13549655168979993</v>
      </c>
      <c r="AV3" s="100"/>
      <c r="AW3" s="100">
        <f t="shared" si="1"/>
        <v>0.72624396738225994</v>
      </c>
      <c r="AX3" s="100">
        <f t="shared" si="2"/>
        <v>3.3041301627033788E-2</v>
      </c>
      <c r="AY3" s="100">
        <f t="shared" si="3"/>
        <v>0.12406826206355434</v>
      </c>
      <c r="AZ3" s="100">
        <f t="shared" si="4"/>
        <v>0.1606123869171886</v>
      </c>
      <c r="BA3" s="100">
        <f t="shared" si="5"/>
        <v>2.6783197067944743E-3</v>
      </c>
      <c r="BB3" s="100">
        <f t="shared" si="6"/>
        <v>0.29942942197965766</v>
      </c>
      <c r="BC3" s="100">
        <f t="shared" si="7"/>
        <v>0.21077032810271043</v>
      </c>
      <c r="BD3" s="100">
        <f t="shared" si="8"/>
        <v>5.9546925566343049E-2</v>
      </c>
      <c r="BE3" s="100">
        <f t="shared" si="9"/>
        <v>1.0721868365180466E-2</v>
      </c>
      <c r="BF3" s="100">
        <f t="shared" si="10"/>
        <v>4.9313138429024307E-3</v>
      </c>
      <c r="BG3" s="100"/>
      <c r="BH3" s="100">
        <f>SUM(AW3:BE3)</f>
        <v>1.6271127817107227</v>
      </c>
      <c r="BI3" s="100"/>
      <c r="BJ3" s="100">
        <f t="shared" si="11"/>
        <v>0.72624396738225994</v>
      </c>
      <c r="BK3" s="100">
        <f t="shared" si="11"/>
        <v>3.3041301627033788E-2</v>
      </c>
      <c r="BL3" s="100">
        <f t="shared" si="12"/>
        <v>0.24813652412710868</v>
      </c>
      <c r="BM3" s="100">
        <f t="shared" si="13"/>
        <v>0.1606123869171886</v>
      </c>
      <c r="BN3" s="100">
        <f t="shared" si="13"/>
        <v>2.6783197067944743E-3</v>
      </c>
      <c r="BO3" s="100">
        <f t="shared" si="13"/>
        <v>0.29942942197965766</v>
      </c>
      <c r="BP3" s="100">
        <f t="shared" si="13"/>
        <v>0.21077032810271043</v>
      </c>
      <c r="BQ3" s="100">
        <f t="shared" si="14"/>
        <v>0.1190938511326861</v>
      </c>
      <c r="BR3" s="100">
        <f t="shared" si="14"/>
        <v>2.1443736730360933E-2</v>
      </c>
      <c r="BS3" s="100">
        <f t="shared" si="14"/>
        <v>9.8626276858048614E-3</v>
      </c>
      <c r="BT3" s="132">
        <f t="shared" ref="BT3:BT66" si="18">SUM(BJ3:BS3)</f>
        <v>1.8313124653916057</v>
      </c>
      <c r="BU3" s="113">
        <f t="shared" ref="BU3:BU62" si="19">BO3/(BO3+BM3)</f>
        <v>0.65087436878328986</v>
      </c>
      <c r="BV3" s="113">
        <f t="shared" ref="BV3:BV64" si="20">(AT3*$CA$3)+(AU3*$CB$3)+(BU3*$CC$3)+$CD$3</f>
        <v>334.02720014270147</v>
      </c>
      <c r="BW3" s="113">
        <f t="shared" ref="BW3:BW66" si="21">IF(ISBLANK(AB3),NA(), AB3)</f>
        <v>306</v>
      </c>
      <c r="BX3" s="137">
        <f t="shared" ref="BX3:BX48" si="22">(BW3-BV3)^2</f>
        <v>785.52394783904549</v>
      </c>
      <c r="BY3" s="6" t="s">
        <v>239</v>
      </c>
      <c r="BZ3" s="135" t="s">
        <v>238</v>
      </c>
      <c r="CA3" s="6">
        <v>0</v>
      </c>
      <c r="CB3" s="6">
        <v>456.59169947044796</v>
      </c>
      <c r="CC3" s="6">
        <v>418.14613140018548</v>
      </c>
      <c r="CD3" s="6">
        <v>0</v>
      </c>
      <c r="CE3" s="137">
        <f>SUMIF(BX2:BX78,"&lt;&gt;#N/A")</f>
        <v>39282.643705320792</v>
      </c>
      <c r="CH3" s="100">
        <f t="shared" si="15"/>
        <v>0.39657020912974605</v>
      </c>
      <c r="CI3" s="100">
        <f t="shared" si="15"/>
        <v>1.8042416164064212E-2</v>
      </c>
      <c r="CJ3" s="100">
        <f t="shared" si="15"/>
        <v>0.13549655168979993</v>
      </c>
      <c r="CK3" s="100">
        <f t="shared" si="15"/>
        <v>8.7703431256251199E-2</v>
      </c>
      <c r="CL3" s="100">
        <f t="shared" si="15"/>
        <v>1.4625137749071924E-3</v>
      </c>
      <c r="CM3" s="100">
        <f t="shared" si="15"/>
        <v>0.16350536985812961</v>
      </c>
      <c r="CN3" s="100">
        <f t="shared" si="15"/>
        <v>0.1150924990059736</v>
      </c>
      <c r="CO3" s="100">
        <f t="shared" si="15"/>
        <v>6.5031966626852622E-2</v>
      </c>
      <c r="CP3" s="100">
        <f t="shared" si="15"/>
        <v>1.1709490944668161E-2</v>
      </c>
      <c r="CQ3" s="100">
        <f t="shared" si="15"/>
        <v>5.3855515496072639E-3</v>
      </c>
      <c r="CR3" s="100">
        <f t="shared" si="15"/>
        <v>1</v>
      </c>
    </row>
    <row r="4" spans="1:96" s="6" customFormat="1" x14ac:dyDescent="0.25">
      <c r="A4" s="51" t="s">
        <v>101</v>
      </c>
      <c r="B4" s="52" t="s">
        <v>118</v>
      </c>
      <c r="C4" s="53" t="s">
        <v>180</v>
      </c>
      <c r="D4" s="53" t="s">
        <v>96</v>
      </c>
      <c r="E4" s="45">
        <v>0.54093998787268649</v>
      </c>
      <c r="F4" s="54">
        <v>0.28825402128623334</v>
      </c>
      <c r="G4" s="8"/>
      <c r="H4" s="9"/>
      <c r="I4" s="71"/>
      <c r="J4" s="92"/>
      <c r="K4" s="11"/>
      <c r="L4" s="12"/>
      <c r="M4" s="12"/>
      <c r="N4" s="20"/>
      <c r="O4" s="12"/>
      <c r="P4" s="12"/>
      <c r="Q4" s="20"/>
      <c r="S4" s="12"/>
      <c r="T4" s="12"/>
      <c r="U4" s="19"/>
      <c r="V4" s="19"/>
      <c r="W4" s="19"/>
      <c r="X4" s="30"/>
      <c r="Y4" s="11">
        <v>355</v>
      </c>
      <c r="Z4" s="12"/>
      <c r="AA4" s="20"/>
      <c r="AB4" s="11">
        <v>355</v>
      </c>
      <c r="AC4" s="12"/>
      <c r="AD4" s="20"/>
      <c r="AE4" s="38"/>
      <c r="AH4" s="100">
        <v>44.11</v>
      </c>
      <c r="AI4" s="100">
        <v>2.69</v>
      </c>
      <c r="AJ4" s="100">
        <v>12.8</v>
      </c>
      <c r="AK4" s="100">
        <f>2.69+6.62</f>
        <v>9.31</v>
      </c>
      <c r="AL4" s="100">
        <v>0.19</v>
      </c>
      <c r="AM4" s="100">
        <v>9.14</v>
      </c>
      <c r="AN4" s="100">
        <v>14.34</v>
      </c>
      <c r="AO4" s="100">
        <v>3.2</v>
      </c>
      <c r="AP4" s="100">
        <v>3.45</v>
      </c>
      <c r="AQ4" s="100">
        <v>0.77</v>
      </c>
      <c r="AR4" s="9">
        <f t="shared" si="0"/>
        <v>100</v>
      </c>
      <c r="AS4" s="100"/>
      <c r="AT4" s="100">
        <f t="shared" si="16"/>
        <v>0.4030733062532752</v>
      </c>
      <c r="AU4" s="100">
        <f t="shared" si="17"/>
        <v>0.13786668161941129</v>
      </c>
      <c r="AV4" s="100"/>
      <c r="AW4" s="100">
        <f t="shared" si="1"/>
        <v>0.73406556831419534</v>
      </c>
      <c r="AX4" s="100">
        <f t="shared" si="2"/>
        <v>3.3667083854818522E-2</v>
      </c>
      <c r="AY4" s="100">
        <f t="shared" si="3"/>
        <v>0.1255394272263633</v>
      </c>
      <c r="AZ4" s="100">
        <f t="shared" si="4"/>
        <v>0.12957550452331248</v>
      </c>
      <c r="BA4" s="100">
        <f t="shared" si="5"/>
        <v>2.6783197067944743E-3</v>
      </c>
      <c r="BB4" s="100">
        <f t="shared" si="6"/>
        <v>0.22674274373604564</v>
      </c>
      <c r="BC4" s="100">
        <f t="shared" si="7"/>
        <v>0.25570613409415122</v>
      </c>
      <c r="BD4" s="100">
        <f t="shared" si="8"/>
        <v>5.1779935275080909E-2</v>
      </c>
      <c r="BE4" s="100">
        <f t="shared" si="9"/>
        <v>3.662420382165605E-2</v>
      </c>
      <c r="BF4" s="100">
        <f t="shared" si="10"/>
        <v>5.4244452271926744E-3</v>
      </c>
      <c r="BG4" s="100"/>
      <c r="BH4" s="100">
        <f>SUM(AW4:BE4)</f>
        <v>1.5963789205524179</v>
      </c>
      <c r="BI4" s="100"/>
      <c r="BJ4" s="100">
        <f>AW4</f>
        <v>0.73406556831419534</v>
      </c>
      <c r="BK4" s="100">
        <f t="shared" si="11"/>
        <v>3.3667083854818522E-2</v>
      </c>
      <c r="BL4" s="100">
        <f t="shared" si="12"/>
        <v>0.2510788544527266</v>
      </c>
      <c r="BM4" s="100">
        <f t="shared" si="13"/>
        <v>0.12957550452331248</v>
      </c>
      <c r="BN4" s="100">
        <f t="shared" si="13"/>
        <v>2.6783197067944743E-3</v>
      </c>
      <c r="BO4" s="100">
        <f t="shared" si="13"/>
        <v>0.22674274373604564</v>
      </c>
      <c r="BP4" s="100">
        <f t="shared" si="13"/>
        <v>0.25570613409415122</v>
      </c>
      <c r="BQ4" s="100">
        <f t="shared" si="14"/>
        <v>0.10355987055016182</v>
      </c>
      <c r="BR4" s="100">
        <f t="shared" si="14"/>
        <v>7.32484076433121E-2</v>
      </c>
      <c r="BS4" s="100">
        <f t="shared" si="14"/>
        <v>1.0848890454385349E-2</v>
      </c>
      <c r="BT4" s="132">
        <f t="shared" si="18"/>
        <v>1.8211713773299039</v>
      </c>
      <c r="BU4" s="113">
        <f t="shared" si="19"/>
        <v>0.63634895165684413</v>
      </c>
      <c r="BV4" s="113">
        <f t="shared" si="20"/>
        <v>329.03563481683119</v>
      </c>
      <c r="BW4" s="113">
        <f t="shared" si="21"/>
        <v>355</v>
      </c>
      <c r="BX4" s="137">
        <f t="shared" si="22"/>
        <v>674.14825936494867</v>
      </c>
      <c r="CF4" s="6" t="s">
        <v>245</v>
      </c>
      <c r="CH4" s="100">
        <f t="shared" si="15"/>
        <v>0.4030733062532752</v>
      </c>
      <c r="CI4" s="100">
        <f t="shared" si="15"/>
        <v>1.8486499554028382E-2</v>
      </c>
      <c r="CJ4" s="100">
        <f t="shared" si="15"/>
        <v>0.13786668161941129</v>
      </c>
      <c r="CK4" s="100">
        <f t="shared" si="15"/>
        <v>7.1149539321932784E-2</v>
      </c>
      <c r="CL4" s="100">
        <f t="shared" si="15"/>
        <v>1.4706576987396276E-3</v>
      </c>
      <c r="CM4" s="100">
        <f t="shared" si="15"/>
        <v>0.12450379275589249</v>
      </c>
      <c r="CN4" s="100">
        <f t="shared" si="15"/>
        <v>0.14040750764985818</v>
      </c>
      <c r="CO4" s="100">
        <f t="shared" si="15"/>
        <v>5.6864429036873679E-2</v>
      </c>
      <c r="CP4" s="100">
        <f t="shared" si="15"/>
        <v>4.0220491357987782E-2</v>
      </c>
      <c r="CQ4" s="100">
        <f t="shared" si="15"/>
        <v>5.9570947520004207E-3</v>
      </c>
      <c r="CR4" s="100">
        <f t="shared" si="15"/>
        <v>1</v>
      </c>
    </row>
    <row r="5" spans="1:96" s="6" customFormat="1" x14ac:dyDescent="0.25">
      <c r="A5" s="51" t="s">
        <v>49</v>
      </c>
      <c r="B5" s="52" t="s">
        <v>154</v>
      </c>
      <c r="C5" s="53" t="s">
        <v>156</v>
      </c>
      <c r="D5" s="53" t="s">
        <v>77</v>
      </c>
      <c r="E5" s="45">
        <v>0.5851104822763431</v>
      </c>
      <c r="F5" s="54">
        <v>0.37471516699352259</v>
      </c>
      <c r="G5" s="8"/>
      <c r="H5" s="9"/>
      <c r="I5" s="71"/>
      <c r="J5" s="92"/>
      <c r="K5" s="11"/>
      <c r="L5" s="12"/>
      <c r="M5" s="12"/>
      <c r="N5" s="20"/>
      <c r="O5" s="12"/>
      <c r="P5" s="12"/>
      <c r="Q5" s="20"/>
      <c r="R5" s="11">
        <v>60.3</v>
      </c>
      <c r="S5" s="12"/>
      <c r="T5" s="12"/>
      <c r="U5" s="19">
        <v>3.7</v>
      </c>
      <c r="V5" s="19"/>
      <c r="W5" s="19"/>
      <c r="X5" s="30"/>
      <c r="Y5" s="11"/>
      <c r="Z5" s="12"/>
      <c r="AA5" s="20"/>
      <c r="AB5" s="12"/>
      <c r="AC5" s="12"/>
      <c r="AD5" s="20"/>
      <c r="AE5" s="38" t="s">
        <v>163</v>
      </c>
      <c r="AH5" s="100">
        <v>46.21</v>
      </c>
      <c r="AI5" s="100">
        <v>2.7</v>
      </c>
      <c r="AJ5" s="100">
        <v>14.65</v>
      </c>
      <c r="AK5" s="100">
        <v>11.74</v>
      </c>
      <c r="AL5" s="100">
        <v>0.16</v>
      </c>
      <c r="AM5" s="100">
        <v>8.7100000000000009</v>
      </c>
      <c r="AN5" s="100">
        <v>10.63</v>
      </c>
      <c r="AO5" s="100">
        <v>3.51</v>
      </c>
      <c r="AP5" s="100">
        <v>1.06</v>
      </c>
      <c r="AQ5" s="100">
        <v>0.56000000000000005</v>
      </c>
      <c r="AR5" s="9">
        <f t="shared" si="0"/>
        <v>99.929999999999993</v>
      </c>
      <c r="AS5" s="100"/>
      <c r="AT5" s="100">
        <f t="shared" si="16"/>
        <v>0.42594268842872607</v>
      </c>
      <c r="AU5" s="100">
        <f t="shared" si="17"/>
        <v>0.15916779384761701</v>
      </c>
      <c r="AV5" s="100"/>
      <c r="AW5" s="100">
        <f t="shared" si="1"/>
        <v>0.76901314694624723</v>
      </c>
      <c r="AX5" s="100">
        <f t="shared" si="2"/>
        <v>3.3792240300375469E-2</v>
      </c>
      <c r="AY5" s="100">
        <f t="shared" si="3"/>
        <v>0.1436837975676736</v>
      </c>
      <c r="AZ5" s="100">
        <f t="shared" si="4"/>
        <v>0.16339596381350036</v>
      </c>
      <c r="BA5" s="100">
        <f t="shared" si="5"/>
        <v>2.2554271215111362E-3</v>
      </c>
      <c r="BB5" s="100">
        <f t="shared" si="6"/>
        <v>0.21607541552964526</v>
      </c>
      <c r="BC5" s="100">
        <f t="shared" si="7"/>
        <v>0.18955064194008561</v>
      </c>
      <c r="BD5" s="100">
        <f t="shared" si="8"/>
        <v>5.6796116504854367E-2</v>
      </c>
      <c r="BE5" s="100">
        <f t="shared" si="9"/>
        <v>1.1252653927813164E-2</v>
      </c>
      <c r="BF5" s="100">
        <f t="shared" si="10"/>
        <v>3.9450510743219451E-3</v>
      </c>
      <c r="BG5" s="100"/>
      <c r="BH5" s="100">
        <f>SUM(AW5:BE5)</f>
        <v>1.585815403651706</v>
      </c>
      <c r="BI5" s="100"/>
      <c r="BJ5" s="100">
        <f t="shared" si="11"/>
        <v>0.76901314694624723</v>
      </c>
      <c r="BK5" s="100">
        <f t="shared" si="11"/>
        <v>3.3792240300375469E-2</v>
      </c>
      <c r="BL5" s="100">
        <f t="shared" si="12"/>
        <v>0.28736759513534721</v>
      </c>
      <c r="BM5" s="100">
        <f t="shared" si="13"/>
        <v>0.16339596381350036</v>
      </c>
      <c r="BN5" s="100">
        <f t="shared" si="13"/>
        <v>2.2554271215111362E-3</v>
      </c>
      <c r="BO5" s="100">
        <f t="shared" si="13"/>
        <v>0.21607541552964526</v>
      </c>
      <c r="BP5" s="100">
        <f t="shared" si="13"/>
        <v>0.18955064194008561</v>
      </c>
      <c r="BQ5" s="100">
        <f t="shared" si="14"/>
        <v>0.11359223300970873</v>
      </c>
      <c r="BR5" s="100">
        <f t="shared" si="14"/>
        <v>2.2505307855626329E-2</v>
      </c>
      <c r="BS5" s="100">
        <f t="shared" si="14"/>
        <v>7.8901021486438901E-3</v>
      </c>
      <c r="BT5" s="132">
        <f t="shared" si="18"/>
        <v>1.8054380738006914</v>
      </c>
      <c r="BU5" s="113">
        <f t="shared" si="19"/>
        <v>0.56941162704725135</v>
      </c>
      <c r="BV5" s="113">
        <f t="shared" si="20"/>
        <v>310.77196251793873</v>
      </c>
      <c r="BW5" s="113" t="e">
        <f t="shared" si="21"/>
        <v>#N/A</v>
      </c>
      <c r="BX5" s="137" t="e">
        <f t="shared" si="22"/>
        <v>#N/A</v>
      </c>
      <c r="BY5" s="6" t="s">
        <v>240</v>
      </c>
      <c r="BZ5" s="6">
        <v>5200</v>
      </c>
      <c r="CA5" s="6">
        <v>0.43241070606605359</v>
      </c>
      <c r="CB5" s="6">
        <v>1.520995588026151</v>
      </c>
      <c r="CC5" s="6">
        <v>0</v>
      </c>
      <c r="CD5" s="6">
        <v>0</v>
      </c>
      <c r="CF5" s="6">
        <v>0.83</v>
      </c>
      <c r="CH5" s="100">
        <f t="shared" si="15"/>
        <v>0.42594268842872607</v>
      </c>
      <c r="CI5" s="100">
        <f t="shared" si="15"/>
        <v>1.8716920170647688E-2</v>
      </c>
      <c r="CJ5" s="100">
        <f t="shared" si="15"/>
        <v>0.15916779384761701</v>
      </c>
      <c r="CK5" s="100">
        <f t="shared" si="15"/>
        <v>9.0502114796731717E-2</v>
      </c>
      <c r="CL5" s="100">
        <f t="shared" si="15"/>
        <v>1.2492409206609656E-3</v>
      </c>
      <c r="CM5" s="100">
        <f t="shared" si="15"/>
        <v>0.11968032504974113</v>
      </c>
      <c r="CN5" s="100">
        <f t="shared" si="15"/>
        <v>0.10498872527987396</v>
      </c>
      <c r="CO5" s="100">
        <f t="shared" si="15"/>
        <v>6.2916715149682043E-2</v>
      </c>
      <c r="CP5" s="100">
        <f t="shared" si="15"/>
        <v>1.2465289273671741E-2</v>
      </c>
      <c r="CQ5" s="100">
        <f t="shared" si="15"/>
        <v>4.3701870826475687E-3</v>
      </c>
      <c r="CR5" s="100">
        <f t="shared" si="15"/>
        <v>1</v>
      </c>
    </row>
    <row r="6" spans="1:96" s="6" customFormat="1" x14ac:dyDescent="0.25">
      <c r="A6" s="51" t="s">
        <v>49</v>
      </c>
      <c r="B6" s="52" t="s">
        <v>154</v>
      </c>
      <c r="C6" s="53" t="s">
        <v>155</v>
      </c>
      <c r="D6" s="53" t="s">
        <v>77</v>
      </c>
      <c r="E6" s="45">
        <v>0.58524831256813492</v>
      </c>
      <c r="F6" s="54">
        <v>0.39124475074304188</v>
      </c>
      <c r="G6" s="8"/>
      <c r="H6" s="9"/>
      <c r="I6" s="71"/>
      <c r="J6" s="92"/>
      <c r="K6" s="11"/>
      <c r="L6" s="12"/>
      <c r="M6" s="12"/>
      <c r="N6" s="20"/>
      <c r="O6" s="12"/>
      <c r="P6" s="12"/>
      <c r="Q6" s="20"/>
      <c r="R6" s="11">
        <v>60.5</v>
      </c>
      <c r="S6" s="12"/>
      <c r="T6" s="12"/>
      <c r="U6" s="19">
        <v>3.3</v>
      </c>
      <c r="V6" s="19"/>
      <c r="W6" s="19"/>
      <c r="X6" s="30"/>
      <c r="Y6" s="11">
        <v>380</v>
      </c>
      <c r="Z6" s="12">
        <v>30</v>
      </c>
      <c r="AA6" s="20"/>
      <c r="AB6" s="12">
        <v>311</v>
      </c>
      <c r="AC6" s="12">
        <v>41</v>
      </c>
      <c r="AD6" s="20"/>
      <c r="AE6" s="38" t="s">
        <v>163</v>
      </c>
      <c r="AH6" s="100">
        <v>47.3</v>
      </c>
      <c r="AI6" s="100">
        <v>2.35</v>
      </c>
      <c r="AJ6" s="100">
        <v>14.17</v>
      </c>
      <c r="AK6" s="100">
        <v>10.82</v>
      </c>
      <c r="AL6" s="100">
        <v>0.17</v>
      </c>
      <c r="AM6" s="100">
        <v>10.36</v>
      </c>
      <c r="AN6" s="100">
        <v>9.94</v>
      </c>
      <c r="AO6" s="100">
        <v>3.52</v>
      </c>
      <c r="AP6" s="100">
        <v>0.83</v>
      </c>
      <c r="AQ6" s="100">
        <v>0.47</v>
      </c>
      <c r="AR6" s="9">
        <f t="shared" si="0"/>
        <v>99.929999999999993</v>
      </c>
      <c r="AS6" s="100"/>
      <c r="AT6" s="100">
        <f t="shared" si="16"/>
        <v>0.43252059171603696</v>
      </c>
      <c r="AU6" s="100">
        <f t="shared" si="17"/>
        <v>0.15272772085209807</v>
      </c>
      <c r="AV6" s="100"/>
      <c r="AW6" s="100">
        <f t="shared" si="1"/>
        <v>0.78715260442669321</v>
      </c>
      <c r="AX6" s="100">
        <f t="shared" si="2"/>
        <v>2.9411764705882353E-2</v>
      </c>
      <c r="AY6" s="100">
        <f t="shared" si="3"/>
        <v>0.13897606904668497</v>
      </c>
      <c r="AZ6" s="100">
        <f t="shared" si="4"/>
        <v>0.15059151009046626</v>
      </c>
      <c r="BA6" s="100">
        <f t="shared" si="5"/>
        <v>2.3963913166055823E-3</v>
      </c>
      <c r="BB6" s="100">
        <f t="shared" si="6"/>
        <v>0.25700818655420488</v>
      </c>
      <c r="BC6" s="100">
        <f t="shared" si="7"/>
        <v>0.17724679029957205</v>
      </c>
      <c r="BD6" s="100">
        <f t="shared" si="8"/>
        <v>5.6957928802589E-2</v>
      </c>
      <c r="BE6" s="100">
        <f t="shared" si="9"/>
        <v>8.8110403397027599E-3</v>
      </c>
      <c r="BF6" s="100">
        <f t="shared" si="10"/>
        <v>3.3110250088059178E-3</v>
      </c>
      <c r="BG6" s="100"/>
      <c r="BH6" s="100">
        <f>SUM(AW6:BE6)</f>
        <v>1.608552285582401</v>
      </c>
      <c r="BI6" s="100"/>
      <c r="BJ6" s="100">
        <f t="shared" si="11"/>
        <v>0.78715260442669321</v>
      </c>
      <c r="BK6" s="100">
        <f t="shared" si="11"/>
        <v>2.9411764705882353E-2</v>
      </c>
      <c r="BL6" s="100">
        <f t="shared" si="12"/>
        <v>0.27795213809336994</v>
      </c>
      <c r="BM6" s="100">
        <f t="shared" si="13"/>
        <v>0.15059151009046626</v>
      </c>
      <c r="BN6" s="100">
        <f t="shared" si="13"/>
        <v>2.3963913166055823E-3</v>
      </c>
      <c r="BO6" s="100">
        <f t="shared" si="13"/>
        <v>0.25700818655420488</v>
      </c>
      <c r="BP6" s="100">
        <f t="shared" si="13"/>
        <v>0.17724679029957205</v>
      </c>
      <c r="BQ6" s="100">
        <f t="shared" si="14"/>
        <v>0.113915857605178</v>
      </c>
      <c r="BR6" s="100">
        <f t="shared" si="14"/>
        <v>1.762208067940552E-2</v>
      </c>
      <c r="BS6" s="100">
        <f t="shared" si="14"/>
        <v>6.6220500176118356E-3</v>
      </c>
      <c r="BT6" s="132">
        <f t="shared" si="18"/>
        <v>1.8199193737889896</v>
      </c>
      <c r="BU6" s="113">
        <f t="shared" si="19"/>
        <v>0.63054067181569617</v>
      </c>
      <c r="BV6" s="113">
        <f t="shared" si="20"/>
        <v>333.39235223031494</v>
      </c>
      <c r="BW6" s="113">
        <f t="shared" si="21"/>
        <v>311</v>
      </c>
      <c r="BX6" s="137">
        <f t="shared" si="22"/>
        <v>501.41743840649053</v>
      </c>
      <c r="BY6" s="6" t="s">
        <v>230</v>
      </c>
      <c r="BZ6" s="135">
        <v>4500</v>
      </c>
      <c r="CA6" s="6">
        <v>0.12110045938097193</v>
      </c>
      <c r="CB6" s="6">
        <v>1.1400350688368235</v>
      </c>
      <c r="CC6" s="6">
        <v>0</v>
      </c>
      <c r="CD6" s="6">
        <v>0.31690840590992497</v>
      </c>
      <c r="CF6" s="6">
        <v>0.7</v>
      </c>
      <c r="CH6" s="100">
        <f t="shared" si="15"/>
        <v>0.43252059171603696</v>
      </c>
      <c r="CI6" s="100">
        <f t="shared" si="15"/>
        <v>1.6161026213292292E-2</v>
      </c>
      <c r="CJ6" s="100">
        <f t="shared" si="15"/>
        <v>0.15272772085209807</v>
      </c>
      <c r="CK6" s="100">
        <f t="shared" si="15"/>
        <v>8.2746253630424052E-2</v>
      </c>
      <c r="CL6" s="100">
        <f t="shared" si="15"/>
        <v>1.3167568580889407E-3</v>
      </c>
      <c r="CM6" s="100">
        <f t="shared" si="15"/>
        <v>0.14121954535772949</v>
      </c>
      <c r="CN6" s="100">
        <f t="shared" si="15"/>
        <v>9.7392660824612398E-2</v>
      </c>
      <c r="CO6" s="100">
        <f t="shared" si="15"/>
        <v>6.2593903469476422E-2</v>
      </c>
      <c r="CP6" s="100">
        <f t="shared" si="15"/>
        <v>9.6828908649492246E-3</v>
      </c>
      <c r="CQ6" s="100">
        <f t="shared" si="15"/>
        <v>3.6386502132921567E-3</v>
      </c>
      <c r="CR6" s="100">
        <f t="shared" si="15"/>
        <v>1</v>
      </c>
    </row>
    <row r="7" spans="1:96" s="6" customFormat="1" x14ac:dyDescent="0.25">
      <c r="A7" s="51" t="s">
        <v>181</v>
      </c>
      <c r="B7" s="52" t="s">
        <v>120</v>
      </c>
      <c r="C7" s="53" t="s">
        <v>119</v>
      </c>
      <c r="D7" s="53" t="s">
        <v>96</v>
      </c>
      <c r="E7" s="79">
        <v>0.58543390193776523</v>
      </c>
      <c r="F7" s="87">
        <v>0.4887569934165874</v>
      </c>
      <c r="G7" s="88"/>
      <c r="H7" s="80"/>
      <c r="I7" s="85"/>
      <c r="J7" s="92"/>
      <c r="K7" s="81"/>
      <c r="L7" s="70"/>
      <c r="M7" s="70"/>
      <c r="N7" s="61"/>
      <c r="O7" s="70"/>
      <c r="P7" s="70"/>
      <c r="Q7" s="61"/>
      <c r="R7" s="81"/>
      <c r="S7" s="70"/>
      <c r="T7" s="70"/>
      <c r="U7" s="60"/>
      <c r="V7" s="60"/>
      <c r="W7" s="60"/>
      <c r="X7" s="82"/>
      <c r="Y7" s="81">
        <v>284</v>
      </c>
      <c r="Z7" s="70">
        <v>5</v>
      </c>
      <c r="AA7" s="61"/>
      <c r="AB7" s="70">
        <v>281</v>
      </c>
      <c r="AC7" s="70">
        <v>6</v>
      </c>
      <c r="AD7" s="61"/>
      <c r="AE7" s="83" t="s">
        <v>143</v>
      </c>
      <c r="AH7" s="100">
        <v>46</v>
      </c>
      <c r="AI7" s="100">
        <v>3.17</v>
      </c>
      <c r="AJ7" s="100">
        <v>15.2</v>
      </c>
      <c r="AK7" s="100">
        <v>12</v>
      </c>
      <c r="AL7" s="100">
        <v>0.23</v>
      </c>
      <c r="AM7" s="100">
        <v>9.06</v>
      </c>
      <c r="AN7" s="100">
        <v>8.2200000000000006</v>
      </c>
      <c r="AO7" s="100">
        <v>4.33</v>
      </c>
      <c r="AP7" s="100">
        <v>1.32</v>
      </c>
      <c r="AQ7" s="100">
        <v>0.27</v>
      </c>
      <c r="AR7" s="9">
        <f t="shared" si="0"/>
        <v>99.8</v>
      </c>
      <c r="AS7" s="100"/>
      <c r="AT7" s="100">
        <f t="shared" si="16"/>
        <v>0.42133228296299785</v>
      </c>
      <c r="AU7" s="100">
        <f t="shared" si="17"/>
        <v>0.16410161897476735</v>
      </c>
      <c r="AV7" s="100"/>
      <c r="AW7" s="100">
        <f t="shared" si="1"/>
        <v>0.76551838908304204</v>
      </c>
      <c r="AX7" s="100">
        <f t="shared" si="2"/>
        <v>3.9674593241551939E-2</v>
      </c>
      <c r="AY7" s="100">
        <f t="shared" si="3"/>
        <v>0.14907806983130639</v>
      </c>
      <c r="AZ7" s="100">
        <f t="shared" si="4"/>
        <v>0.16701461377870566</v>
      </c>
      <c r="BA7" s="100">
        <f t="shared" si="5"/>
        <v>3.2421764871722585E-3</v>
      </c>
      <c r="BB7" s="100">
        <f t="shared" si="6"/>
        <v>0.22475812453485489</v>
      </c>
      <c r="BC7" s="100">
        <f t="shared" si="7"/>
        <v>0.14657631954350928</v>
      </c>
      <c r="BD7" s="100">
        <f t="shared" si="8"/>
        <v>7.0064724919093851E-2</v>
      </c>
      <c r="BE7" s="100">
        <f t="shared" si="9"/>
        <v>1.4012738853503185E-2</v>
      </c>
      <c r="BF7" s="100">
        <f t="shared" si="10"/>
        <v>1.9020781965480805E-3</v>
      </c>
      <c r="BG7" s="100">
        <f>SUM(AW7:BE7)</f>
        <v>1.5799397502727393</v>
      </c>
      <c r="BH7" s="100"/>
      <c r="BI7" s="100"/>
      <c r="BJ7" s="100">
        <f t="shared" si="11"/>
        <v>0.76551838908304204</v>
      </c>
      <c r="BK7" s="100">
        <f t="shared" si="11"/>
        <v>3.9674593241551939E-2</v>
      </c>
      <c r="BL7" s="100">
        <f t="shared" si="12"/>
        <v>0.29815613966261278</v>
      </c>
      <c r="BM7" s="100">
        <f t="shared" si="13"/>
        <v>0.16701461377870566</v>
      </c>
      <c r="BN7" s="100">
        <f t="shared" si="13"/>
        <v>3.2421764871722585E-3</v>
      </c>
      <c r="BO7" s="100">
        <f t="shared" si="13"/>
        <v>0.22475812453485489</v>
      </c>
      <c r="BP7" s="100">
        <f t="shared" si="13"/>
        <v>0.14657631954350928</v>
      </c>
      <c r="BQ7" s="100">
        <f t="shared" si="14"/>
        <v>0.1401294498381877</v>
      </c>
      <c r="BR7" s="100">
        <f t="shared" si="14"/>
        <v>2.802547770700637E-2</v>
      </c>
      <c r="BS7" s="100">
        <f t="shared" si="14"/>
        <v>3.804156393096161E-3</v>
      </c>
      <c r="BT7" s="132">
        <f t="shared" si="18"/>
        <v>1.8168994402697389</v>
      </c>
      <c r="BU7" s="113">
        <f t="shared" si="19"/>
        <v>0.57369516190012881</v>
      </c>
      <c r="BV7" s="113">
        <f t="shared" si="20"/>
        <v>314.81584964508284</v>
      </c>
      <c r="BW7" s="113">
        <f t="shared" si="21"/>
        <v>281</v>
      </c>
      <c r="BX7" s="137">
        <f t="shared" si="22"/>
        <v>1143.5116872188489</v>
      </c>
      <c r="BY7" s="6" t="s">
        <v>241</v>
      </c>
      <c r="BZ7" s="135">
        <v>3550</v>
      </c>
      <c r="CA7" s="6">
        <v>71.884023484959044</v>
      </c>
      <c r="CB7" s="6">
        <v>8.1709186271096694</v>
      </c>
      <c r="CC7" s="6">
        <v>25.342843791917407</v>
      </c>
      <c r="CD7" s="6">
        <v>0</v>
      </c>
      <c r="CF7" s="6">
        <v>0.77</v>
      </c>
      <c r="CH7" s="100">
        <f t="shared" si="15"/>
        <v>0.42133228296299785</v>
      </c>
      <c r="CI7" s="100">
        <f t="shared" si="15"/>
        <v>2.1836427686752882E-2</v>
      </c>
      <c r="CJ7" s="100">
        <f t="shared" si="15"/>
        <v>0.16410161897476735</v>
      </c>
      <c r="CK7" s="100">
        <f t="shared" si="15"/>
        <v>9.1922871501303613E-2</v>
      </c>
      <c r="CL7" s="100">
        <f t="shared" si="15"/>
        <v>1.7844556585316143E-3</v>
      </c>
      <c r="CM7" s="100">
        <f t="shared" si="15"/>
        <v>0.1237042180504426</v>
      </c>
      <c r="CN7" s="100">
        <f t="shared" si="15"/>
        <v>8.0673875666860462E-2</v>
      </c>
      <c r="CO7" s="100">
        <f t="shared" si="15"/>
        <v>7.7125594698506772E-2</v>
      </c>
      <c r="CP7" s="100">
        <f t="shared" si="15"/>
        <v>1.5424892036317472E-2</v>
      </c>
      <c r="CQ7" s="100">
        <f t="shared" si="15"/>
        <v>2.093762763519478E-3</v>
      </c>
      <c r="CR7" s="100">
        <f t="shared" si="15"/>
        <v>1</v>
      </c>
    </row>
    <row r="8" spans="1:96" s="6" customFormat="1" x14ac:dyDescent="0.25">
      <c r="A8" s="51" t="s">
        <v>136</v>
      </c>
      <c r="B8" s="52" t="s">
        <v>135</v>
      </c>
      <c r="C8" s="53" t="s">
        <v>119</v>
      </c>
      <c r="D8" s="53" t="s">
        <v>77</v>
      </c>
      <c r="E8" s="45">
        <v>0.58791377584044535</v>
      </c>
      <c r="F8" s="54">
        <v>0.17644056739664726</v>
      </c>
      <c r="G8" s="8"/>
      <c r="H8" s="9"/>
      <c r="I8" s="71"/>
      <c r="J8" s="92"/>
      <c r="K8" s="11"/>
      <c r="L8" s="12"/>
      <c r="M8" s="12"/>
      <c r="N8" s="20"/>
      <c r="O8" s="12"/>
      <c r="P8" s="12"/>
      <c r="Q8" s="20"/>
      <c r="R8" s="11">
        <v>43.96</v>
      </c>
      <c r="S8" s="12"/>
      <c r="T8" s="12"/>
      <c r="U8" s="19">
        <v>0.6</v>
      </c>
      <c r="V8" s="19"/>
      <c r="W8" s="19"/>
      <c r="X8" s="30"/>
      <c r="Y8" s="11"/>
      <c r="Z8" s="12"/>
      <c r="AA8" s="20"/>
      <c r="AB8" s="12"/>
      <c r="AC8" s="12"/>
      <c r="AD8" s="20"/>
      <c r="AE8" s="38" t="s">
        <v>146</v>
      </c>
      <c r="AH8" s="100">
        <v>49.99</v>
      </c>
      <c r="AI8" s="100">
        <v>1.1833333333333333</v>
      </c>
      <c r="AJ8" s="100">
        <v>16.563333333333333</v>
      </c>
      <c r="AK8" s="100">
        <v>8.7150000000000016</v>
      </c>
      <c r="AL8" s="100">
        <v>0.13833333333333334</v>
      </c>
      <c r="AM8" s="100">
        <v>4.2516666666666669</v>
      </c>
      <c r="AN8" s="100">
        <v>9.8533333333333335</v>
      </c>
      <c r="AO8" s="100">
        <v>2.8333333333333335</v>
      </c>
      <c r="AP8" s="100">
        <v>2.7600000000000002</v>
      </c>
      <c r="AQ8" s="100">
        <v>0.80666666666666664</v>
      </c>
      <c r="AR8" s="9">
        <v>97.095000000000013</v>
      </c>
      <c r="AS8" s="100"/>
      <c r="AT8" s="100">
        <f t="shared" si="16"/>
        <v>0.47874556446539668</v>
      </c>
      <c r="AU8" s="100">
        <f t="shared" si="17"/>
        <v>0.18696991967191393</v>
      </c>
      <c r="AV8" s="100"/>
      <c r="AW8" s="100">
        <v>0.83191878848394063</v>
      </c>
      <c r="AX8" s="100">
        <v>1.4810179390905299E-2</v>
      </c>
      <c r="AY8" s="100">
        <v>0.16244932653328104</v>
      </c>
      <c r="AZ8" s="100">
        <v>0.12129436325678498</v>
      </c>
      <c r="BA8" s="100">
        <v>1.9500046988065033E-3</v>
      </c>
      <c r="BB8" s="100">
        <v>0.10547424129661787</v>
      </c>
      <c r="BC8" s="100">
        <v>0.17570137898240609</v>
      </c>
      <c r="BD8" s="100">
        <v>4.5846817691477887E-2</v>
      </c>
      <c r="BE8" s="100">
        <v>2.9299363057324838E-2</v>
      </c>
      <c r="BF8" s="100">
        <v>5.6827521427732777E-3</v>
      </c>
      <c r="BG8" s="100"/>
      <c r="BH8" s="100">
        <v>1.4887444633915454</v>
      </c>
      <c r="BI8" s="100"/>
      <c r="BJ8" s="100">
        <v>0.83191878848394063</v>
      </c>
      <c r="BK8" s="100">
        <v>1.4810179390905299E-2</v>
      </c>
      <c r="BL8" s="100">
        <v>0.32489865306656207</v>
      </c>
      <c r="BM8" s="100">
        <v>0.12129436325678498</v>
      </c>
      <c r="BN8" s="100">
        <v>1.9500046988065033E-3</v>
      </c>
      <c r="BO8" s="100">
        <v>0.10547424129661787</v>
      </c>
      <c r="BP8" s="100">
        <v>0.17570137898240609</v>
      </c>
      <c r="BQ8" s="100">
        <v>9.1693635382955774E-2</v>
      </c>
      <c r="BR8" s="100">
        <v>5.8598726114649675E-2</v>
      </c>
      <c r="BS8" s="100">
        <v>1.1365504285546555E-2</v>
      </c>
      <c r="BT8" s="132">
        <f t="shared" si="18"/>
        <v>1.7377054749591754</v>
      </c>
      <c r="BU8" s="113">
        <f t="shared" si="19"/>
        <v>0.46511835932640849</v>
      </c>
      <c r="BV8" s="113">
        <f t="shared" si="20"/>
        <v>279.85635596839143</v>
      </c>
      <c r="BW8" s="113" t="e">
        <f t="shared" si="21"/>
        <v>#N/A</v>
      </c>
      <c r="BX8" s="137" t="e">
        <f t="shared" si="22"/>
        <v>#N/A</v>
      </c>
      <c r="BY8" s="6" t="s">
        <v>242</v>
      </c>
      <c r="BZ8" s="135">
        <v>1630</v>
      </c>
      <c r="CH8" s="100">
        <f t="shared" si="15"/>
        <v>0.47874556446539668</v>
      </c>
      <c r="CI8" s="100">
        <f t="shared" si="15"/>
        <v>8.5228363519158738E-3</v>
      </c>
      <c r="CJ8" s="100">
        <f t="shared" si="15"/>
        <v>0.18696991967191393</v>
      </c>
      <c r="CK8" s="100">
        <f t="shared" si="15"/>
        <v>6.9801450823900185E-2</v>
      </c>
      <c r="CL8" s="100">
        <f t="shared" si="15"/>
        <v>1.122172155699927E-3</v>
      </c>
      <c r="CM8" s="100">
        <f t="shared" si="15"/>
        <v>6.0697421292924117E-2</v>
      </c>
      <c r="CN8" s="100">
        <f t="shared" si="15"/>
        <v>0.10111113851818526</v>
      </c>
      <c r="CO8" s="100">
        <f t="shared" si="15"/>
        <v>5.2767075148399338E-2</v>
      </c>
      <c r="CP8" s="100">
        <f t="shared" si="15"/>
        <v>3.3721897616756001E-2</v>
      </c>
      <c r="CQ8" s="100">
        <f t="shared" si="15"/>
        <v>6.5405239549087392E-3</v>
      </c>
      <c r="CR8" s="100">
        <f t="shared" si="15"/>
        <v>1</v>
      </c>
    </row>
    <row r="9" spans="1:96" s="6" customFormat="1" x14ac:dyDescent="0.25">
      <c r="A9" s="40" t="s">
        <v>52</v>
      </c>
      <c r="B9" s="41" t="s">
        <v>39</v>
      </c>
      <c r="C9" s="47" t="s">
        <v>51</v>
      </c>
      <c r="D9" s="47" t="s">
        <v>79</v>
      </c>
      <c r="E9" s="45">
        <v>0.6</v>
      </c>
      <c r="F9" s="54"/>
      <c r="G9" s="11">
        <v>0.63400000000000001</v>
      </c>
      <c r="H9" s="12"/>
      <c r="I9" s="71"/>
      <c r="J9" s="92"/>
      <c r="K9" s="11">
        <v>0.26700000000000002</v>
      </c>
      <c r="L9" s="12"/>
      <c r="M9" s="12"/>
      <c r="N9" s="20"/>
      <c r="O9" s="12"/>
      <c r="P9" s="12"/>
      <c r="Q9" s="20"/>
      <c r="R9" s="11"/>
      <c r="S9" s="12"/>
      <c r="T9" s="12"/>
      <c r="U9" s="19"/>
      <c r="V9" s="19"/>
      <c r="W9" s="19"/>
      <c r="X9" s="30"/>
      <c r="Y9" s="11"/>
      <c r="Z9" s="12"/>
      <c r="AA9" s="20"/>
      <c r="AB9" s="12"/>
      <c r="AC9" s="12"/>
      <c r="AD9" s="20"/>
      <c r="AE9" s="38" t="s">
        <v>48</v>
      </c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3"/>
      <c r="AS9" s="101"/>
      <c r="AT9" s="100">
        <f t="shared" si="16"/>
        <v>0</v>
      </c>
      <c r="AU9" s="100">
        <f t="shared" si="17"/>
        <v>0</v>
      </c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32">
        <f t="shared" si="18"/>
        <v>0</v>
      </c>
      <c r="BU9" s="113"/>
      <c r="BV9" s="113"/>
      <c r="BW9" s="113" t="e">
        <f t="shared" si="21"/>
        <v>#N/A</v>
      </c>
      <c r="BX9" s="137"/>
      <c r="BY9" s="6" t="s">
        <v>243</v>
      </c>
      <c r="BZ9" s="135">
        <v>1515</v>
      </c>
      <c r="CA9" s="6">
        <v>44.220158287364363</v>
      </c>
      <c r="CB9" s="6">
        <v>0</v>
      </c>
      <c r="CC9" s="6">
        <v>463.36171909237305</v>
      </c>
      <c r="CD9" s="6">
        <v>63.180701601927645</v>
      </c>
      <c r="CF9" s="6">
        <v>0.52</v>
      </c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</row>
    <row r="10" spans="1:96" s="6" customFormat="1" x14ac:dyDescent="0.25">
      <c r="A10" s="51" t="s">
        <v>127</v>
      </c>
      <c r="B10" s="52" t="s">
        <v>128</v>
      </c>
      <c r="C10" s="53" t="s">
        <v>129</v>
      </c>
      <c r="D10" s="53" t="s">
        <v>77</v>
      </c>
      <c r="E10" s="45">
        <v>0.60738945304887382</v>
      </c>
      <c r="F10" s="54">
        <v>0.2037062822755919</v>
      </c>
      <c r="G10" s="8">
        <v>0.56999999999999995</v>
      </c>
      <c r="H10" s="9">
        <v>0.04</v>
      </c>
      <c r="I10" s="71">
        <v>5211</v>
      </c>
      <c r="J10" s="92">
        <f t="shared" ref="J10:J71" si="23">H10/G10</f>
        <v>7.0175438596491238E-2</v>
      </c>
      <c r="K10" s="11">
        <v>0.7</v>
      </c>
      <c r="L10" s="12">
        <v>0.06</v>
      </c>
      <c r="M10" s="12">
        <v>4465</v>
      </c>
      <c r="N10" s="90">
        <f>L10/K10</f>
        <v>8.5714285714285715E-2</v>
      </c>
      <c r="O10" s="12"/>
      <c r="P10" s="12"/>
      <c r="Q10" s="20"/>
      <c r="R10" s="11"/>
      <c r="S10" s="12"/>
      <c r="T10" s="12"/>
      <c r="U10" s="19"/>
      <c r="V10" s="19"/>
      <c r="W10" s="19"/>
      <c r="X10" s="30"/>
      <c r="Y10" s="11"/>
      <c r="Z10" s="12"/>
      <c r="AA10" s="20"/>
      <c r="AB10" s="12"/>
      <c r="AC10" s="12"/>
      <c r="AD10" s="20"/>
      <c r="AE10" s="38" t="s">
        <v>132</v>
      </c>
      <c r="AH10" s="100">
        <v>48.02</v>
      </c>
      <c r="AI10" s="100">
        <v>0.96</v>
      </c>
      <c r="AJ10" s="100">
        <v>14.52</v>
      </c>
      <c r="AK10" s="100">
        <v>7.51</v>
      </c>
      <c r="AL10" s="100">
        <v>0.14000000000000001</v>
      </c>
      <c r="AM10" s="100">
        <v>6.82</v>
      </c>
      <c r="AN10" s="100">
        <v>12.77</v>
      </c>
      <c r="AO10" s="100">
        <v>1.8</v>
      </c>
      <c r="AP10" s="100">
        <v>5.55</v>
      </c>
      <c r="AQ10" s="100">
        <v>0.65</v>
      </c>
      <c r="AR10" s="9">
        <f t="shared" ref="AR10:AR21" si="24">SUM(AH10:AQ10)</f>
        <v>98.74</v>
      </c>
      <c r="AS10" s="100"/>
      <c r="AT10" s="100">
        <f t="shared" si="16"/>
        <v>0.44779275652341866</v>
      </c>
      <c r="AU10" s="100">
        <f t="shared" si="17"/>
        <v>0.15959669652545516</v>
      </c>
      <c r="AV10" s="100"/>
      <c r="AW10" s="100">
        <f t="shared" ref="AW10:AW21" si="25">AH10/60.09</f>
        <v>0.79913463138625396</v>
      </c>
      <c r="AX10" s="100">
        <f t="shared" ref="AX10:AX21" si="26">AI10/79.9</f>
        <v>1.2015018773466833E-2</v>
      </c>
      <c r="AY10" s="100">
        <f t="shared" ref="AY10:AY21" si="27">AJ10/101.96</f>
        <v>0.14240878775990584</v>
      </c>
      <c r="AZ10" s="100">
        <f t="shared" ref="AZ10:AZ21" si="28">AK10/71.85</f>
        <v>0.10452331245650662</v>
      </c>
      <c r="BA10" s="100">
        <f t="shared" ref="BA10:BA21" si="29">AL10/70.94</f>
        <v>1.9734987313222443E-3</v>
      </c>
      <c r="BB10" s="100">
        <f t="shared" ref="BB10:BB21" si="30">AM10/40.31</f>
        <v>0.16918878690151326</v>
      </c>
      <c r="BC10" s="100">
        <f t="shared" ref="BC10:BC21" si="31">AN10/56.08</f>
        <v>0.22771041369472184</v>
      </c>
      <c r="BD10" s="100">
        <f t="shared" ref="BD10:BD21" si="32">AO10/61.8</f>
        <v>2.9126213592233011E-2</v>
      </c>
      <c r="BE10" s="100">
        <f t="shared" ref="BE10:BE21" si="33">AP10/94.2</f>
        <v>5.8917197452229293E-2</v>
      </c>
      <c r="BF10" s="100">
        <f t="shared" ref="BF10:BF21" si="34">AQ10/141.95</f>
        <v>4.5790771398379719E-3</v>
      </c>
      <c r="BG10" s="100"/>
      <c r="BH10" s="100">
        <f>SUM(AW10:BE10)</f>
        <v>1.5449978607481529</v>
      </c>
      <c r="BI10" s="100"/>
      <c r="BJ10" s="100">
        <f t="shared" ref="BJ10:BK21" si="35">AW10</f>
        <v>0.79913463138625396</v>
      </c>
      <c r="BK10" s="100">
        <f t="shared" si="35"/>
        <v>1.2015018773466833E-2</v>
      </c>
      <c r="BL10" s="100">
        <f t="shared" ref="BL10:BL21" si="36">2*AY10</f>
        <v>0.28481757551981168</v>
      </c>
      <c r="BM10" s="100">
        <f t="shared" ref="BM10:BP21" si="37">AZ10</f>
        <v>0.10452331245650662</v>
      </c>
      <c r="BN10" s="100">
        <f t="shared" si="37"/>
        <v>1.9734987313222443E-3</v>
      </c>
      <c r="BO10" s="100">
        <f t="shared" si="37"/>
        <v>0.16918878690151326</v>
      </c>
      <c r="BP10" s="100">
        <f t="shared" si="37"/>
        <v>0.22771041369472184</v>
      </c>
      <c r="BQ10" s="100">
        <f t="shared" ref="BQ10:BS21" si="38">2*BD10</f>
        <v>5.8252427184466021E-2</v>
      </c>
      <c r="BR10" s="100">
        <f t="shared" si="38"/>
        <v>0.11783439490445859</v>
      </c>
      <c r="BS10" s="100">
        <f t="shared" si="38"/>
        <v>9.1581542796759438E-3</v>
      </c>
      <c r="BT10" s="132">
        <f t="shared" si="18"/>
        <v>1.7846082138321968</v>
      </c>
      <c r="BU10" s="113">
        <f t="shared" si="19"/>
        <v>0.61812681024455396</v>
      </c>
      <c r="BV10" s="113">
        <f t="shared" si="20"/>
        <v>331.33786131492366</v>
      </c>
      <c r="BW10" s="113" t="e">
        <f t="shared" si="21"/>
        <v>#N/A</v>
      </c>
      <c r="BX10" s="137" t="e">
        <f t="shared" si="22"/>
        <v>#N/A</v>
      </c>
      <c r="BY10" s="6" t="s">
        <v>244</v>
      </c>
      <c r="BZ10" s="135">
        <v>1430</v>
      </c>
      <c r="CA10" s="6">
        <v>0</v>
      </c>
      <c r="CB10" s="6">
        <v>0</v>
      </c>
      <c r="CC10" s="6">
        <v>402.48888692099206</v>
      </c>
      <c r="CD10" s="6">
        <v>83.886428819012679</v>
      </c>
      <c r="CF10" s="6">
        <v>0.42</v>
      </c>
      <c r="CH10" s="100">
        <f t="shared" ref="CH10:CR17" si="39">BJ10/$BT10</f>
        <v>0.44779275652341866</v>
      </c>
      <c r="CI10" s="100">
        <f t="shared" si="39"/>
        <v>6.7325806753215931E-3</v>
      </c>
      <c r="CJ10" s="100">
        <f t="shared" si="39"/>
        <v>0.15959669652545516</v>
      </c>
      <c r="CK10" s="100">
        <f t="shared" si="39"/>
        <v>5.8569332835276718E-2</v>
      </c>
      <c r="CL10" s="100">
        <f t="shared" si="39"/>
        <v>1.1058442497496027E-3</v>
      </c>
      <c r="CM10" s="100">
        <f t="shared" si="39"/>
        <v>9.4804442560646948E-2</v>
      </c>
      <c r="CN10" s="100">
        <f t="shared" si="39"/>
        <v>0.12759686519975472</v>
      </c>
      <c r="CO10" s="100">
        <f t="shared" si="39"/>
        <v>3.2641577424647773E-2</v>
      </c>
      <c r="CP10" s="100">
        <f t="shared" si="39"/>
        <v>6.6028159004953638E-2</v>
      </c>
      <c r="CQ10" s="100">
        <f t="shared" si="39"/>
        <v>5.1317450007753174E-3</v>
      </c>
      <c r="CR10" s="100">
        <f t="shared" si="39"/>
        <v>1</v>
      </c>
    </row>
    <row r="11" spans="1:96" s="6" customFormat="1" x14ac:dyDescent="0.25">
      <c r="A11" s="51" t="s">
        <v>49</v>
      </c>
      <c r="B11" s="52" t="s">
        <v>187</v>
      </c>
      <c r="C11" s="53" t="s">
        <v>190</v>
      </c>
      <c r="D11" s="53" t="s">
        <v>77</v>
      </c>
      <c r="E11" s="79">
        <v>0.60751412905558377</v>
      </c>
      <c r="F11" s="87">
        <v>0.53685578640295406</v>
      </c>
      <c r="G11" s="88"/>
      <c r="H11" s="80"/>
      <c r="I11" s="85"/>
      <c r="J11" s="92"/>
      <c r="K11" s="81"/>
      <c r="L11" s="70"/>
      <c r="M11" s="70"/>
      <c r="N11" s="90"/>
      <c r="O11" s="70"/>
      <c r="P11" s="70"/>
      <c r="Q11" s="61"/>
      <c r="R11" s="81"/>
      <c r="S11" s="70"/>
      <c r="T11" s="70"/>
      <c r="U11" s="60"/>
      <c r="V11" s="60"/>
      <c r="W11" s="60"/>
      <c r="X11" s="82"/>
      <c r="Y11" s="81"/>
      <c r="Z11" s="70"/>
      <c r="AA11" s="61"/>
      <c r="AB11" s="70">
        <v>264</v>
      </c>
      <c r="AC11" s="70">
        <v>15</v>
      </c>
      <c r="AD11" s="61"/>
      <c r="AE11" s="38" t="s">
        <v>163</v>
      </c>
      <c r="AH11" s="100">
        <v>50.99</v>
      </c>
      <c r="AI11" s="100">
        <v>0.87</v>
      </c>
      <c r="AJ11" s="100">
        <v>15.54</v>
      </c>
      <c r="AK11" s="100">
        <v>7.77</v>
      </c>
      <c r="AL11" s="100">
        <v>0.04</v>
      </c>
      <c r="AM11" s="100">
        <v>6.03</v>
      </c>
      <c r="AN11" s="100">
        <v>11.32</v>
      </c>
      <c r="AO11" s="100">
        <v>7.23</v>
      </c>
      <c r="AP11" s="100">
        <v>1.89</v>
      </c>
      <c r="AQ11" s="100"/>
      <c r="AR11" s="9">
        <f t="shared" si="24"/>
        <v>101.68</v>
      </c>
      <c r="AS11" s="100"/>
      <c r="AT11" s="100">
        <f t="shared" si="16"/>
        <v>0.4469557692748834</v>
      </c>
      <c r="AU11" s="100">
        <f t="shared" si="17"/>
        <v>0.16055835978070035</v>
      </c>
      <c r="AV11" s="100"/>
      <c r="AW11" s="100">
        <f t="shared" si="25"/>
        <v>0.84856049259444166</v>
      </c>
      <c r="AX11" s="100">
        <f t="shared" si="26"/>
        <v>1.0888610763454317E-2</v>
      </c>
      <c r="AY11" s="100">
        <f t="shared" si="27"/>
        <v>0.15241271086700667</v>
      </c>
      <c r="AZ11" s="100">
        <f t="shared" si="28"/>
        <v>0.1081419624217119</v>
      </c>
      <c r="BA11" s="100">
        <f t="shared" si="29"/>
        <v>5.6385678037778404E-4</v>
      </c>
      <c r="BB11" s="100">
        <f t="shared" si="30"/>
        <v>0.1495906722897544</v>
      </c>
      <c r="BC11" s="100">
        <f t="shared" si="31"/>
        <v>0.20185449358059915</v>
      </c>
      <c r="BD11" s="100">
        <f t="shared" si="32"/>
        <v>0.11699029126213593</v>
      </c>
      <c r="BE11" s="100">
        <f t="shared" si="33"/>
        <v>2.0063694267515923E-2</v>
      </c>
      <c r="BF11" s="100">
        <f t="shared" si="34"/>
        <v>0</v>
      </c>
      <c r="BG11" s="100">
        <f>SUM(AW11:BE11)</f>
        <v>1.6090667848269977</v>
      </c>
      <c r="BH11" s="100"/>
      <c r="BI11" s="100"/>
      <c r="BJ11" s="100">
        <f t="shared" si="35"/>
        <v>0.84856049259444166</v>
      </c>
      <c r="BK11" s="100">
        <f t="shared" si="35"/>
        <v>1.0888610763454317E-2</v>
      </c>
      <c r="BL11" s="100">
        <f t="shared" si="36"/>
        <v>0.30482542173401334</v>
      </c>
      <c r="BM11" s="100">
        <f t="shared" si="37"/>
        <v>0.1081419624217119</v>
      </c>
      <c r="BN11" s="100">
        <f t="shared" si="37"/>
        <v>5.6385678037778404E-4</v>
      </c>
      <c r="BO11" s="100">
        <f t="shared" si="37"/>
        <v>0.1495906722897544</v>
      </c>
      <c r="BP11" s="100">
        <f t="shared" si="37"/>
        <v>0.20185449358059915</v>
      </c>
      <c r="BQ11" s="100">
        <f t="shared" si="38"/>
        <v>0.23398058252427187</v>
      </c>
      <c r="BR11" s="100">
        <f t="shared" si="38"/>
        <v>4.0127388535031845E-2</v>
      </c>
      <c r="BS11" s="100">
        <f t="shared" si="38"/>
        <v>0</v>
      </c>
      <c r="BT11" s="132">
        <f t="shared" si="18"/>
        <v>1.8985334812236563</v>
      </c>
      <c r="BU11" s="113">
        <f t="shared" si="19"/>
        <v>0.58041028625351354</v>
      </c>
      <c r="BV11" s="113">
        <f t="shared" si="20"/>
        <v>316.00593017823854</v>
      </c>
      <c r="BW11" s="113">
        <f t="shared" si="21"/>
        <v>264</v>
      </c>
      <c r="BX11" s="137">
        <f t="shared" si="22"/>
        <v>2704.6167737038222</v>
      </c>
      <c r="CH11" s="100">
        <f t="shared" si="39"/>
        <v>0.4469557692748834</v>
      </c>
      <c r="CI11" s="100">
        <f t="shared" si="39"/>
        <v>5.735274553302222E-3</v>
      </c>
      <c r="CJ11" s="100">
        <f t="shared" si="39"/>
        <v>0.16055835978070035</v>
      </c>
      <c r="CK11" s="100">
        <f t="shared" si="39"/>
        <v>5.6960787624357023E-2</v>
      </c>
      <c r="CL11" s="100">
        <f t="shared" si="39"/>
        <v>2.9699596343929794E-4</v>
      </c>
      <c r="CM11" s="100">
        <f t="shared" si="39"/>
        <v>7.8792749124097172E-2</v>
      </c>
      <c r="CN11" s="100">
        <f t="shared" si="39"/>
        <v>0.1063212714323576</v>
      </c>
      <c r="CO11" s="100">
        <f t="shared" si="39"/>
        <v>0.12324280021307027</v>
      </c>
      <c r="CP11" s="100">
        <f t="shared" si="39"/>
        <v>2.1135992033792659E-2</v>
      </c>
      <c r="CQ11" s="100">
        <f t="shared" si="39"/>
        <v>0</v>
      </c>
      <c r="CR11" s="100">
        <f t="shared" si="39"/>
        <v>1</v>
      </c>
    </row>
    <row r="12" spans="1:96" s="6" customFormat="1" x14ac:dyDescent="0.25">
      <c r="A12" s="51" t="s">
        <v>49</v>
      </c>
      <c r="B12" s="52" t="s">
        <v>187</v>
      </c>
      <c r="C12" s="53" t="s">
        <v>189</v>
      </c>
      <c r="D12" s="53" t="s">
        <v>77</v>
      </c>
      <c r="E12" s="79">
        <v>0.61246849011068027</v>
      </c>
      <c r="F12" s="87">
        <v>0.42411331623924359</v>
      </c>
      <c r="G12" s="88"/>
      <c r="H12" s="80"/>
      <c r="I12" s="85"/>
      <c r="J12" s="92"/>
      <c r="K12" s="81"/>
      <c r="L12" s="70"/>
      <c r="M12" s="70"/>
      <c r="N12" s="90"/>
      <c r="O12" s="70"/>
      <c r="P12" s="70"/>
      <c r="Q12" s="61"/>
      <c r="R12" s="81"/>
      <c r="S12" s="70"/>
      <c r="T12" s="70"/>
      <c r="U12" s="60"/>
      <c r="V12" s="60"/>
      <c r="W12" s="60"/>
      <c r="X12" s="82"/>
      <c r="Y12" s="81"/>
      <c r="Z12" s="70"/>
      <c r="AA12" s="61"/>
      <c r="AB12" s="70">
        <v>244</v>
      </c>
      <c r="AC12" s="70">
        <v>15</v>
      </c>
      <c r="AD12" s="61"/>
      <c r="AE12" s="38" t="s">
        <v>163</v>
      </c>
      <c r="AH12" s="100">
        <v>49.65</v>
      </c>
      <c r="AI12" s="100">
        <v>0.84</v>
      </c>
      <c r="AJ12" s="100">
        <v>14.99</v>
      </c>
      <c r="AK12" s="100">
        <v>7.76</v>
      </c>
      <c r="AL12" s="100">
        <v>0.06</v>
      </c>
      <c r="AM12" s="100">
        <v>5.49</v>
      </c>
      <c r="AN12" s="100">
        <v>11.41</v>
      </c>
      <c r="AO12" s="100">
        <v>4.63</v>
      </c>
      <c r="AP12" s="100">
        <v>4.71</v>
      </c>
      <c r="AQ12" s="100"/>
      <c r="AR12" s="9">
        <f t="shared" si="24"/>
        <v>99.539999999999992</v>
      </c>
      <c r="AS12" s="100"/>
      <c r="AT12" s="100">
        <f t="shared" si="16"/>
        <v>0.45171804264198223</v>
      </c>
      <c r="AU12" s="100">
        <f t="shared" si="17"/>
        <v>0.16075044746869799</v>
      </c>
      <c r="AV12" s="100"/>
      <c r="AW12" s="100">
        <f t="shared" si="25"/>
        <v>0.82626060908637033</v>
      </c>
      <c r="AX12" s="100">
        <f t="shared" si="26"/>
        <v>1.0513141426783479E-2</v>
      </c>
      <c r="AY12" s="100">
        <f t="shared" si="27"/>
        <v>0.14701843860337388</v>
      </c>
      <c r="AZ12" s="100">
        <f t="shared" si="28"/>
        <v>0.10800278357689631</v>
      </c>
      <c r="BA12" s="100">
        <f t="shared" si="29"/>
        <v>8.4578517056667607E-4</v>
      </c>
      <c r="BB12" s="100">
        <f t="shared" si="30"/>
        <v>0.13619449268171668</v>
      </c>
      <c r="BC12" s="100">
        <f t="shared" si="31"/>
        <v>0.20345934379457919</v>
      </c>
      <c r="BD12" s="100">
        <f t="shared" si="32"/>
        <v>7.4919093851132684E-2</v>
      </c>
      <c r="BE12" s="100">
        <f t="shared" si="33"/>
        <v>4.9999999999999996E-2</v>
      </c>
      <c r="BF12" s="100">
        <f t="shared" si="34"/>
        <v>0</v>
      </c>
      <c r="BG12" s="100">
        <f>SUM(AW12:BE12)</f>
        <v>1.5572136881914196</v>
      </c>
      <c r="BH12" s="100"/>
      <c r="BI12" s="100"/>
      <c r="BJ12" s="100">
        <f t="shared" si="35"/>
        <v>0.82626060908637033</v>
      </c>
      <c r="BK12" s="100">
        <f t="shared" si="35"/>
        <v>1.0513141426783479E-2</v>
      </c>
      <c r="BL12" s="100">
        <f t="shared" si="36"/>
        <v>0.29403687720674776</v>
      </c>
      <c r="BM12" s="100">
        <f t="shared" si="37"/>
        <v>0.10800278357689631</v>
      </c>
      <c r="BN12" s="100">
        <f t="shared" si="37"/>
        <v>8.4578517056667607E-4</v>
      </c>
      <c r="BO12" s="100">
        <f t="shared" si="37"/>
        <v>0.13619449268171668</v>
      </c>
      <c r="BP12" s="100">
        <f t="shared" si="37"/>
        <v>0.20345934379457919</v>
      </c>
      <c r="BQ12" s="100">
        <f t="shared" si="38"/>
        <v>0.14983818770226537</v>
      </c>
      <c r="BR12" s="100">
        <f t="shared" si="38"/>
        <v>9.9999999999999992E-2</v>
      </c>
      <c r="BS12" s="100">
        <f t="shared" si="38"/>
        <v>0</v>
      </c>
      <c r="BT12" s="132">
        <f t="shared" si="18"/>
        <v>1.8291512206459262</v>
      </c>
      <c r="BU12" s="113">
        <f t="shared" si="19"/>
        <v>0.55772322594410195</v>
      </c>
      <c r="BV12" s="113">
        <f t="shared" si="20"/>
        <v>306.60712932092554</v>
      </c>
      <c r="BW12" s="113">
        <f t="shared" si="21"/>
        <v>244</v>
      </c>
      <c r="BX12" s="137">
        <f t="shared" si="22"/>
        <v>3919.6526418070939</v>
      </c>
      <c r="CH12" s="100">
        <f t="shared" si="39"/>
        <v>0.45171804264198223</v>
      </c>
      <c r="CI12" s="100">
        <f t="shared" si="39"/>
        <v>5.7475518197292533E-3</v>
      </c>
      <c r="CJ12" s="100">
        <f t="shared" si="39"/>
        <v>0.16075044746869799</v>
      </c>
      <c r="CK12" s="100">
        <f t="shared" si="39"/>
        <v>5.9045300551343924E-2</v>
      </c>
      <c r="CL12" s="100">
        <f t="shared" si="39"/>
        <v>4.6239215272097888E-4</v>
      </c>
      <c r="CM12" s="100">
        <f t="shared" si="39"/>
        <v>7.4457754582818184E-2</v>
      </c>
      <c r="CN12" s="100">
        <f t="shared" si="39"/>
        <v>0.11123156002527326</v>
      </c>
      <c r="CO12" s="100">
        <f t="shared" si="39"/>
        <v>8.1916785234056905E-2</v>
      </c>
      <c r="CP12" s="100">
        <f t="shared" si="39"/>
        <v>5.4670165523377071E-2</v>
      </c>
      <c r="CQ12" s="100">
        <f t="shared" si="39"/>
        <v>0</v>
      </c>
      <c r="CR12" s="100">
        <f t="shared" si="39"/>
        <v>1</v>
      </c>
    </row>
    <row r="13" spans="1:96" s="6" customFormat="1" x14ac:dyDescent="0.25">
      <c r="A13" s="51" t="s">
        <v>49</v>
      </c>
      <c r="B13" s="52" t="s">
        <v>187</v>
      </c>
      <c r="C13" s="53" t="s">
        <v>188</v>
      </c>
      <c r="D13" s="53" t="s">
        <v>77</v>
      </c>
      <c r="E13" s="79">
        <v>0.62241376582004049</v>
      </c>
      <c r="F13" s="87">
        <v>0.23689820110221482</v>
      </c>
      <c r="G13" s="88"/>
      <c r="H13" s="80"/>
      <c r="I13" s="85"/>
      <c r="J13" s="92"/>
      <c r="K13" s="81"/>
      <c r="L13" s="70"/>
      <c r="M13" s="70"/>
      <c r="N13" s="90"/>
      <c r="O13" s="70"/>
      <c r="P13" s="70"/>
      <c r="Q13" s="61"/>
      <c r="R13" s="81"/>
      <c r="S13" s="70"/>
      <c r="T13" s="70"/>
      <c r="U13" s="60"/>
      <c r="V13" s="60"/>
      <c r="W13" s="60"/>
      <c r="X13" s="82"/>
      <c r="Y13" s="81"/>
      <c r="Z13" s="70"/>
      <c r="AA13" s="61"/>
      <c r="AB13" s="70">
        <v>294</v>
      </c>
      <c r="AC13" s="70">
        <v>16</v>
      </c>
      <c r="AD13" s="61"/>
      <c r="AE13" s="38" t="s">
        <v>163</v>
      </c>
      <c r="AH13" s="100">
        <v>49.89</v>
      </c>
      <c r="AI13" s="100">
        <v>0.89</v>
      </c>
      <c r="AJ13" s="100">
        <v>15.57</v>
      </c>
      <c r="AK13" s="100">
        <v>7.82</v>
      </c>
      <c r="AL13" s="100">
        <v>0.02</v>
      </c>
      <c r="AM13" s="100">
        <v>5.75</v>
      </c>
      <c r="AN13" s="100">
        <v>11.4</v>
      </c>
      <c r="AO13" s="100">
        <v>1.95</v>
      </c>
      <c r="AP13" s="100">
        <v>7.52</v>
      </c>
      <c r="AQ13" s="100"/>
      <c r="AR13" s="9">
        <f t="shared" si="24"/>
        <v>100.80999999999999</v>
      </c>
      <c r="AS13" s="100"/>
      <c r="AT13" s="100">
        <f t="shared" si="16"/>
        <v>0.45502882289355173</v>
      </c>
      <c r="AU13" s="100">
        <f t="shared" si="17"/>
        <v>0.16738494292648881</v>
      </c>
      <c r="AV13" s="100"/>
      <c r="AW13" s="100">
        <f t="shared" si="25"/>
        <v>0.83025461807289058</v>
      </c>
      <c r="AX13" s="100">
        <f t="shared" si="26"/>
        <v>1.1138923654568209E-2</v>
      </c>
      <c r="AY13" s="100">
        <f t="shared" si="27"/>
        <v>0.15270694389956846</v>
      </c>
      <c r="AZ13" s="100">
        <f t="shared" si="28"/>
        <v>0.10883785664578985</v>
      </c>
      <c r="BA13" s="100">
        <f t="shared" si="29"/>
        <v>2.8192839018889202E-4</v>
      </c>
      <c r="BB13" s="100">
        <f t="shared" si="30"/>
        <v>0.14264450508558668</v>
      </c>
      <c r="BC13" s="100">
        <f t="shared" si="31"/>
        <v>0.20328102710413695</v>
      </c>
      <c r="BD13" s="100">
        <f t="shared" si="32"/>
        <v>3.1553398058252427E-2</v>
      </c>
      <c r="BE13" s="100">
        <f t="shared" si="33"/>
        <v>7.9830148619957533E-2</v>
      </c>
      <c r="BF13" s="100">
        <f t="shared" si="34"/>
        <v>0</v>
      </c>
      <c r="BG13" s="100">
        <f>SUM(AW13:BE13)</f>
        <v>1.5605293495309398</v>
      </c>
      <c r="BH13" s="100"/>
      <c r="BI13" s="100"/>
      <c r="BJ13" s="100">
        <f t="shared" si="35"/>
        <v>0.83025461807289058</v>
      </c>
      <c r="BK13" s="100">
        <f t="shared" si="35"/>
        <v>1.1138923654568209E-2</v>
      </c>
      <c r="BL13" s="100">
        <f t="shared" si="36"/>
        <v>0.30541388779913692</v>
      </c>
      <c r="BM13" s="100">
        <f t="shared" si="37"/>
        <v>0.10883785664578985</v>
      </c>
      <c r="BN13" s="100">
        <f t="shared" si="37"/>
        <v>2.8192839018889202E-4</v>
      </c>
      <c r="BO13" s="100">
        <f t="shared" si="37"/>
        <v>0.14264450508558668</v>
      </c>
      <c r="BP13" s="100">
        <f t="shared" si="37"/>
        <v>0.20328102710413695</v>
      </c>
      <c r="BQ13" s="100">
        <f t="shared" si="38"/>
        <v>6.3106796116504854E-2</v>
      </c>
      <c r="BR13" s="100">
        <f t="shared" si="38"/>
        <v>0.15966029723991507</v>
      </c>
      <c r="BS13" s="100">
        <f t="shared" si="38"/>
        <v>0</v>
      </c>
      <c r="BT13" s="132">
        <f t="shared" si="18"/>
        <v>1.8246198401087181</v>
      </c>
      <c r="BU13" s="113">
        <f t="shared" si="19"/>
        <v>0.56721475058339832</v>
      </c>
      <c r="BV13" s="113">
        <f t="shared" si="20"/>
        <v>313.60522918613856</v>
      </c>
      <c r="BW13" s="113">
        <f t="shared" si="21"/>
        <v>294</v>
      </c>
      <c r="BX13" s="137">
        <f t="shared" si="22"/>
        <v>384.36501144101913</v>
      </c>
      <c r="CH13" s="100">
        <f t="shared" si="39"/>
        <v>0.45502882289355173</v>
      </c>
      <c r="CI13" s="100">
        <f t="shared" si="39"/>
        <v>6.1047914802376075E-3</v>
      </c>
      <c r="CJ13" s="100">
        <f t="shared" si="39"/>
        <v>0.16738494292648881</v>
      </c>
      <c r="CK13" s="100">
        <f t="shared" si="39"/>
        <v>5.964960714189365E-2</v>
      </c>
      <c r="CL13" s="100">
        <f t="shared" si="39"/>
        <v>1.5451349590284714E-4</v>
      </c>
      <c r="CM13" s="100">
        <f t="shared" si="39"/>
        <v>7.8177657586518054E-2</v>
      </c>
      <c r="CN13" s="100">
        <f t="shared" si="39"/>
        <v>0.11141007164101902</v>
      </c>
      <c r="CO13" s="100">
        <f t="shared" si="39"/>
        <v>3.4586270920272742E-2</v>
      </c>
      <c r="CP13" s="100">
        <f t="shared" si="39"/>
        <v>8.7503321914115473E-2</v>
      </c>
      <c r="CQ13" s="100">
        <f t="shared" si="39"/>
        <v>0</v>
      </c>
      <c r="CR13" s="100">
        <f t="shared" si="39"/>
        <v>1</v>
      </c>
    </row>
    <row r="14" spans="1:96" s="6" customFormat="1" x14ac:dyDescent="0.25">
      <c r="A14" s="51" t="s">
        <v>49</v>
      </c>
      <c r="B14" s="52" t="s">
        <v>154</v>
      </c>
      <c r="C14" s="53" t="s">
        <v>162</v>
      </c>
      <c r="D14" s="53" t="s">
        <v>77</v>
      </c>
      <c r="E14" s="45">
        <v>0.62363736213765231</v>
      </c>
      <c r="F14" s="54">
        <v>0.30280441831693838</v>
      </c>
      <c r="G14" s="8"/>
      <c r="H14" s="9"/>
      <c r="I14" s="71"/>
      <c r="J14" s="92"/>
      <c r="K14" s="11"/>
      <c r="L14" s="12"/>
      <c r="M14" s="12"/>
      <c r="N14" s="90"/>
      <c r="O14" s="12"/>
      <c r="P14" s="12"/>
      <c r="Q14" s="20"/>
      <c r="R14" s="11"/>
      <c r="S14" s="12"/>
      <c r="T14" s="12"/>
      <c r="U14" s="19"/>
      <c r="V14" s="19"/>
      <c r="W14" s="19"/>
      <c r="X14" s="30"/>
      <c r="Y14" s="11">
        <v>372</v>
      </c>
      <c r="Z14" s="12">
        <v>14</v>
      </c>
      <c r="AA14" s="20"/>
      <c r="AB14" s="12">
        <v>329</v>
      </c>
      <c r="AC14" s="12">
        <v>15</v>
      </c>
      <c r="AD14" s="20"/>
      <c r="AE14" s="38" t="s">
        <v>163</v>
      </c>
      <c r="AH14" s="100">
        <v>48.88</v>
      </c>
      <c r="AI14" s="100">
        <v>2.89</v>
      </c>
      <c r="AJ14" s="100">
        <v>14.77</v>
      </c>
      <c r="AK14" s="100">
        <v>13.05</v>
      </c>
      <c r="AL14" s="100">
        <v>0</v>
      </c>
      <c r="AM14" s="100">
        <v>6.47</v>
      </c>
      <c r="AN14" s="100">
        <v>10.99</v>
      </c>
      <c r="AO14" s="100">
        <v>2.63</v>
      </c>
      <c r="AP14" s="100">
        <v>0.3</v>
      </c>
      <c r="AQ14" s="100">
        <v>0</v>
      </c>
      <c r="AR14" s="9">
        <f t="shared" si="24"/>
        <v>99.97999999999999</v>
      </c>
      <c r="AS14" s="100"/>
      <c r="AT14" s="100">
        <f t="shared" si="16"/>
        <v>0.45985348348377181</v>
      </c>
      <c r="AU14" s="100">
        <f t="shared" si="17"/>
        <v>0.1637838786538805</v>
      </c>
      <c r="AV14" s="100"/>
      <c r="AW14" s="100">
        <f t="shared" si="25"/>
        <v>0.81344649692128479</v>
      </c>
      <c r="AX14" s="100">
        <f t="shared" si="26"/>
        <v>3.6170212765957444E-2</v>
      </c>
      <c r="AY14" s="100">
        <f t="shared" si="27"/>
        <v>0.14486072969792077</v>
      </c>
      <c r="AZ14" s="100">
        <f t="shared" si="28"/>
        <v>0.1816283924843424</v>
      </c>
      <c r="BA14" s="100">
        <f t="shared" si="29"/>
        <v>0</v>
      </c>
      <c r="BB14" s="100">
        <f t="shared" si="30"/>
        <v>0.16050607789630364</v>
      </c>
      <c r="BC14" s="100">
        <f t="shared" si="31"/>
        <v>0.19597004279600572</v>
      </c>
      <c r="BD14" s="100">
        <f t="shared" si="32"/>
        <v>4.2556634304207121E-2</v>
      </c>
      <c r="BE14" s="100">
        <f t="shared" si="33"/>
        <v>3.1847133757961781E-3</v>
      </c>
      <c r="BF14" s="100">
        <f t="shared" si="34"/>
        <v>0</v>
      </c>
      <c r="BG14" s="100"/>
      <c r="BH14" s="100">
        <f>SUM(AW14:BE14)</f>
        <v>1.5783233002418182</v>
      </c>
      <c r="BI14" s="100"/>
      <c r="BJ14" s="100">
        <f t="shared" si="35"/>
        <v>0.81344649692128479</v>
      </c>
      <c r="BK14" s="100">
        <f t="shared" si="35"/>
        <v>3.6170212765957444E-2</v>
      </c>
      <c r="BL14" s="100">
        <f t="shared" si="36"/>
        <v>0.28972145939584154</v>
      </c>
      <c r="BM14" s="100">
        <f t="shared" si="37"/>
        <v>0.1816283924843424</v>
      </c>
      <c r="BN14" s="100">
        <f t="shared" si="37"/>
        <v>0</v>
      </c>
      <c r="BO14" s="100">
        <f t="shared" si="37"/>
        <v>0.16050607789630364</v>
      </c>
      <c r="BP14" s="100">
        <f t="shared" si="37"/>
        <v>0.19597004279600572</v>
      </c>
      <c r="BQ14" s="100">
        <f t="shared" si="38"/>
        <v>8.5113268608414241E-2</v>
      </c>
      <c r="BR14" s="100">
        <f t="shared" si="38"/>
        <v>6.3694267515923561E-3</v>
      </c>
      <c r="BS14" s="100">
        <f t="shared" si="38"/>
        <v>0</v>
      </c>
      <c r="BT14" s="132">
        <f t="shared" si="18"/>
        <v>1.768925377619742</v>
      </c>
      <c r="BU14" s="113">
        <f t="shared" si="19"/>
        <v>0.46913156022464081</v>
      </c>
      <c r="BV14" s="113">
        <f t="shared" si="20"/>
        <v>270.94790652610362</v>
      </c>
      <c r="BW14" s="113">
        <f t="shared" si="21"/>
        <v>329</v>
      </c>
      <c r="BX14" s="137">
        <f t="shared" si="22"/>
        <v>3370.0455567020022</v>
      </c>
      <c r="CH14" s="100">
        <f t="shared" si="39"/>
        <v>0.45985348348377181</v>
      </c>
      <c r="CI14" s="100">
        <f t="shared" si="39"/>
        <v>2.0447562810494539E-2</v>
      </c>
      <c r="CJ14" s="100">
        <f t="shared" si="39"/>
        <v>0.1637838786538805</v>
      </c>
      <c r="CK14" s="100">
        <f t="shared" si="39"/>
        <v>0.10267724957891708</v>
      </c>
      <c r="CL14" s="100">
        <f t="shared" si="39"/>
        <v>0</v>
      </c>
      <c r="CM14" s="100">
        <f t="shared" si="39"/>
        <v>9.0736488902816173E-2</v>
      </c>
      <c r="CN14" s="100">
        <f t="shared" si="39"/>
        <v>0.11078479922070095</v>
      </c>
      <c r="CO14" s="100">
        <f t="shared" si="39"/>
        <v>4.8115805044835903E-2</v>
      </c>
      <c r="CP14" s="100">
        <f t="shared" si="39"/>
        <v>3.6007323045831523E-3</v>
      </c>
      <c r="CQ14" s="100">
        <f t="shared" si="39"/>
        <v>0</v>
      </c>
      <c r="CR14" s="100">
        <f t="shared" si="39"/>
        <v>1</v>
      </c>
    </row>
    <row r="15" spans="1:96" s="6" customFormat="1" x14ac:dyDescent="0.25">
      <c r="A15" s="51" t="s">
        <v>49</v>
      </c>
      <c r="B15" s="52" t="s">
        <v>154</v>
      </c>
      <c r="C15" s="53" t="s">
        <v>160</v>
      </c>
      <c r="D15" s="53" t="s">
        <v>77</v>
      </c>
      <c r="E15" s="45">
        <v>0.62560475030354845</v>
      </c>
      <c r="F15" s="54">
        <v>0.36701862247339523</v>
      </c>
      <c r="G15" s="8"/>
      <c r="H15" s="9"/>
      <c r="I15" s="71"/>
      <c r="J15" s="92"/>
      <c r="K15" s="11"/>
      <c r="L15" s="12"/>
      <c r="M15" s="12"/>
      <c r="N15" s="90"/>
      <c r="O15" s="12"/>
      <c r="P15" s="12"/>
      <c r="Q15" s="20"/>
      <c r="R15" s="11"/>
      <c r="S15" s="12"/>
      <c r="T15" s="12"/>
      <c r="U15" s="19"/>
      <c r="V15" s="19"/>
      <c r="W15" s="19"/>
      <c r="X15" s="30"/>
      <c r="Y15" s="11">
        <v>394</v>
      </c>
      <c r="Z15" s="12">
        <v>27</v>
      </c>
      <c r="AA15" s="20"/>
      <c r="AB15" s="12">
        <v>360</v>
      </c>
      <c r="AC15" s="12">
        <v>24</v>
      </c>
      <c r="AD15" s="20"/>
      <c r="AE15" s="38" t="s">
        <v>163</v>
      </c>
      <c r="AH15" s="100">
        <v>48.34</v>
      </c>
      <c r="AI15" s="100">
        <v>1.77</v>
      </c>
      <c r="AJ15" s="100">
        <v>16.399999999999999</v>
      </c>
      <c r="AK15" s="100">
        <v>10.48</v>
      </c>
      <c r="AL15" s="100">
        <v>0.2</v>
      </c>
      <c r="AM15" s="100">
        <v>5.97</v>
      </c>
      <c r="AN15" s="100">
        <v>10.83</v>
      </c>
      <c r="AO15" s="100">
        <v>3.46</v>
      </c>
      <c r="AP15" s="100">
        <v>1.96</v>
      </c>
      <c r="AQ15" s="100">
        <v>0.59</v>
      </c>
      <c r="AR15" s="9">
        <f t="shared" si="24"/>
        <v>100</v>
      </c>
      <c r="AS15" s="100"/>
      <c r="AT15" s="100">
        <f t="shared" si="16"/>
        <v>0.44689593401379885</v>
      </c>
      <c r="AU15" s="100">
        <f t="shared" si="17"/>
        <v>0.17870881628974961</v>
      </c>
      <c r="AV15" s="100"/>
      <c r="AW15" s="100">
        <f t="shared" si="25"/>
        <v>0.80445997670161429</v>
      </c>
      <c r="AX15" s="100">
        <f t="shared" si="26"/>
        <v>2.2152690863579474E-2</v>
      </c>
      <c r="AY15" s="100">
        <f t="shared" si="27"/>
        <v>0.16084739113377794</v>
      </c>
      <c r="AZ15" s="100">
        <f t="shared" si="28"/>
        <v>0.14585942936673627</v>
      </c>
      <c r="BA15" s="100">
        <f t="shared" si="29"/>
        <v>2.8192839018889204E-3</v>
      </c>
      <c r="BB15" s="100">
        <f t="shared" si="30"/>
        <v>0.1481022078888613</v>
      </c>
      <c r="BC15" s="100">
        <f t="shared" si="31"/>
        <v>0.19311697574893011</v>
      </c>
      <c r="BD15" s="100">
        <f t="shared" si="32"/>
        <v>5.5987055016181231E-2</v>
      </c>
      <c r="BE15" s="100">
        <f t="shared" si="33"/>
        <v>2.0806794055201697E-2</v>
      </c>
      <c r="BF15" s="100">
        <f t="shared" si="34"/>
        <v>4.1563930961606198E-3</v>
      </c>
      <c r="BG15" s="100"/>
      <c r="BH15" s="100">
        <f>SUM(AW15:BE15)</f>
        <v>1.5541518046767713</v>
      </c>
      <c r="BI15" s="100"/>
      <c r="BJ15" s="100">
        <f t="shared" si="35"/>
        <v>0.80445997670161429</v>
      </c>
      <c r="BK15" s="100">
        <f t="shared" si="35"/>
        <v>2.2152690863579474E-2</v>
      </c>
      <c r="BL15" s="100">
        <f t="shared" si="36"/>
        <v>0.32169478226755588</v>
      </c>
      <c r="BM15" s="100">
        <f t="shared" si="37"/>
        <v>0.14585942936673627</v>
      </c>
      <c r="BN15" s="100">
        <f t="shared" si="37"/>
        <v>2.8192839018889204E-3</v>
      </c>
      <c r="BO15" s="100">
        <f t="shared" si="37"/>
        <v>0.1481022078888613</v>
      </c>
      <c r="BP15" s="100">
        <f t="shared" si="37"/>
        <v>0.19311697574893011</v>
      </c>
      <c r="BQ15" s="100">
        <f t="shared" si="38"/>
        <v>0.11197411003236246</v>
      </c>
      <c r="BR15" s="100">
        <f t="shared" si="38"/>
        <v>4.1613588110403395E-2</v>
      </c>
      <c r="BS15" s="100">
        <f t="shared" si="38"/>
        <v>8.3127861923212396E-3</v>
      </c>
      <c r="BT15" s="132">
        <f t="shared" si="18"/>
        <v>1.8001058310742539</v>
      </c>
      <c r="BU15" s="113">
        <f t="shared" si="19"/>
        <v>0.5038147469565476</v>
      </c>
      <c r="BV15" s="113">
        <f t="shared" si="20"/>
        <v>292.26514952233259</v>
      </c>
      <c r="BW15" s="113">
        <f t="shared" si="21"/>
        <v>360</v>
      </c>
      <c r="BX15" s="137">
        <f t="shared" si="22"/>
        <v>4588.0099692319609</v>
      </c>
      <c r="CH15" s="100">
        <f t="shared" si="39"/>
        <v>0.44689593401379885</v>
      </c>
      <c r="CI15" s="100">
        <f t="shared" si="39"/>
        <v>1.2306326928766934E-2</v>
      </c>
      <c r="CJ15" s="100">
        <f t="shared" si="39"/>
        <v>0.17870881628974961</v>
      </c>
      <c r="CK15" s="100">
        <f t="shared" si="39"/>
        <v>8.1028252255419528E-2</v>
      </c>
      <c r="CL15" s="100">
        <f t="shared" si="39"/>
        <v>1.5661767509560528E-3</v>
      </c>
      <c r="CM15" s="100">
        <f t="shared" si="39"/>
        <v>8.2274167069653875E-2</v>
      </c>
      <c r="CN15" s="100">
        <f t="shared" si="39"/>
        <v>0.10728090116439608</v>
      </c>
      <c r="CO15" s="100">
        <f t="shared" si="39"/>
        <v>6.2204181609444249E-2</v>
      </c>
      <c r="CP15" s="100">
        <f t="shared" si="39"/>
        <v>2.3117300878676417E-2</v>
      </c>
      <c r="CQ15" s="100">
        <f t="shared" si="39"/>
        <v>4.6179430391380914E-3</v>
      </c>
      <c r="CR15" s="100">
        <f t="shared" si="39"/>
        <v>1</v>
      </c>
    </row>
    <row r="16" spans="1:96" s="6" customFormat="1" x14ac:dyDescent="0.25">
      <c r="A16" s="40" t="s">
        <v>63</v>
      </c>
      <c r="B16" s="41" t="s">
        <v>25</v>
      </c>
      <c r="C16" s="47" t="s">
        <v>7</v>
      </c>
      <c r="D16" s="47" t="s">
        <v>76</v>
      </c>
      <c r="E16" s="45">
        <v>0.62733751154247597</v>
      </c>
      <c r="F16" s="54">
        <v>0.29723339168791352</v>
      </c>
      <c r="G16" s="8">
        <v>0.62</v>
      </c>
      <c r="H16" s="9">
        <v>7.0000000000000007E-2</v>
      </c>
      <c r="I16" s="71">
        <v>5200</v>
      </c>
      <c r="J16" s="92">
        <f t="shared" si="23"/>
        <v>0.11290322580645162</v>
      </c>
      <c r="K16" s="11">
        <v>0.67</v>
      </c>
      <c r="L16" s="12">
        <v>0.03</v>
      </c>
      <c r="M16" s="12">
        <v>4500</v>
      </c>
      <c r="N16" s="90">
        <f t="shared" ref="N16:N73" si="40">L16/K16</f>
        <v>4.4776119402985072E-2</v>
      </c>
      <c r="O16" s="12">
        <v>25</v>
      </c>
      <c r="P16" s="12">
        <v>3</v>
      </c>
      <c r="Q16" s="20">
        <v>1630</v>
      </c>
      <c r="R16" s="11">
        <v>63</v>
      </c>
      <c r="S16" s="12"/>
      <c r="T16" s="12"/>
      <c r="U16" s="12">
        <v>3</v>
      </c>
      <c r="V16" s="12"/>
      <c r="W16" s="12"/>
      <c r="X16" s="20"/>
      <c r="Y16" s="11"/>
      <c r="Z16" s="12"/>
      <c r="AA16" s="20"/>
      <c r="AB16" s="12"/>
      <c r="AC16" s="12"/>
      <c r="AD16" s="20"/>
      <c r="AE16" s="38" t="s">
        <v>47</v>
      </c>
      <c r="AH16" s="100">
        <v>50.8</v>
      </c>
      <c r="AI16" s="100">
        <v>1.84</v>
      </c>
      <c r="AJ16" s="100">
        <v>13.7</v>
      </c>
      <c r="AK16" s="100">
        <v>12.4</v>
      </c>
      <c r="AL16" s="100">
        <v>0.22</v>
      </c>
      <c r="AM16" s="100">
        <v>6.67</v>
      </c>
      <c r="AN16" s="100">
        <v>11.5</v>
      </c>
      <c r="AO16" s="100">
        <v>2.68</v>
      </c>
      <c r="AP16" s="100">
        <v>0.15</v>
      </c>
      <c r="AQ16" s="100">
        <v>0.19</v>
      </c>
      <c r="AR16" s="9">
        <f t="shared" si="24"/>
        <v>100.15000000000002</v>
      </c>
      <c r="AS16" s="100"/>
      <c r="AT16" s="100">
        <f t="shared" si="16"/>
        <v>0.47602125919458355</v>
      </c>
      <c r="AU16" s="100">
        <f t="shared" si="17"/>
        <v>0.15131625234789259</v>
      </c>
      <c r="AV16" s="100"/>
      <c r="AW16" s="100">
        <f t="shared" si="25"/>
        <v>0.84539856881344644</v>
      </c>
      <c r="AX16" s="100">
        <f t="shared" si="26"/>
        <v>2.3028785982478098E-2</v>
      </c>
      <c r="AY16" s="100">
        <f t="shared" si="27"/>
        <v>0.13436641820321696</v>
      </c>
      <c r="AZ16" s="100">
        <f t="shared" si="28"/>
        <v>0.17258176757132918</v>
      </c>
      <c r="BA16" s="100">
        <f t="shared" si="29"/>
        <v>3.1012122920778123E-3</v>
      </c>
      <c r="BB16" s="100">
        <f t="shared" si="30"/>
        <v>0.16546762589928057</v>
      </c>
      <c r="BC16" s="100">
        <f t="shared" si="31"/>
        <v>0.20506419400855921</v>
      </c>
      <c r="BD16" s="100">
        <f t="shared" si="32"/>
        <v>4.3365695792880264E-2</v>
      </c>
      <c r="BE16" s="100">
        <f t="shared" si="33"/>
        <v>1.592356687898089E-3</v>
      </c>
      <c r="BF16" s="100">
        <f t="shared" si="34"/>
        <v>1.3384994716449455E-3</v>
      </c>
      <c r="BG16" s="100">
        <f>SUM(AW16:BE16)</f>
        <v>1.5939666252511668</v>
      </c>
      <c r="BH16" s="100"/>
      <c r="BI16" s="100"/>
      <c r="BJ16" s="100">
        <f t="shared" si="35"/>
        <v>0.84539856881344644</v>
      </c>
      <c r="BK16" s="100">
        <f t="shared" si="35"/>
        <v>2.3028785982478098E-2</v>
      </c>
      <c r="BL16" s="100">
        <f t="shared" si="36"/>
        <v>0.26873283640643392</v>
      </c>
      <c r="BM16" s="100">
        <f t="shared" si="37"/>
        <v>0.17258176757132918</v>
      </c>
      <c r="BN16" s="100">
        <f t="shared" si="37"/>
        <v>3.1012122920778123E-3</v>
      </c>
      <c r="BO16" s="100">
        <f t="shared" si="37"/>
        <v>0.16546762589928057</v>
      </c>
      <c r="BP16" s="100">
        <f t="shared" si="37"/>
        <v>0.20506419400855921</v>
      </c>
      <c r="BQ16" s="100">
        <f t="shared" si="38"/>
        <v>8.6731391585760528E-2</v>
      </c>
      <c r="BR16" s="100">
        <f t="shared" si="38"/>
        <v>3.1847133757961781E-3</v>
      </c>
      <c r="BS16" s="100">
        <f t="shared" si="38"/>
        <v>2.676998943289891E-3</v>
      </c>
      <c r="BT16" s="132">
        <f t="shared" si="18"/>
        <v>1.7759680948784522</v>
      </c>
      <c r="BU16" s="113">
        <f t="shared" si="19"/>
        <v>0.48947765946418254</v>
      </c>
      <c r="BV16" s="113">
        <f t="shared" si="20"/>
        <v>273.76293452878872</v>
      </c>
      <c r="BW16" s="113" t="e">
        <f t="shared" si="21"/>
        <v>#N/A</v>
      </c>
      <c r="BX16" s="137" t="e">
        <f t="shared" si="22"/>
        <v>#N/A</v>
      </c>
      <c r="CH16" s="100">
        <f t="shared" si="39"/>
        <v>0.47602125919458355</v>
      </c>
      <c r="CI16" s="100">
        <f t="shared" si="39"/>
        <v>1.2966891718882032E-2</v>
      </c>
      <c r="CJ16" s="100">
        <f t="shared" si="39"/>
        <v>0.15131625234789259</v>
      </c>
      <c r="CK16" s="100">
        <f t="shared" si="39"/>
        <v>9.7176164408032756E-2</v>
      </c>
      <c r="CL16" s="100">
        <f t="shared" si="39"/>
        <v>1.7462094623327455E-3</v>
      </c>
      <c r="CM16" s="100">
        <f t="shared" si="39"/>
        <v>9.3170382044844804E-2</v>
      </c>
      <c r="CN16" s="100">
        <f t="shared" si="39"/>
        <v>0.11546614750564754</v>
      </c>
      <c r="CO16" s="100">
        <f t="shared" si="39"/>
        <v>4.8836120331146184E-2</v>
      </c>
      <c r="CP16" s="100">
        <f t="shared" si="39"/>
        <v>1.7932266829456421E-3</v>
      </c>
      <c r="CQ16" s="100">
        <f t="shared" si="39"/>
        <v>1.5073463036919621E-3</v>
      </c>
      <c r="CR16" s="100">
        <f t="shared" si="39"/>
        <v>1</v>
      </c>
    </row>
    <row r="17" spans="1:96" s="6" customFormat="1" x14ac:dyDescent="0.25">
      <c r="A17" s="40" t="s">
        <v>43</v>
      </c>
      <c r="B17" s="41" t="s">
        <v>27</v>
      </c>
      <c r="C17" s="47" t="s">
        <v>6</v>
      </c>
      <c r="D17" s="47" t="s">
        <v>77</v>
      </c>
      <c r="E17" s="45">
        <v>0.62913169855519047</v>
      </c>
      <c r="F17" s="54">
        <v>0.24960527733659421</v>
      </c>
      <c r="G17" s="11">
        <v>0.61</v>
      </c>
      <c r="H17" s="12">
        <v>0.08</v>
      </c>
      <c r="I17" s="71"/>
      <c r="J17" s="92">
        <f t="shared" si="23"/>
        <v>0.13114754098360656</v>
      </c>
      <c r="K17" s="8">
        <v>0.52</v>
      </c>
      <c r="L17" s="9">
        <v>0.06</v>
      </c>
      <c r="M17" s="12"/>
      <c r="N17" s="90">
        <f t="shared" si="40"/>
        <v>0.11538461538461538</v>
      </c>
      <c r="O17" s="12"/>
      <c r="P17" s="12"/>
      <c r="Q17" s="20"/>
      <c r="R17" s="11"/>
      <c r="S17" s="12"/>
      <c r="T17" s="12"/>
      <c r="U17" s="19"/>
      <c r="V17" s="19"/>
      <c r="W17" s="19"/>
      <c r="X17" s="30"/>
      <c r="Y17" s="11"/>
      <c r="Z17" s="12"/>
      <c r="AA17" s="20"/>
      <c r="AB17" s="12"/>
      <c r="AC17" s="12"/>
      <c r="AD17" s="20"/>
      <c r="AE17" s="38" t="s">
        <v>47</v>
      </c>
      <c r="AG17" s="5"/>
      <c r="AH17" s="100">
        <v>49.64</v>
      </c>
      <c r="AI17" s="100">
        <v>0.87</v>
      </c>
      <c r="AJ17" s="100">
        <v>16.07</v>
      </c>
      <c r="AK17" s="100">
        <v>8.6300000000000008</v>
      </c>
      <c r="AL17" s="100">
        <v>0.15</v>
      </c>
      <c r="AM17" s="100">
        <v>9.77</v>
      </c>
      <c r="AN17" s="100">
        <v>12.44</v>
      </c>
      <c r="AO17" s="100">
        <v>2.2799999999999998</v>
      </c>
      <c r="AP17" s="100">
        <v>0.08</v>
      </c>
      <c r="AQ17" s="100"/>
      <c r="AR17" s="9">
        <f t="shared" si="24"/>
        <v>99.929999999999993</v>
      </c>
      <c r="AS17" s="100"/>
      <c r="AT17" s="100">
        <f t="shared" si="16"/>
        <v>0.45537091533646606</v>
      </c>
      <c r="AU17" s="100">
        <f t="shared" si="17"/>
        <v>0.17376078321872437</v>
      </c>
      <c r="AV17" s="100"/>
      <c r="AW17" s="100">
        <f t="shared" si="25"/>
        <v>0.82609419204526535</v>
      </c>
      <c r="AX17" s="100">
        <f t="shared" si="26"/>
        <v>1.0888610763454317E-2</v>
      </c>
      <c r="AY17" s="100">
        <f t="shared" si="27"/>
        <v>0.15761082777559829</v>
      </c>
      <c r="AZ17" s="100">
        <f t="shared" si="28"/>
        <v>0.12011134307585249</v>
      </c>
      <c r="BA17" s="100">
        <f t="shared" si="29"/>
        <v>2.11446292641669E-3</v>
      </c>
      <c r="BB17" s="100">
        <f t="shared" si="30"/>
        <v>0.24237161994542294</v>
      </c>
      <c r="BC17" s="100">
        <f t="shared" si="31"/>
        <v>0.22182596291012838</v>
      </c>
      <c r="BD17" s="100">
        <f t="shared" si="32"/>
        <v>3.6893203883495145E-2</v>
      </c>
      <c r="BE17" s="100">
        <f t="shared" si="33"/>
        <v>8.4925690021231425E-4</v>
      </c>
      <c r="BF17" s="100">
        <f t="shared" si="34"/>
        <v>0</v>
      </c>
      <c r="BG17" s="100">
        <f>SUM(AW17:BE17)</f>
        <v>1.6187594802258458</v>
      </c>
      <c r="BH17" s="100"/>
      <c r="BI17" s="100"/>
      <c r="BJ17" s="100">
        <f t="shared" si="35"/>
        <v>0.82609419204526535</v>
      </c>
      <c r="BK17" s="100">
        <f t="shared" si="35"/>
        <v>1.0888610763454317E-2</v>
      </c>
      <c r="BL17" s="100">
        <f t="shared" si="36"/>
        <v>0.31522165555119658</v>
      </c>
      <c r="BM17" s="100">
        <f t="shared" si="37"/>
        <v>0.12011134307585249</v>
      </c>
      <c r="BN17" s="100">
        <f t="shared" si="37"/>
        <v>2.11446292641669E-3</v>
      </c>
      <c r="BO17" s="100">
        <f t="shared" si="37"/>
        <v>0.24237161994542294</v>
      </c>
      <c r="BP17" s="100">
        <f t="shared" si="37"/>
        <v>0.22182596291012838</v>
      </c>
      <c r="BQ17" s="100">
        <f t="shared" si="38"/>
        <v>7.3786407766990289E-2</v>
      </c>
      <c r="BR17" s="100">
        <f t="shared" si="38"/>
        <v>1.6985138004246285E-3</v>
      </c>
      <c r="BS17" s="100">
        <f t="shared" si="38"/>
        <v>0</v>
      </c>
      <c r="BT17" s="132">
        <f t="shared" si="18"/>
        <v>1.8141127687851517</v>
      </c>
      <c r="BU17" s="113">
        <f t="shared" si="19"/>
        <v>0.6686427906163338</v>
      </c>
      <c r="BV17" s="113">
        <f t="shared" si="20"/>
        <v>358.92812749599767</v>
      </c>
      <c r="BW17" s="113" t="e">
        <f t="shared" si="21"/>
        <v>#N/A</v>
      </c>
      <c r="BX17" s="137" t="e">
        <f t="shared" si="22"/>
        <v>#N/A</v>
      </c>
      <c r="CH17" s="100">
        <f t="shared" si="39"/>
        <v>0.45537091533646606</v>
      </c>
      <c r="CI17" s="100">
        <f t="shared" si="39"/>
        <v>6.0021686362673257E-3</v>
      </c>
      <c r="CJ17" s="100">
        <f t="shared" si="39"/>
        <v>0.17376078321872437</v>
      </c>
      <c r="CK17" s="100">
        <f t="shared" si="39"/>
        <v>6.6209413848228899E-2</v>
      </c>
      <c r="CL17" s="100">
        <f t="shared" si="39"/>
        <v>1.1655631131644987E-3</v>
      </c>
      <c r="CM17" s="100">
        <f t="shared" si="39"/>
        <v>0.13360339231156551</v>
      </c>
      <c r="CN17" s="100">
        <f t="shared" si="39"/>
        <v>0.12227793482688373</v>
      </c>
      <c r="CO17" s="100">
        <f t="shared" si="39"/>
        <v>4.0673550749770908E-2</v>
      </c>
      <c r="CP17" s="100">
        <f t="shared" si="39"/>
        <v>9.3627795892868571E-4</v>
      </c>
      <c r="CQ17" s="100">
        <f t="shared" si="39"/>
        <v>0</v>
      </c>
      <c r="CR17" s="100">
        <f t="shared" si="39"/>
        <v>1</v>
      </c>
    </row>
    <row r="18" spans="1:96" s="6" customFormat="1" x14ac:dyDescent="0.25">
      <c r="A18" s="40" t="s">
        <v>43</v>
      </c>
      <c r="B18" s="41" t="s">
        <v>27</v>
      </c>
      <c r="C18" s="47" t="s">
        <v>6</v>
      </c>
      <c r="D18" s="47" t="s">
        <v>78</v>
      </c>
      <c r="E18" s="45">
        <v>0.62913169855519047</v>
      </c>
      <c r="F18" s="54">
        <v>0.24960527733659421</v>
      </c>
      <c r="G18" s="11">
        <v>0.71</v>
      </c>
      <c r="H18" s="12">
        <v>0.08</v>
      </c>
      <c r="I18" s="71"/>
      <c r="J18" s="92">
        <f t="shared" si="23"/>
        <v>0.11267605633802817</v>
      </c>
      <c r="K18" s="8">
        <v>0.62</v>
      </c>
      <c r="L18" s="9">
        <v>0.06</v>
      </c>
      <c r="M18" s="12"/>
      <c r="N18" s="90">
        <f t="shared" si="40"/>
        <v>9.6774193548387094E-2</v>
      </c>
      <c r="O18" s="12"/>
      <c r="P18" s="12"/>
      <c r="Q18" s="20"/>
      <c r="R18" s="11"/>
      <c r="S18" s="12"/>
      <c r="T18" s="12"/>
      <c r="U18" s="19"/>
      <c r="V18" s="19"/>
      <c r="W18" s="19"/>
      <c r="X18" s="30"/>
      <c r="Y18" s="11"/>
      <c r="Z18" s="12"/>
      <c r="AA18" s="20"/>
      <c r="AB18" s="12"/>
      <c r="AC18" s="12"/>
      <c r="AD18" s="20"/>
      <c r="AE18" s="38" t="s">
        <v>47</v>
      </c>
      <c r="AH18" s="100">
        <v>49.64</v>
      </c>
      <c r="AI18" s="100">
        <v>0.87</v>
      </c>
      <c r="AJ18" s="100">
        <v>16.07</v>
      </c>
      <c r="AK18" s="100">
        <v>8.6300000000000008</v>
      </c>
      <c r="AL18" s="100">
        <v>0.15</v>
      </c>
      <c r="AM18" s="100">
        <v>9.77</v>
      </c>
      <c r="AN18" s="100">
        <v>12.44</v>
      </c>
      <c r="AO18" s="100">
        <v>2.2799999999999998</v>
      </c>
      <c r="AP18" s="100">
        <v>0.08</v>
      </c>
      <c r="AQ18" s="100"/>
      <c r="AR18" s="9">
        <f t="shared" si="24"/>
        <v>99.929999999999993</v>
      </c>
      <c r="AS18" s="100"/>
      <c r="AT18" s="100">
        <f t="shared" si="16"/>
        <v>0.45537091533646606</v>
      </c>
      <c r="AU18" s="100">
        <f t="shared" si="17"/>
        <v>0.17376078321872437</v>
      </c>
      <c r="AV18" s="100"/>
      <c r="AW18" s="100">
        <f t="shared" si="25"/>
        <v>0.82609419204526535</v>
      </c>
      <c r="AX18" s="100">
        <f t="shared" si="26"/>
        <v>1.0888610763454317E-2</v>
      </c>
      <c r="AY18" s="100">
        <f t="shared" si="27"/>
        <v>0.15761082777559829</v>
      </c>
      <c r="AZ18" s="100">
        <f t="shared" si="28"/>
        <v>0.12011134307585249</v>
      </c>
      <c r="BA18" s="100">
        <f t="shared" si="29"/>
        <v>2.11446292641669E-3</v>
      </c>
      <c r="BB18" s="100">
        <f t="shared" si="30"/>
        <v>0.24237161994542294</v>
      </c>
      <c r="BC18" s="100">
        <f t="shared" si="31"/>
        <v>0.22182596291012838</v>
      </c>
      <c r="BD18" s="100">
        <f t="shared" si="32"/>
        <v>3.6893203883495145E-2</v>
      </c>
      <c r="BE18" s="100">
        <f t="shared" si="33"/>
        <v>8.4925690021231425E-4</v>
      </c>
      <c r="BF18" s="100">
        <f t="shared" si="34"/>
        <v>0</v>
      </c>
      <c r="BG18" s="100">
        <f>SUM(AW18:BE18)</f>
        <v>1.6187594802258458</v>
      </c>
      <c r="BH18" s="100"/>
      <c r="BI18" s="100"/>
      <c r="BJ18" s="100">
        <f t="shared" si="35"/>
        <v>0.82609419204526535</v>
      </c>
      <c r="BK18" s="100">
        <f t="shared" si="35"/>
        <v>1.0888610763454317E-2</v>
      </c>
      <c r="BL18" s="100">
        <f t="shared" si="36"/>
        <v>0.31522165555119658</v>
      </c>
      <c r="BM18" s="100">
        <f t="shared" si="37"/>
        <v>0.12011134307585249</v>
      </c>
      <c r="BN18" s="100">
        <f t="shared" si="37"/>
        <v>2.11446292641669E-3</v>
      </c>
      <c r="BO18" s="100">
        <f t="shared" si="37"/>
        <v>0.24237161994542294</v>
      </c>
      <c r="BP18" s="100">
        <f t="shared" si="37"/>
        <v>0.22182596291012838</v>
      </c>
      <c r="BQ18" s="100">
        <f t="shared" si="38"/>
        <v>7.3786407766990289E-2</v>
      </c>
      <c r="BR18" s="100">
        <f t="shared" si="38"/>
        <v>1.6985138004246285E-3</v>
      </c>
      <c r="BS18" s="100">
        <f t="shared" si="38"/>
        <v>0</v>
      </c>
      <c r="BT18" s="132">
        <f t="shared" si="18"/>
        <v>1.8141127687851517</v>
      </c>
      <c r="BU18" s="113">
        <f t="shared" si="19"/>
        <v>0.6686427906163338</v>
      </c>
      <c r="BV18" s="113">
        <f t="shared" si="20"/>
        <v>358.92812749599767</v>
      </c>
      <c r="BW18" s="113" t="e">
        <f t="shared" si="21"/>
        <v>#N/A</v>
      </c>
      <c r="BX18" s="137" t="e">
        <f t="shared" si="22"/>
        <v>#N/A</v>
      </c>
      <c r="CH18" s="100">
        <f t="shared" ref="CH18:CI21" si="41">BJ18/$BT18</f>
        <v>0.45537091533646606</v>
      </c>
      <c r="CI18" s="100">
        <f t="shared" si="41"/>
        <v>6.0021686362673257E-3</v>
      </c>
      <c r="CJ18" s="100">
        <f t="shared" ref="CJ18:CJ64" si="42">BL18/$BT18</f>
        <v>0.17376078321872437</v>
      </c>
      <c r="CK18" s="100">
        <f t="shared" ref="CK18:CR21" si="43">BM18/$BT18</f>
        <v>6.6209413848228899E-2</v>
      </c>
      <c r="CL18" s="100">
        <f t="shared" si="43"/>
        <v>1.1655631131644987E-3</v>
      </c>
      <c r="CM18" s="100">
        <f t="shared" si="43"/>
        <v>0.13360339231156551</v>
      </c>
      <c r="CN18" s="100">
        <f t="shared" si="43"/>
        <v>0.12227793482688373</v>
      </c>
      <c r="CO18" s="100">
        <f t="shared" si="43"/>
        <v>4.0673550749770908E-2</v>
      </c>
      <c r="CP18" s="100">
        <f t="shared" si="43"/>
        <v>9.3627795892868571E-4</v>
      </c>
      <c r="CQ18" s="100">
        <f t="shared" si="43"/>
        <v>0</v>
      </c>
      <c r="CR18" s="100">
        <f t="shared" si="43"/>
        <v>1</v>
      </c>
    </row>
    <row r="19" spans="1:96" s="6" customFormat="1" x14ac:dyDescent="0.25">
      <c r="A19" s="51" t="s">
        <v>127</v>
      </c>
      <c r="B19" s="52" t="s">
        <v>128</v>
      </c>
      <c r="C19" s="53" t="s">
        <v>131</v>
      </c>
      <c r="D19" s="53" t="s">
        <v>77</v>
      </c>
      <c r="E19" s="45">
        <v>0.63012019699128441</v>
      </c>
      <c r="F19" s="54">
        <v>0.24737348824542493</v>
      </c>
      <c r="G19" s="8">
        <v>0.62</v>
      </c>
      <c r="H19" s="9">
        <v>0.1</v>
      </c>
      <c r="I19" s="71">
        <v>5216</v>
      </c>
      <c r="J19" s="92">
        <f t="shared" si="23"/>
        <v>0.16129032258064518</v>
      </c>
      <c r="K19" s="11">
        <v>0.97</v>
      </c>
      <c r="L19" s="12">
        <v>7.0000000000000007E-2</v>
      </c>
      <c r="M19" s="12">
        <v>4483</v>
      </c>
      <c r="N19" s="90">
        <f t="shared" si="40"/>
        <v>7.2164948453608255E-2</v>
      </c>
      <c r="O19" s="12"/>
      <c r="P19" s="12"/>
      <c r="Q19" s="20"/>
      <c r="R19" s="11"/>
      <c r="S19" s="12"/>
      <c r="T19" s="12"/>
      <c r="U19" s="19"/>
      <c r="V19" s="19"/>
      <c r="W19" s="19"/>
      <c r="X19" s="30"/>
      <c r="Y19" s="11"/>
      <c r="Z19" s="12"/>
      <c r="AA19" s="20"/>
      <c r="AB19" s="12"/>
      <c r="AC19" s="12"/>
      <c r="AD19" s="20"/>
      <c r="AE19" s="38" t="s">
        <v>134</v>
      </c>
      <c r="AH19" s="100">
        <v>49.4</v>
      </c>
      <c r="AI19" s="100">
        <v>0.8</v>
      </c>
      <c r="AJ19" s="100">
        <v>15.8</v>
      </c>
      <c r="AK19" s="100">
        <v>7.64</v>
      </c>
      <c r="AL19" s="100">
        <v>0.2</v>
      </c>
      <c r="AM19" s="100">
        <v>8</v>
      </c>
      <c r="AN19" s="100">
        <v>12.7</v>
      </c>
      <c r="AO19" s="100">
        <v>2.2999999999999998</v>
      </c>
      <c r="AP19" s="100">
        <v>1.9</v>
      </c>
      <c r="AQ19" s="100">
        <v>0.4</v>
      </c>
      <c r="AR19" s="9">
        <f t="shared" si="24"/>
        <v>99.140000000000015</v>
      </c>
      <c r="AS19" s="100"/>
      <c r="AT19" s="100">
        <f t="shared" si="16"/>
        <v>0.45760617882667237</v>
      </c>
      <c r="AU19" s="100">
        <f t="shared" si="17"/>
        <v>0.17251401816461209</v>
      </c>
      <c r="AV19" s="100"/>
      <c r="AW19" s="100">
        <f t="shared" si="25"/>
        <v>0.8221001830587451</v>
      </c>
      <c r="AX19" s="100">
        <f t="shared" si="26"/>
        <v>1.0012515644555695E-2</v>
      </c>
      <c r="AY19" s="100">
        <f t="shared" si="27"/>
        <v>0.15496273048254219</v>
      </c>
      <c r="AZ19" s="100">
        <f t="shared" si="28"/>
        <v>0.10633263743910926</v>
      </c>
      <c r="BA19" s="100">
        <f t="shared" si="29"/>
        <v>2.8192839018889204E-3</v>
      </c>
      <c r="BB19" s="100">
        <f t="shared" si="30"/>
        <v>0.19846192011907715</v>
      </c>
      <c r="BC19" s="100">
        <f t="shared" si="31"/>
        <v>0.22646219686162625</v>
      </c>
      <c r="BD19" s="100">
        <f t="shared" si="32"/>
        <v>3.7216828478964403E-2</v>
      </c>
      <c r="BE19" s="100">
        <f t="shared" si="33"/>
        <v>2.0169851380042462E-2</v>
      </c>
      <c r="BF19" s="100">
        <f t="shared" si="34"/>
        <v>2.817893624515675E-3</v>
      </c>
      <c r="BG19" s="100"/>
      <c r="BH19" s="100">
        <f>SUM(AW19:BE19)</f>
        <v>1.5785381473665518</v>
      </c>
      <c r="BI19" s="100"/>
      <c r="BJ19" s="100">
        <f t="shared" si="35"/>
        <v>0.8221001830587451</v>
      </c>
      <c r="BK19" s="100">
        <f t="shared" si="35"/>
        <v>1.0012515644555695E-2</v>
      </c>
      <c r="BL19" s="100">
        <f t="shared" si="36"/>
        <v>0.30992546096508439</v>
      </c>
      <c r="BM19" s="100">
        <f t="shared" si="37"/>
        <v>0.10633263743910926</v>
      </c>
      <c r="BN19" s="100">
        <f t="shared" si="37"/>
        <v>2.8192839018889204E-3</v>
      </c>
      <c r="BO19" s="100">
        <f t="shared" si="37"/>
        <v>0.19846192011907715</v>
      </c>
      <c r="BP19" s="100">
        <f t="shared" si="37"/>
        <v>0.22646219686162625</v>
      </c>
      <c r="BQ19" s="100">
        <f t="shared" si="38"/>
        <v>7.4433656957928807E-2</v>
      </c>
      <c r="BR19" s="100">
        <f t="shared" si="38"/>
        <v>4.0339702760084924E-2</v>
      </c>
      <c r="BS19" s="100">
        <f t="shared" si="38"/>
        <v>5.63578724903135E-3</v>
      </c>
      <c r="BT19" s="132">
        <f t="shared" si="18"/>
        <v>1.7965233449571323</v>
      </c>
      <c r="BU19" s="113">
        <f t="shared" si="19"/>
        <v>0.65113341166267391</v>
      </c>
      <c r="BV19" s="113">
        <f t="shared" si="20"/>
        <v>351.03738584840744</v>
      </c>
      <c r="BW19" s="113" t="e">
        <f t="shared" si="21"/>
        <v>#N/A</v>
      </c>
      <c r="BX19" s="137" t="e">
        <f t="shared" si="22"/>
        <v>#N/A</v>
      </c>
      <c r="CH19" s="100">
        <f t="shared" si="41"/>
        <v>0.45760617882667237</v>
      </c>
      <c r="CI19" s="100">
        <f t="shared" si="41"/>
        <v>5.573273329656959E-3</v>
      </c>
      <c r="CJ19" s="100">
        <f t="shared" si="42"/>
        <v>0.17251401816461209</v>
      </c>
      <c r="CK19" s="100">
        <f t="shared" si="43"/>
        <v>5.9188007624608137E-2</v>
      </c>
      <c r="CL19" s="100">
        <f t="shared" si="43"/>
        <v>1.5692998979404816E-3</v>
      </c>
      <c r="CM19" s="100">
        <f t="shared" si="43"/>
        <v>0.11046999231942224</v>
      </c>
      <c r="CN19" s="100">
        <f t="shared" si="43"/>
        <v>0.12605580522919949</v>
      </c>
      <c r="CO19" s="100">
        <f t="shared" si="43"/>
        <v>4.1432056625851921E-2</v>
      </c>
      <c r="CP19" s="100">
        <f t="shared" si="43"/>
        <v>2.2454315928217169E-2</v>
      </c>
      <c r="CQ19" s="100">
        <f t="shared" si="43"/>
        <v>3.1370520538188877E-3</v>
      </c>
      <c r="CR19" s="100">
        <f t="shared" si="43"/>
        <v>1</v>
      </c>
    </row>
    <row r="20" spans="1:96" x14ac:dyDescent="0.25">
      <c r="A20" s="51" t="s">
        <v>127</v>
      </c>
      <c r="B20" s="52" t="s">
        <v>128</v>
      </c>
      <c r="C20" s="53" t="s">
        <v>130</v>
      </c>
      <c r="D20" s="53" t="s">
        <v>77</v>
      </c>
      <c r="E20" s="45">
        <v>0.63121393174566021</v>
      </c>
      <c r="F20" s="54">
        <v>0.36389426147301268</v>
      </c>
      <c r="G20" s="8">
        <v>0.56000000000000005</v>
      </c>
      <c r="H20" s="9">
        <v>0.08</v>
      </c>
      <c r="I20" s="71">
        <v>5220</v>
      </c>
      <c r="J20" s="92">
        <f t="shared" si="23"/>
        <v>0.14285714285714285</v>
      </c>
      <c r="K20" s="11">
        <v>0.75</v>
      </c>
      <c r="L20" s="12">
        <v>7.0000000000000007E-2</v>
      </c>
      <c r="M20" s="12">
        <v>4483</v>
      </c>
      <c r="N20" s="90">
        <f t="shared" si="40"/>
        <v>9.3333333333333338E-2</v>
      </c>
      <c r="O20" s="12"/>
      <c r="P20" s="12"/>
      <c r="Q20" s="20"/>
      <c r="R20" s="11"/>
      <c r="S20" s="12"/>
      <c r="T20" s="12"/>
      <c r="U20" s="19"/>
      <c r="V20" s="19"/>
      <c r="W20" s="19"/>
      <c r="X20" s="30"/>
      <c r="Y20" s="11"/>
      <c r="Z20" s="12"/>
      <c r="AA20" s="20"/>
      <c r="AB20" s="12"/>
      <c r="AC20" s="12"/>
      <c r="AD20" s="20"/>
      <c r="AE20" s="38" t="s">
        <v>133</v>
      </c>
      <c r="AH20" s="100">
        <v>47.59</v>
      </c>
      <c r="AI20" s="100">
        <v>1.66</v>
      </c>
      <c r="AJ20" s="100">
        <v>17.190000000000001</v>
      </c>
      <c r="AK20" s="100">
        <v>10.15</v>
      </c>
      <c r="AL20" s="100">
        <v>0.17</v>
      </c>
      <c r="AM20" s="100">
        <v>5.72</v>
      </c>
      <c r="AN20" s="100">
        <v>10.85</v>
      </c>
      <c r="AO20" s="100">
        <v>3.42</v>
      </c>
      <c r="AP20" s="100">
        <v>1.98</v>
      </c>
      <c r="AQ20" s="100">
        <v>0.51</v>
      </c>
      <c r="AR20" s="9">
        <f t="shared" si="24"/>
        <v>99.240000000000009</v>
      </c>
      <c r="AS20" s="100"/>
      <c r="AT20" s="100">
        <f t="shared" si="16"/>
        <v>0.44272173114098662</v>
      </c>
      <c r="AU20" s="100">
        <f t="shared" si="17"/>
        <v>0.18849220060467367</v>
      </c>
      <c r="AV20" s="100"/>
      <c r="AW20" s="100">
        <f t="shared" si="25"/>
        <v>0.7919786986187386</v>
      </c>
      <c r="AX20" s="100">
        <f t="shared" si="26"/>
        <v>2.0775969962453063E-2</v>
      </c>
      <c r="AY20" s="100">
        <f t="shared" si="27"/>
        <v>0.16859552765790509</v>
      </c>
      <c r="AZ20" s="100">
        <f t="shared" si="28"/>
        <v>0.14126652748782187</v>
      </c>
      <c r="BA20" s="100">
        <f t="shared" si="29"/>
        <v>2.3963913166055823E-3</v>
      </c>
      <c r="BB20" s="100">
        <f t="shared" si="30"/>
        <v>0.14190027288514015</v>
      </c>
      <c r="BC20" s="100">
        <f t="shared" si="31"/>
        <v>0.19347360912981454</v>
      </c>
      <c r="BD20" s="100">
        <f t="shared" si="32"/>
        <v>5.533980582524272E-2</v>
      </c>
      <c r="BE20" s="100">
        <f t="shared" si="33"/>
        <v>2.1019108280254776E-2</v>
      </c>
      <c r="BF20" s="100">
        <f t="shared" si="34"/>
        <v>3.5928143712574854E-3</v>
      </c>
      <c r="BG20" s="100"/>
      <c r="BH20" s="100">
        <f>SUM(AW20:BE20)</f>
        <v>1.5367459111639767</v>
      </c>
      <c r="BI20" s="100"/>
      <c r="BJ20" s="100">
        <f t="shared" si="35"/>
        <v>0.7919786986187386</v>
      </c>
      <c r="BK20" s="100">
        <f t="shared" si="35"/>
        <v>2.0775969962453063E-2</v>
      </c>
      <c r="BL20" s="100">
        <f t="shared" si="36"/>
        <v>0.33719105531581017</v>
      </c>
      <c r="BM20" s="100">
        <f t="shared" si="37"/>
        <v>0.14126652748782187</v>
      </c>
      <c r="BN20" s="100">
        <f t="shared" si="37"/>
        <v>2.3963913166055823E-3</v>
      </c>
      <c r="BO20" s="100">
        <f t="shared" si="37"/>
        <v>0.14190027288514015</v>
      </c>
      <c r="BP20" s="100">
        <f t="shared" si="37"/>
        <v>0.19347360912981454</v>
      </c>
      <c r="BQ20" s="100">
        <f t="shared" si="38"/>
        <v>0.11067961165048544</v>
      </c>
      <c r="BR20" s="100">
        <f t="shared" si="38"/>
        <v>4.2038216560509552E-2</v>
      </c>
      <c r="BS20" s="100">
        <f t="shared" si="38"/>
        <v>7.1856287425149708E-3</v>
      </c>
      <c r="BT20" s="132">
        <f t="shared" si="18"/>
        <v>1.7888859816698937</v>
      </c>
      <c r="BU20" s="113">
        <f t="shared" si="19"/>
        <v>0.50111903195657748</v>
      </c>
      <c r="BV20" s="113">
        <f t="shared" si="20"/>
        <v>295.60495879466134</v>
      </c>
      <c r="BW20" s="113" t="e">
        <f t="shared" si="21"/>
        <v>#N/A</v>
      </c>
      <c r="BX20" s="137" t="e">
        <f t="shared" si="22"/>
        <v>#N/A</v>
      </c>
      <c r="BY20" s="6"/>
      <c r="BZ20" s="6"/>
      <c r="CA20" s="6"/>
      <c r="CB20" s="6"/>
      <c r="CH20" s="100">
        <f t="shared" si="41"/>
        <v>0.44272173114098662</v>
      </c>
      <c r="CI20" s="100">
        <f t="shared" si="41"/>
        <v>1.1613915126697488E-2</v>
      </c>
      <c r="CJ20" s="100">
        <f t="shared" si="42"/>
        <v>0.18849220060467367</v>
      </c>
      <c r="CK20" s="100">
        <f t="shared" si="43"/>
        <v>7.8968994634276271E-2</v>
      </c>
      <c r="CL20" s="100">
        <f t="shared" si="43"/>
        <v>1.3395998074559191E-3</v>
      </c>
      <c r="CM20" s="100">
        <f t="shared" si="43"/>
        <v>7.9323262823424182E-2</v>
      </c>
      <c r="CN20" s="100">
        <f t="shared" si="43"/>
        <v>0.10815312496842885</v>
      </c>
      <c r="CO20" s="100">
        <f t="shared" si="43"/>
        <v>6.1870690912993777E-2</v>
      </c>
      <c r="CP20" s="100">
        <f t="shared" si="43"/>
        <v>2.349966235481795E-2</v>
      </c>
      <c r="CQ20" s="100">
        <f t="shared" si="43"/>
        <v>4.0168176262454208E-3</v>
      </c>
      <c r="CR20" s="100">
        <f t="shared" si="43"/>
        <v>1</v>
      </c>
    </row>
    <row r="21" spans="1:96" x14ac:dyDescent="0.25">
      <c r="A21" s="51" t="s">
        <v>49</v>
      </c>
      <c r="B21" s="52" t="s">
        <v>154</v>
      </c>
      <c r="C21" s="53" t="s">
        <v>161</v>
      </c>
      <c r="D21" s="53" t="s">
        <v>77</v>
      </c>
      <c r="E21" s="45">
        <v>0.63621395654255564</v>
      </c>
      <c r="F21" s="54">
        <v>0.36694941616020388</v>
      </c>
      <c r="G21" s="8"/>
      <c r="H21" s="9"/>
      <c r="I21" s="71"/>
      <c r="J21" s="92"/>
      <c r="K21" s="11"/>
      <c r="L21" s="12"/>
      <c r="M21" s="12"/>
      <c r="N21" s="90"/>
      <c r="O21" s="12"/>
      <c r="P21" s="12"/>
      <c r="Q21" s="20"/>
      <c r="R21" s="11"/>
      <c r="S21" s="12"/>
      <c r="T21" s="12"/>
      <c r="U21" s="19"/>
      <c r="V21" s="19"/>
      <c r="W21" s="19"/>
      <c r="X21" s="30"/>
      <c r="Y21" s="11">
        <v>385</v>
      </c>
      <c r="Z21" s="12">
        <v>18</v>
      </c>
      <c r="AA21" s="20"/>
      <c r="AB21" s="11">
        <v>341</v>
      </c>
      <c r="AC21" s="12">
        <v>19</v>
      </c>
      <c r="AD21" s="20"/>
      <c r="AE21" s="38" t="s">
        <v>163</v>
      </c>
      <c r="AH21" s="100">
        <v>49.03</v>
      </c>
      <c r="AI21" s="100">
        <v>2.76</v>
      </c>
      <c r="AJ21" s="100">
        <v>16.2</v>
      </c>
      <c r="AK21" s="100">
        <v>11.9</v>
      </c>
      <c r="AL21" s="100">
        <v>0.17</v>
      </c>
      <c r="AM21" s="100">
        <v>5.88</v>
      </c>
      <c r="AN21" s="100">
        <v>9.8000000000000007</v>
      </c>
      <c r="AO21" s="100">
        <v>3.13</v>
      </c>
      <c r="AP21" s="100">
        <v>1.1200000000000001</v>
      </c>
      <c r="AQ21" s="100">
        <v>0</v>
      </c>
      <c r="AR21" s="9">
        <f t="shared" si="24"/>
        <v>99.99</v>
      </c>
      <c r="AS21" s="100"/>
      <c r="AT21" s="100">
        <f t="shared" si="16"/>
        <v>0.4578879426941535</v>
      </c>
      <c r="AU21" s="100">
        <f t="shared" si="17"/>
        <v>0.17832601384840216</v>
      </c>
      <c r="AV21" s="100"/>
      <c r="AW21" s="100">
        <f t="shared" si="25"/>
        <v>0.81594275253785986</v>
      </c>
      <c r="AX21" s="100">
        <f t="shared" si="26"/>
        <v>3.4543178973717142E-2</v>
      </c>
      <c r="AY21" s="100">
        <f t="shared" si="27"/>
        <v>0.15888583758336602</v>
      </c>
      <c r="AZ21" s="100">
        <f t="shared" si="28"/>
        <v>0.16562282533054978</v>
      </c>
      <c r="BA21" s="100">
        <f t="shared" si="29"/>
        <v>2.3963913166055823E-3</v>
      </c>
      <c r="BB21" s="100">
        <f t="shared" si="30"/>
        <v>0.14586951128752171</v>
      </c>
      <c r="BC21" s="100">
        <f t="shared" si="31"/>
        <v>0.1747503566333809</v>
      </c>
      <c r="BD21" s="100">
        <f t="shared" si="32"/>
        <v>5.0647249190938513E-2</v>
      </c>
      <c r="BE21" s="100">
        <f t="shared" si="33"/>
        <v>1.18895966029724E-2</v>
      </c>
      <c r="BF21" s="100">
        <f t="shared" si="34"/>
        <v>0</v>
      </c>
      <c r="BG21" s="100"/>
      <c r="BH21" s="100">
        <f>SUM(AW21:BE21)</f>
        <v>1.5605476994569119</v>
      </c>
      <c r="BI21" s="100"/>
      <c r="BJ21" s="100">
        <f t="shared" si="35"/>
        <v>0.81594275253785986</v>
      </c>
      <c r="BK21" s="100">
        <f t="shared" si="35"/>
        <v>3.4543178973717142E-2</v>
      </c>
      <c r="BL21" s="100">
        <f t="shared" si="36"/>
        <v>0.31777167516673205</v>
      </c>
      <c r="BM21" s="100">
        <f t="shared" si="37"/>
        <v>0.16562282533054978</v>
      </c>
      <c r="BN21" s="100">
        <f t="shared" si="37"/>
        <v>2.3963913166055823E-3</v>
      </c>
      <c r="BO21" s="100">
        <f t="shared" si="37"/>
        <v>0.14586951128752171</v>
      </c>
      <c r="BP21" s="100">
        <f t="shared" si="37"/>
        <v>0.1747503566333809</v>
      </c>
      <c r="BQ21" s="100">
        <f t="shared" si="38"/>
        <v>0.10129449838187703</v>
      </c>
      <c r="BR21" s="100">
        <f t="shared" si="38"/>
        <v>2.37791932059448E-2</v>
      </c>
      <c r="BS21" s="100">
        <f t="shared" si="38"/>
        <v>0</v>
      </c>
      <c r="BT21" s="132">
        <f t="shared" si="18"/>
        <v>1.7819703828341888</v>
      </c>
      <c r="BU21" s="113">
        <f t="shared" si="19"/>
        <v>0.46829245583134821</v>
      </c>
      <c r="BV21" s="113">
        <f t="shared" si="20"/>
        <v>277.23685649260307</v>
      </c>
      <c r="BW21" s="113">
        <f t="shared" si="21"/>
        <v>341</v>
      </c>
      <c r="BX21" s="137">
        <f t="shared" si="22"/>
        <v>4065.7384699448958</v>
      </c>
      <c r="BY21" s="6"/>
      <c r="BZ21" s="6"/>
      <c r="CA21" s="6"/>
      <c r="CB21" s="6"/>
      <c r="CH21" s="100">
        <f t="shared" si="41"/>
        <v>0.4578879426941535</v>
      </c>
      <c r="CI21" s="100">
        <f t="shared" si="41"/>
        <v>1.938482216453951E-2</v>
      </c>
      <c r="CJ21" s="100">
        <f t="shared" si="42"/>
        <v>0.17832601384840216</v>
      </c>
      <c r="CK21" s="100">
        <f t="shared" si="43"/>
        <v>9.294364649716004E-2</v>
      </c>
      <c r="CL21" s="100">
        <f t="shared" si="43"/>
        <v>1.3447986227437569E-3</v>
      </c>
      <c r="CM21" s="100">
        <f t="shared" si="43"/>
        <v>8.1858549778767428E-2</v>
      </c>
      <c r="CN21" s="100">
        <f t="shared" si="43"/>
        <v>9.8065803066515564E-2</v>
      </c>
      <c r="CO21" s="100">
        <f t="shared" si="43"/>
        <v>5.6844097611078205E-2</v>
      </c>
      <c r="CP21" s="100">
        <f t="shared" si="43"/>
        <v>1.3344325716639837E-2</v>
      </c>
      <c r="CQ21" s="100">
        <f t="shared" si="43"/>
        <v>0</v>
      </c>
      <c r="CR21" s="100">
        <f t="shared" si="43"/>
        <v>1</v>
      </c>
    </row>
    <row r="22" spans="1:96" x14ac:dyDescent="0.25">
      <c r="A22" s="40" t="s">
        <v>43</v>
      </c>
      <c r="B22" s="41" t="s">
        <v>24</v>
      </c>
      <c r="C22" s="21" t="s">
        <v>6</v>
      </c>
      <c r="D22" s="21" t="s">
        <v>78</v>
      </c>
      <c r="E22" s="45">
        <v>0.64300000000000002</v>
      </c>
      <c r="F22" s="54"/>
      <c r="G22" s="8"/>
      <c r="H22" s="9"/>
      <c r="I22" s="71"/>
      <c r="J22" s="92"/>
      <c r="K22" s="11"/>
      <c r="L22" s="12"/>
      <c r="M22" s="12"/>
      <c r="N22" s="90"/>
      <c r="O22" s="12"/>
      <c r="P22" s="12"/>
      <c r="Q22" s="20"/>
      <c r="R22" s="11">
        <v>61</v>
      </c>
      <c r="S22" s="12"/>
      <c r="T22" s="12"/>
      <c r="U22" s="19">
        <v>1</v>
      </c>
      <c r="V22" s="19"/>
      <c r="W22" s="19"/>
      <c r="X22" s="30"/>
      <c r="Y22" s="11"/>
      <c r="Z22" s="12"/>
      <c r="AA22" s="20"/>
      <c r="AB22" s="12"/>
      <c r="AC22" s="12"/>
      <c r="AD22" s="20"/>
      <c r="AE22" s="38" t="s">
        <v>72</v>
      </c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3"/>
      <c r="AS22" s="101"/>
      <c r="AT22" s="100">
        <f t="shared" si="16"/>
        <v>0</v>
      </c>
      <c r="AU22" s="100">
        <f t="shared" si="17"/>
        <v>0</v>
      </c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32"/>
      <c r="BU22" s="113"/>
      <c r="BV22" s="113"/>
      <c r="BW22" s="113" t="e">
        <f t="shared" si="21"/>
        <v>#N/A</v>
      </c>
      <c r="BX22" s="137"/>
      <c r="BY22" s="6"/>
      <c r="BZ22" s="6"/>
      <c r="CA22" s="6"/>
      <c r="CB22" s="6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</row>
    <row r="23" spans="1:96" s="6" customFormat="1" x14ac:dyDescent="0.25">
      <c r="A23" s="51" t="s">
        <v>87</v>
      </c>
      <c r="B23" s="52" t="s">
        <v>86</v>
      </c>
      <c r="C23" s="53" t="s">
        <v>7</v>
      </c>
      <c r="D23" s="53" t="s">
        <v>96</v>
      </c>
      <c r="E23" s="45">
        <v>0.64545647626617619</v>
      </c>
      <c r="F23" s="54">
        <v>0.24463806860177423</v>
      </c>
      <c r="G23" s="8"/>
      <c r="H23" s="9"/>
      <c r="I23" s="71"/>
      <c r="J23" s="92"/>
      <c r="K23" s="11"/>
      <c r="L23" s="12"/>
      <c r="M23" s="12"/>
      <c r="N23" s="90"/>
      <c r="O23" s="12"/>
      <c r="P23" s="12"/>
      <c r="Q23" s="20"/>
      <c r="R23" s="11">
        <v>78</v>
      </c>
      <c r="S23" s="12"/>
      <c r="T23" s="12"/>
      <c r="U23" s="12" t="s">
        <v>79</v>
      </c>
      <c r="V23" s="12"/>
      <c r="W23" s="12"/>
      <c r="X23" s="30"/>
      <c r="Y23" s="11">
        <v>398</v>
      </c>
      <c r="Z23" s="12">
        <v>10</v>
      </c>
      <c r="AA23" s="20"/>
      <c r="AB23" s="12">
        <v>398</v>
      </c>
      <c r="AC23" s="12">
        <v>10</v>
      </c>
      <c r="AD23" s="20"/>
      <c r="AE23" s="38" t="s">
        <v>209</v>
      </c>
      <c r="AH23" s="100">
        <v>51.839999999999996</v>
      </c>
      <c r="AI23" s="100">
        <v>1.2600000000000002</v>
      </c>
      <c r="AJ23" s="100">
        <v>14.331999999999999</v>
      </c>
      <c r="AK23" s="100">
        <v>9.6419999999999995</v>
      </c>
      <c r="AL23" s="100">
        <v>0.17400000000000002</v>
      </c>
      <c r="AM23" s="100">
        <v>7.7799999999999994</v>
      </c>
      <c r="AN23" s="100">
        <v>11.879999999999999</v>
      </c>
      <c r="AO23" s="100">
        <v>2.1199999999999997</v>
      </c>
      <c r="AP23" s="100">
        <v>0.04</v>
      </c>
      <c r="AQ23" s="100">
        <v>0.11199999999999999</v>
      </c>
      <c r="AR23" s="9">
        <f>SUM(AH23:AQ23)</f>
        <v>99.179999999999993</v>
      </c>
      <c r="AS23" s="100"/>
      <c r="AT23" s="100">
        <f t="shared" si="16"/>
        <v>0.48681737253588508</v>
      </c>
      <c r="AU23" s="100">
        <f t="shared" si="17"/>
        <v>0.158639103730291</v>
      </c>
      <c r="AV23" s="100"/>
      <c r="AW23" s="100">
        <f>AH23/60.09</f>
        <v>0.86270594108836729</v>
      </c>
      <c r="AX23" s="100">
        <f>AI23/79.9</f>
        <v>1.576971214017522E-2</v>
      </c>
      <c r="AY23" s="100">
        <f>AJ23/101.96</f>
        <v>0.14056492742251864</v>
      </c>
      <c r="AZ23" s="100">
        <f>AK23/71.85</f>
        <v>0.13419624217118997</v>
      </c>
      <c r="BA23" s="100">
        <f>AL23/70.94</f>
        <v>2.452776994643361E-3</v>
      </c>
      <c r="BB23" s="100">
        <f>AM23/40.31</f>
        <v>0.1930042173158025</v>
      </c>
      <c r="BC23" s="100">
        <f>AN23/56.08</f>
        <v>0.21184022824536375</v>
      </c>
      <c r="BD23" s="100">
        <f>AO23/61.8</f>
        <v>3.4304207119741095E-2</v>
      </c>
      <c r="BE23" s="100">
        <f>AP23/94.2</f>
        <v>4.2462845010615713E-4</v>
      </c>
      <c r="BF23" s="100">
        <f>AQ23/141.95</f>
        <v>7.890102148643889E-4</v>
      </c>
      <c r="BG23" s="100"/>
      <c r="BH23" s="100">
        <f>SUM(AW23:BE23)</f>
        <v>1.5952628809479079</v>
      </c>
      <c r="BI23" s="100"/>
      <c r="BJ23" s="100">
        <f t="shared" ref="BJ23:BK26" si="44">AW23</f>
        <v>0.86270594108836729</v>
      </c>
      <c r="BK23" s="100">
        <f t="shared" si="44"/>
        <v>1.576971214017522E-2</v>
      </c>
      <c r="BL23" s="100">
        <f>2*AY23</f>
        <v>0.28112985484503727</v>
      </c>
      <c r="BM23" s="100">
        <f t="shared" ref="BM23:BP26" si="45">AZ23</f>
        <v>0.13419624217118997</v>
      </c>
      <c r="BN23" s="100">
        <f t="shared" si="45"/>
        <v>2.452776994643361E-3</v>
      </c>
      <c r="BO23" s="100">
        <f t="shared" si="45"/>
        <v>0.1930042173158025</v>
      </c>
      <c r="BP23" s="100">
        <f t="shared" si="45"/>
        <v>0.21184022824536375</v>
      </c>
      <c r="BQ23" s="100">
        <f t="shared" ref="BQ23:BS26" si="46">2*BD23</f>
        <v>6.8608414239482191E-2</v>
      </c>
      <c r="BR23" s="100">
        <f t="shared" si="46"/>
        <v>8.4925690021231425E-4</v>
      </c>
      <c r="BS23" s="100">
        <f t="shared" si="46"/>
        <v>1.5780204297287778E-3</v>
      </c>
      <c r="BT23" s="132">
        <f t="shared" si="18"/>
        <v>1.7721346643700027</v>
      </c>
      <c r="BU23" s="113">
        <f t="shared" si="19"/>
        <v>0.58986536149248647</v>
      </c>
      <c r="BV23" s="113">
        <f t="shared" si="20"/>
        <v>319.08321692973743</v>
      </c>
      <c r="BW23" s="113">
        <f t="shared" si="21"/>
        <v>398</v>
      </c>
      <c r="BX23" s="137">
        <f t="shared" si="22"/>
        <v>6227.8586501588807</v>
      </c>
      <c r="CH23" s="100">
        <f t="shared" ref="CH23:CH31" si="47">BJ23/$BT23</f>
        <v>0.48681737253588508</v>
      </c>
      <c r="CI23" s="100">
        <f t="shared" ref="CI23:CI31" si="48">BK23/$BT23</f>
        <v>8.8987098199906738E-3</v>
      </c>
      <c r="CJ23" s="100">
        <f t="shared" si="42"/>
        <v>0.158639103730291</v>
      </c>
      <c r="CK23" s="100">
        <f t="shared" ref="CK23:CK39" si="49">BM23/$BT23</f>
        <v>7.5725758809021992E-2</v>
      </c>
      <c r="CL23" s="100">
        <f t="shared" ref="CL23:CL39" si="50">BN23/$BT23</f>
        <v>1.3840804787345706E-3</v>
      </c>
      <c r="CM23" s="100">
        <f t="shared" ref="CM23:CM39" si="51">BO23/$BT23</f>
        <v>0.1089105817951007</v>
      </c>
      <c r="CN23" s="100">
        <f t="shared" ref="CN23:CN39" si="52">BP23/$BT23</f>
        <v>0.11953957704488184</v>
      </c>
      <c r="CO23" s="100">
        <f t="shared" ref="CO23:CO39" si="53">BQ23/$BT23</f>
        <v>3.8715124543806954E-2</v>
      </c>
      <c r="CP23" s="100">
        <f t="shared" ref="CP23:CP39" si="54">BR23/$BT23</f>
        <v>4.7922819709315191E-4</v>
      </c>
      <c r="CQ23" s="100">
        <f t="shared" ref="CQ23:CQ39" si="55">BS23/$BT23</f>
        <v>8.9046304519401018E-4</v>
      </c>
      <c r="CR23" s="100">
        <f t="shared" ref="CR23:CR39" si="56">BT23/$BT23</f>
        <v>1</v>
      </c>
    </row>
    <row r="24" spans="1:96" x14ac:dyDescent="0.25">
      <c r="A24" s="51" t="s">
        <v>49</v>
      </c>
      <c r="B24" s="52" t="s">
        <v>154</v>
      </c>
      <c r="C24" s="53" t="s">
        <v>159</v>
      </c>
      <c r="D24" s="53" t="s">
        <v>77</v>
      </c>
      <c r="E24" s="45">
        <v>0.65303565903143468</v>
      </c>
      <c r="F24" s="54">
        <v>0.27545460605486499</v>
      </c>
      <c r="G24" s="8"/>
      <c r="H24" s="9"/>
      <c r="I24" s="71"/>
      <c r="J24" s="92"/>
      <c r="K24" s="11"/>
      <c r="L24" s="12"/>
      <c r="M24" s="12"/>
      <c r="N24" s="90"/>
      <c r="O24" s="12"/>
      <c r="P24" s="12"/>
      <c r="Q24" s="20"/>
      <c r="R24" s="11"/>
      <c r="S24" s="12"/>
      <c r="T24" s="12"/>
      <c r="U24" s="19"/>
      <c r="V24" s="19"/>
      <c r="W24" s="19"/>
      <c r="X24" s="30"/>
      <c r="Y24" s="11">
        <v>359</v>
      </c>
      <c r="Z24" s="12">
        <v>25</v>
      </c>
      <c r="AA24" s="20"/>
      <c r="AB24" s="12">
        <v>306</v>
      </c>
      <c r="AC24" s="12">
        <v>11</v>
      </c>
      <c r="AD24" s="20"/>
      <c r="AE24" s="38" t="s">
        <v>163</v>
      </c>
      <c r="AH24" s="100">
        <v>50.69</v>
      </c>
      <c r="AI24" s="100">
        <v>1.46</v>
      </c>
      <c r="AJ24" s="100">
        <v>16.95</v>
      </c>
      <c r="AK24" s="100">
        <v>8.51</v>
      </c>
      <c r="AL24" s="100">
        <v>0.13</v>
      </c>
      <c r="AM24" s="100">
        <v>7.48</v>
      </c>
      <c r="AN24" s="100">
        <v>12.03</v>
      </c>
      <c r="AO24" s="100">
        <v>2.52</v>
      </c>
      <c r="AP24" s="100">
        <v>0.22</v>
      </c>
      <c r="AQ24" s="100">
        <v>0</v>
      </c>
      <c r="AR24" s="9">
        <f>SUM(AH24:AQ24)</f>
        <v>99.99</v>
      </c>
      <c r="AS24" s="100"/>
      <c r="AT24" s="100">
        <f t="shared" si="16"/>
        <v>0.46841491423515536</v>
      </c>
      <c r="AU24" s="100">
        <f t="shared" si="17"/>
        <v>0.1846207447962793</v>
      </c>
      <c r="AV24" s="100"/>
      <c r="AW24" s="100">
        <f>AH24/60.09</f>
        <v>0.8435679813612913</v>
      </c>
      <c r="AX24" s="100">
        <f>AI24/79.9</f>
        <v>1.8272841051314142E-2</v>
      </c>
      <c r="AY24" s="100">
        <f>AJ24/101.96</f>
        <v>0.16624166339741075</v>
      </c>
      <c r="AZ24" s="100">
        <f>AK24/71.85</f>
        <v>0.11844119693806542</v>
      </c>
      <c r="BA24" s="100">
        <f>AL24/70.94</f>
        <v>1.8325345362277983E-3</v>
      </c>
      <c r="BB24" s="100">
        <f>AM24/40.31</f>
        <v>0.18556189531133713</v>
      </c>
      <c r="BC24" s="100">
        <f>AN24/56.08</f>
        <v>0.21451497860199714</v>
      </c>
      <c r="BD24" s="100">
        <f>AO24/61.8</f>
        <v>4.0776699029126215E-2</v>
      </c>
      <c r="BE24" s="100">
        <f>AP24/94.2</f>
        <v>2.335456475583864E-3</v>
      </c>
      <c r="BF24" s="100">
        <f>AQ24/141.95</f>
        <v>0</v>
      </c>
      <c r="BG24" s="100"/>
      <c r="BH24" s="100">
        <f>SUM(AW24:BE24)</f>
        <v>1.5915452467023539</v>
      </c>
      <c r="BI24" s="100"/>
      <c r="BJ24" s="100">
        <f t="shared" si="44"/>
        <v>0.8435679813612913</v>
      </c>
      <c r="BK24" s="100">
        <f t="shared" si="44"/>
        <v>1.8272841051314142E-2</v>
      </c>
      <c r="BL24" s="100">
        <f>2*AY24</f>
        <v>0.33248332679482151</v>
      </c>
      <c r="BM24" s="100">
        <f t="shared" si="45"/>
        <v>0.11844119693806542</v>
      </c>
      <c r="BN24" s="100">
        <f t="shared" si="45"/>
        <v>1.8325345362277983E-3</v>
      </c>
      <c r="BO24" s="100">
        <f t="shared" si="45"/>
        <v>0.18556189531133713</v>
      </c>
      <c r="BP24" s="100">
        <f t="shared" si="45"/>
        <v>0.21451497860199714</v>
      </c>
      <c r="BQ24" s="100">
        <f t="shared" si="46"/>
        <v>8.155339805825243E-2</v>
      </c>
      <c r="BR24" s="100">
        <f t="shared" si="46"/>
        <v>4.6709129511677281E-3</v>
      </c>
      <c r="BS24" s="100">
        <f t="shared" si="46"/>
        <v>0</v>
      </c>
      <c r="BT24" s="132">
        <f t="shared" si="18"/>
        <v>1.8008990656044743</v>
      </c>
      <c r="BU24" s="113">
        <f t="shared" si="19"/>
        <v>0.61039476256084635</v>
      </c>
      <c r="BV24" s="113">
        <f t="shared" si="20"/>
        <v>339.53050821578569</v>
      </c>
      <c r="BW24" s="113">
        <f t="shared" si="21"/>
        <v>306</v>
      </c>
      <c r="BX24" s="137">
        <f t="shared" si="22"/>
        <v>1124.2949812088714</v>
      </c>
      <c r="BY24" s="6"/>
      <c r="BZ24" s="6"/>
      <c r="CA24" s="6"/>
      <c r="CB24" s="6"/>
      <c r="CH24" s="100">
        <f t="shared" si="47"/>
        <v>0.46841491423515536</v>
      </c>
      <c r="CI24" s="100">
        <f t="shared" si="48"/>
        <v>1.0146510373795345E-2</v>
      </c>
      <c r="CJ24" s="100">
        <f t="shared" si="42"/>
        <v>0.1846207447962793</v>
      </c>
      <c r="CK24" s="100">
        <f t="shared" si="49"/>
        <v>6.5767815198632729E-2</v>
      </c>
      <c r="CL24" s="100">
        <f t="shared" si="50"/>
        <v>1.0175664873326509E-3</v>
      </c>
      <c r="CM24" s="100">
        <f t="shared" si="51"/>
        <v>0.10303847608974855</v>
      </c>
      <c r="CN24" s="100">
        <f t="shared" si="52"/>
        <v>0.11911549220000005</v>
      </c>
      <c r="CO24" s="100">
        <f t="shared" si="53"/>
        <v>4.5284824461208163E-2</v>
      </c>
      <c r="CP24" s="100">
        <f t="shared" si="54"/>
        <v>2.5936561578479857E-3</v>
      </c>
      <c r="CQ24" s="100">
        <f t="shared" si="55"/>
        <v>0</v>
      </c>
      <c r="CR24" s="100">
        <f t="shared" si="56"/>
        <v>1</v>
      </c>
    </row>
    <row r="25" spans="1:96" x14ac:dyDescent="0.25">
      <c r="A25" s="51" t="s">
        <v>138</v>
      </c>
      <c r="B25" s="52" t="s">
        <v>137</v>
      </c>
      <c r="C25" s="53" t="s">
        <v>139</v>
      </c>
      <c r="D25" s="53" t="s">
        <v>77</v>
      </c>
      <c r="E25" s="45">
        <v>0.65864804931274756</v>
      </c>
      <c r="F25" s="54">
        <v>0.43837596574883414</v>
      </c>
      <c r="G25" s="8">
        <v>1.03</v>
      </c>
      <c r="H25" s="9">
        <v>0.03</v>
      </c>
      <c r="I25" s="71"/>
      <c r="J25" s="92">
        <f t="shared" si="23"/>
        <v>2.9126213592233007E-2</v>
      </c>
      <c r="K25" s="11">
        <v>0.8</v>
      </c>
      <c r="L25" s="12">
        <v>0.06</v>
      </c>
      <c r="M25" s="12"/>
      <c r="N25" s="90">
        <f t="shared" si="40"/>
        <v>7.4999999999999997E-2</v>
      </c>
      <c r="O25" s="12"/>
      <c r="P25" s="12"/>
      <c r="Q25" s="20"/>
      <c r="R25" s="11"/>
      <c r="S25" s="12"/>
      <c r="T25" s="12"/>
      <c r="U25" s="19"/>
      <c r="V25" s="19"/>
      <c r="W25" s="19"/>
      <c r="X25" s="30"/>
      <c r="Y25" s="11"/>
      <c r="Z25" s="12"/>
      <c r="AA25" s="20"/>
      <c r="AB25" s="12">
        <v>356</v>
      </c>
      <c r="AC25" s="12">
        <v>18</v>
      </c>
      <c r="AD25" s="20"/>
      <c r="AE25" s="38"/>
      <c r="AH25" s="100">
        <v>53.47</v>
      </c>
      <c r="AI25" s="100">
        <v>0.71</v>
      </c>
      <c r="AJ25" s="100">
        <v>15.48</v>
      </c>
      <c r="AK25" s="100">
        <v>8.39</v>
      </c>
      <c r="AL25" s="100">
        <v>0.1</v>
      </c>
      <c r="AM25" s="100">
        <v>4.88</v>
      </c>
      <c r="AN25" s="100">
        <v>8.51</v>
      </c>
      <c r="AO25" s="100">
        <v>3.66</v>
      </c>
      <c r="AP25" s="100">
        <v>4.72</v>
      </c>
      <c r="AQ25" s="100"/>
      <c r="AR25" s="9">
        <f>SUM(AH25:AQ25)</f>
        <v>99.919999999999987</v>
      </c>
      <c r="AS25" s="100"/>
      <c r="AT25" s="100">
        <f t="shared" si="16"/>
        <v>0.49107304435418153</v>
      </c>
      <c r="AU25" s="100">
        <f t="shared" si="17"/>
        <v>0.16757500495856603</v>
      </c>
      <c r="AV25" s="100"/>
      <c r="AW25" s="100">
        <f>AH25/60.09</f>
        <v>0.88983191878848389</v>
      </c>
      <c r="AX25" s="100">
        <f>AI25/79.9</f>
        <v>8.8861076345431774E-3</v>
      </c>
      <c r="AY25" s="100">
        <f>AJ25/101.96</f>
        <v>0.15182424480188311</v>
      </c>
      <c r="AZ25" s="100">
        <f>AK25/71.85</f>
        <v>0.11677105080027837</v>
      </c>
      <c r="BA25" s="100">
        <f>AL25/70.94</f>
        <v>1.4096419509444602E-3</v>
      </c>
      <c r="BB25" s="100">
        <f>AM25/40.31</f>
        <v>0.12106177127263705</v>
      </c>
      <c r="BC25" s="100">
        <f>AN25/56.08</f>
        <v>0.15174750356633382</v>
      </c>
      <c r="BD25" s="100">
        <f>AO25/61.8</f>
        <v>5.9223300970873791E-2</v>
      </c>
      <c r="BE25" s="100">
        <f>AP25/94.2</f>
        <v>5.0106157112526535E-2</v>
      </c>
      <c r="BF25" s="100">
        <f>AQ25/141.95</f>
        <v>0</v>
      </c>
      <c r="BG25" s="100"/>
      <c r="BH25" s="100">
        <f>SUM(AW25:BE25)</f>
        <v>1.5508616968985041</v>
      </c>
      <c r="BI25" s="100"/>
      <c r="BJ25" s="100">
        <f t="shared" si="44"/>
        <v>0.88983191878848389</v>
      </c>
      <c r="BK25" s="100">
        <f t="shared" si="44"/>
        <v>8.8861076345431774E-3</v>
      </c>
      <c r="BL25" s="100">
        <f>2*AY25</f>
        <v>0.30364848960376623</v>
      </c>
      <c r="BM25" s="100">
        <f t="shared" si="45"/>
        <v>0.11677105080027837</v>
      </c>
      <c r="BN25" s="100">
        <f t="shared" si="45"/>
        <v>1.4096419509444602E-3</v>
      </c>
      <c r="BO25" s="100">
        <f t="shared" si="45"/>
        <v>0.12106177127263705</v>
      </c>
      <c r="BP25" s="100">
        <f t="shared" si="45"/>
        <v>0.15174750356633382</v>
      </c>
      <c r="BQ25" s="100">
        <f t="shared" si="46"/>
        <v>0.11844660194174758</v>
      </c>
      <c r="BR25" s="100">
        <f t="shared" si="46"/>
        <v>0.10021231422505307</v>
      </c>
      <c r="BS25" s="100">
        <f t="shared" si="46"/>
        <v>0</v>
      </c>
      <c r="BT25" s="132">
        <f t="shared" si="18"/>
        <v>1.8120153997837876</v>
      </c>
      <c r="BU25" s="113">
        <f t="shared" si="19"/>
        <v>0.50902045486186764</v>
      </c>
      <c r="BV25" s="113">
        <f t="shared" si="20"/>
        <v>289.35829030685312</v>
      </c>
      <c r="BW25" s="113">
        <f t="shared" si="21"/>
        <v>356</v>
      </c>
      <c r="BX25" s="137">
        <f t="shared" si="22"/>
        <v>4441.1174708256667</v>
      </c>
      <c r="BY25" s="6"/>
      <c r="BZ25" s="6"/>
      <c r="CA25" s="6"/>
      <c r="CB25" s="6"/>
      <c r="CH25" s="100">
        <f t="shared" si="47"/>
        <v>0.49107304435418153</v>
      </c>
      <c r="CI25" s="100">
        <f t="shared" si="48"/>
        <v>4.9039912329682635E-3</v>
      </c>
      <c r="CJ25" s="100">
        <f t="shared" si="42"/>
        <v>0.16757500495856603</v>
      </c>
      <c r="CK25" s="100">
        <f t="shared" si="49"/>
        <v>6.4442637084768523E-2</v>
      </c>
      <c r="CL25" s="100">
        <f t="shared" si="50"/>
        <v>7.7794148499657392E-4</v>
      </c>
      <c r="CM25" s="100">
        <f t="shared" si="51"/>
        <v>6.6810564240834994E-2</v>
      </c>
      <c r="CN25" s="100">
        <f t="shared" si="52"/>
        <v>8.3745151163969453E-2</v>
      </c>
      <c r="CO25" s="100">
        <f t="shared" si="53"/>
        <v>6.5367326323982025E-2</v>
      </c>
      <c r="CP25" s="100">
        <f t="shared" si="54"/>
        <v>5.530433915573265E-2</v>
      </c>
      <c r="CQ25" s="100">
        <f t="shared" si="55"/>
        <v>0</v>
      </c>
      <c r="CR25" s="100">
        <f t="shared" si="56"/>
        <v>1</v>
      </c>
    </row>
    <row r="26" spans="1:96" x14ac:dyDescent="0.25">
      <c r="A26" s="51" t="s">
        <v>49</v>
      </c>
      <c r="B26" s="52" t="s">
        <v>183</v>
      </c>
      <c r="C26" s="53" t="s">
        <v>139</v>
      </c>
      <c r="D26" s="53" t="s">
        <v>185</v>
      </c>
      <c r="E26" s="79">
        <v>0.66317029177252629</v>
      </c>
      <c r="F26" s="87">
        <v>0.25354577392682659</v>
      </c>
      <c r="G26" s="88"/>
      <c r="H26" s="80"/>
      <c r="I26" s="85"/>
      <c r="J26" s="92"/>
      <c r="K26" s="81"/>
      <c r="L26" s="70"/>
      <c r="M26" s="70"/>
      <c r="N26" s="90"/>
      <c r="O26" s="70"/>
      <c r="P26" s="70"/>
      <c r="Q26" s="61"/>
      <c r="R26" s="81">
        <v>60</v>
      </c>
      <c r="S26" s="70"/>
      <c r="T26" s="70"/>
      <c r="U26" s="60">
        <v>2</v>
      </c>
      <c r="V26" s="60"/>
      <c r="W26" s="60"/>
      <c r="X26" s="82"/>
      <c r="Y26" s="81"/>
      <c r="Z26" s="70"/>
      <c r="AA26" s="61"/>
      <c r="AB26" s="70"/>
      <c r="AC26" s="70"/>
      <c r="AD26" s="61"/>
      <c r="AE26" s="83"/>
      <c r="AH26" s="100">
        <v>51.8</v>
      </c>
      <c r="AI26" s="100">
        <v>0.84</v>
      </c>
      <c r="AJ26" s="100">
        <v>15.39</v>
      </c>
      <c r="AK26" s="100">
        <v>7.21</v>
      </c>
      <c r="AL26" s="100">
        <v>0.16</v>
      </c>
      <c r="AM26" s="100">
        <v>5.7</v>
      </c>
      <c r="AN26" s="100">
        <v>10.9</v>
      </c>
      <c r="AO26" s="100">
        <v>2.04</v>
      </c>
      <c r="AP26" s="100">
        <v>3.28</v>
      </c>
      <c r="AQ26" s="100">
        <v>0.47</v>
      </c>
      <c r="AR26" s="9">
        <f>SUM(AH26:AQ26)</f>
        <v>97.79</v>
      </c>
      <c r="AS26" s="100"/>
      <c r="AT26" s="100">
        <f t="shared" si="16"/>
        <v>0.49116592795830061</v>
      </c>
      <c r="AU26" s="100">
        <f t="shared" si="17"/>
        <v>0.17200436381422568</v>
      </c>
      <c r="AV26" s="100"/>
      <c r="AW26" s="100">
        <f>AH26/60.09</f>
        <v>0.86204027292394736</v>
      </c>
      <c r="AX26" s="100">
        <f>AI26/79.9</f>
        <v>1.0513141426783479E-2</v>
      </c>
      <c r="AY26" s="100">
        <f>AJ26/101.96</f>
        <v>0.15094154570419774</v>
      </c>
      <c r="AZ26" s="100">
        <f>AK26/71.85</f>
        <v>0.10034794711203898</v>
      </c>
      <c r="BA26" s="100">
        <f>AL26/70.94</f>
        <v>2.2554271215111362E-3</v>
      </c>
      <c r="BB26" s="100">
        <f>AM26/40.31</f>
        <v>0.14140411808484246</v>
      </c>
      <c r="BC26" s="100">
        <f>AN26/56.08</f>
        <v>0.1943651925820257</v>
      </c>
      <c r="BD26" s="100">
        <f>AO26/61.8</f>
        <v>3.3009708737864081E-2</v>
      </c>
      <c r="BE26" s="100">
        <f>AP26/94.2</f>
        <v>3.4819532908704882E-2</v>
      </c>
      <c r="BF26" s="100">
        <f>AQ26/141.95</f>
        <v>3.3110250088059178E-3</v>
      </c>
      <c r="BG26" s="100">
        <f>SUM(AW26:BE26)</f>
        <v>1.5296968866019158</v>
      </c>
      <c r="BH26" s="100"/>
      <c r="BI26" s="100"/>
      <c r="BJ26" s="100">
        <f t="shared" si="44"/>
        <v>0.86204027292394736</v>
      </c>
      <c r="BK26" s="100">
        <f t="shared" si="44"/>
        <v>1.0513141426783479E-2</v>
      </c>
      <c r="BL26" s="100">
        <f>2*AY26</f>
        <v>0.30188309140839548</v>
      </c>
      <c r="BM26" s="100">
        <f t="shared" si="45"/>
        <v>0.10034794711203898</v>
      </c>
      <c r="BN26" s="100">
        <f t="shared" si="45"/>
        <v>2.2554271215111362E-3</v>
      </c>
      <c r="BO26" s="100">
        <f t="shared" si="45"/>
        <v>0.14140411808484246</v>
      </c>
      <c r="BP26" s="100">
        <f t="shared" si="45"/>
        <v>0.1943651925820257</v>
      </c>
      <c r="BQ26" s="100">
        <f t="shared" si="46"/>
        <v>6.6019417475728162E-2</v>
      </c>
      <c r="BR26" s="100">
        <f t="shared" si="46"/>
        <v>6.9639065817409765E-2</v>
      </c>
      <c r="BS26" s="100">
        <f t="shared" si="46"/>
        <v>6.6220500176118356E-3</v>
      </c>
      <c r="BT26" s="132">
        <f t="shared" si="18"/>
        <v>1.7550897239702945</v>
      </c>
      <c r="BU26" s="113">
        <f t="shared" si="19"/>
        <v>0.58491379575055047</v>
      </c>
      <c r="BV26" s="113">
        <f t="shared" si="20"/>
        <v>323.11520568596143</v>
      </c>
      <c r="BW26" s="113" t="e">
        <f t="shared" si="21"/>
        <v>#N/A</v>
      </c>
      <c r="BX26" s="137" t="e">
        <f t="shared" si="22"/>
        <v>#N/A</v>
      </c>
      <c r="BY26" s="6"/>
      <c r="BZ26" s="6"/>
      <c r="CA26" s="6"/>
      <c r="CB26" s="6"/>
      <c r="CH26" s="100">
        <f t="shared" si="47"/>
        <v>0.49116592795830061</v>
      </c>
      <c r="CI26" s="100">
        <f t="shared" si="48"/>
        <v>5.9900877335211482E-3</v>
      </c>
      <c r="CJ26" s="100">
        <f t="shared" si="42"/>
        <v>0.17200436381422568</v>
      </c>
      <c r="CK26" s="100">
        <f t="shared" si="49"/>
        <v>5.7175394363905126E-2</v>
      </c>
      <c r="CL26" s="100">
        <f t="shared" si="50"/>
        <v>1.2850779596663572E-3</v>
      </c>
      <c r="CM26" s="100">
        <f t="shared" si="51"/>
        <v>8.0568028035036099E-2</v>
      </c>
      <c r="CN26" s="100">
        <f t="shared" si="52"/>
        <v>0.11074373573468395</v>
      </c>
      <c r="CO26" s="100">
        <f t="shared" si="53"/>
        <v>3.7615978587340622E-2</v>
      </c>
      <c r="CP26" s="100">
        <f t="shared" si="54"/>
        <v>3.967835083660283E-2</v>
      </c>
      <c r="CQ26" s="100">
        <f t="shared" si="55"/>
        <v>3.7730549767174843E-3</v>
      </c>
      <c r="CR26" s="100">
        <f t="shared" si="56"/>
        <v>1</v>
      </c>
    </row>
    <row r="27" spans="1:96" x14ac:dyDescent="0.25">
      <c r="A27" s="51" t="s">
        <v>49</v>
      </c>
      <c r="B27" s="52" t="s">
        <v>37</v>
      </c>
      <c r="C27" s="53" t="s">
        <v>6</v>
      </c>
      <c r="D27" s="53" t="s">
        <v>78</v>
      </c>
      <c r="E27" s="45">
        <v>0.66378339566542666</v>
      </c>
      <c r="F27" s="54">
        <v>0.27655660483015931</v>
      </c>
      <c r="G27" s="11">
        <v>0.65</v>
      </c>
      <c r="H27" s="12">
        <v>0.08</v>
      </c>
      <c r="I27" s="71"/>
      <c r="J27" s="92">
        <f t="shared" si="23"/>
        <v>0.12307692307692307</v>
      </c>
      <c r="K27" s="11">
        <v>0.69</v>
      </c>
      <c r="L27" s="12">
        <v>0.08</v>
      </c>
      <c r="M27" s="12"/>
      <c r="N27" s="90">
        <f t="shared" si="40"/>
        <v>0.11594202898550726</v>
      </c>
      <c r="O27" s="12"/>
      <c r="P27" s="12"/>
      <c r="Q27" s="20"/>
      <c r="R27" s="11">
        <v>65</v>
      </c>
      <c r="S27" s="12"/>
      <c r="T27" s="12"/>
      <c r="U27" s="19">
        <v>2</v>
      </c>
      <c r="V27" s="19"/>
      <c r="W27" s="19"/>
      <c r="X27" s="30"/>
      <c r="Y27" s="11">
        <v>361</v>
      </c>
      <c r="Z27" s="12">
        <v>43</v>
      </c>
      <c r="AA27" s="20"/>
      <c r="AB27" s="12">
        <v>317</v>
      </c>
      <c r="AC27" s="12">
        <v>23</v>
      </c>
      <c r="AD27" s="20"/>
      <c r="AE27" s="38" t="s">
        <v>186</v>
      </c>
      <c r="AH27" s="100">
        <v>50.120000000000005</v>
      </c>
      <c r="AI27" s="100">
        <v>0.91</v>
      </c>
      <c r="AJ27" s="100">
        <v>18.32</v>
      </c>
      <c r="AK27" s="100">
        <v>9.36</v>
      </c>
      <c r="AL27" s="100">
        <v>0.17</v>
      </c>
      <c r="AM27" s="100">
        <v>7.01</v>
      </c>
      <c r="AN27" s="100">
        <v>11.344999999999999</v>
      </c>
      <c r="AO27" s="100">
        <v>2.39</v>
      </c>
      <c r="AP27" s="100">
        <v>0.22500000000000001</v>
      </c>
      <c r="AQ27" s="100">
        <v>0.15</v>
      </c>
      <c r="AR27" s="9">
        <v>100</v>
      </c>
      <c r="AS27" s="100"/>
      <c r="AT27" s="100">
        <f t="shared" si="16"/>
        <v>0.46391117393041048</v>
      </c>
      <c r="AU27" s="100">
        <f t="shared" si="17"/>
        <v>0.19987184117391849</v>
      </c>
      <c r="AV27" s="100"/>
      <c r="AW27" s="100">
        <v>0.83408221001830585</v>
      </c>
      <c r="AX27" s="100">
        <v>1.1389236545682102E-2</v>
      </c>
      <c r="AY27" s="100">
        <v>0.17967830521773248</v>
      </c>
      <c r="AZ27" s="100">
        <v>0.13027139874739041</v>
      </c>
      <c r="BA27" s="100">
        <v>2.3963913166055823E-3</v>
      </c>
      <c r="BB27" s="100">
        <v>0.17390225750434135</v>
      </c>
      <c r="BC27" s="100">
        <v>0.20230028530670469</v>
      </c>
      <c r="BD27" s="100">
        <v>3.8673139158576057E-2</v>
      </c>
      <c r="BE27" s="100">
        <v>2.3885350318471337E-3</v>
      </c>
      <c r="BF27" s="100">
        <v>1.0567101091933781E-3</v>
      </c>
      <c r="BG27" s="100">
        <v>1.5761384689563791</v>
      </c>
      <c r="BH27" s="100"/>
      <c r="BI27" s="100"/>
      <c r="BJ27" s="100">
        <v>0.83408221001830585</v>
      </c>
      <c r="BK27" s="100">
        <v>1.1389236545682102E-2</v>
      </c>
      <c r="BL27" s="100">
        <v>0.35935661043546496</v>
      </c>
      <c r="BM27" s="100">
        <v>0.13027139874739041</v>
      </c>
      <c r="BN27" s="100">
        <v>2.3963913166055823E-3</v>
      </c>
      <c r="BO27" s="100">
        <v>0.17390225750434135</v>
      </c>
      <c r="BP27" s="100">
        <v>0.20230028530670469</v>
      </c>
      <c r="BQ27" s="100">
        <v>7.7346278317152115E-2</v>
      </c>
      <c r="BR27" s="100">
        <v>4.7770700636942673E-3</v>
      </c>
      <c r="BS27" s="100">
        <v>2.1134202183867561E-3</v>
      </c>
      <c r="BT27" s="132">
        <f t="shared" si="18"/>
        <v>1.7979351584737282</v>
      </c>
      <c r="BU27" s="113">
        <f t="shared" si="19"/>
        <v>0.5717203115065993</v>
      </c>
      <c r="BV27" s="113">
        <f t="shared" si="20"/>
        <v>330.32246013728036</v>
      </c>
      <c r="BW27" s="113">
        <f t="shared" si="21"/>
        <v>317</v>
      </c>
      <c r="BX27" s="137">
        <f t="shared" si="22"/>
        <v>177.48794410942421</v>
      </c>
      <c r="BY27" s="6"/>
      <c r="BZ27" s="6"/>
      <c r="CA27" s="6"/>
      <c r="CB27" s="6"/>
      <c r="CH27" s="100">
        <f t="shared" si="47"/>
        <v>0.46391117393041048</v>
      </c>
      <c r="CI27" s="100">
        <f t="shared" si="48"/>
        <v>6.3346202959568658E-3</v>
      </c>
      <c r="CJ27" s="100">
        <f t="shared" si="42"/>
        <v>0.19987184117391849</v>
      </c>
      <c r="CK27" s="100">
        <f t="shared" si="49"/>
        <v>7.2456116191630698E-2</v>
      </c>
      <c r="CL27" s="100">
        <f t="shared" si="50"/>
        <v>1.3328574755943285E-3</v>
      </c>
      <c r="CM27" s="100">
        <f t="shared" si="51"/>
        <v>9.6723319906579633E-2</v>
      </c>
      <c r="CN27" s="100">
        <f t="shared" si="52"/>
        <v>0.11251812077496606</v>
      </c>
      <c r="CO27" s="100">
        <f t="shared" si="53"/>
        <v>4.3019503763868532E-2</v>
      </c>
      <c r="CP27" s="100">
        <f t="shared" si="54"/>
        <v>2.6569757208316312E-3</v>
      </c>
      <c r="CQ27" s="100">
        <f t="shared" si="55"/>
        <v>1.1754707662432297E-3</v>
      </c>
      <c r="CR27" s="100">
        <f t="shared" si="56"/>
        <v>1</v>
      </c>
    </row>
    <row r="28" spans="1:96" x14ac:dyDescent="0.25">
      <c r="A28" s="40" t="s">
        <v>43</v>
      </c>
      <c r="B28" s="41" t="s">
        <v>26</v>
      </c>
      <c r="C28" s="47" t="s">
        <v>9</v>
      </c>
      <c r="D28" s="47" t="s">
        <v>77</v>
      </c>
      <c r="E28" s="45">
        <v>0.66508104396364331</v>
      </c>
      <c r="F28" s="54">
        <v>0.26424162465249967</v>
      </c>
      <c r="G28" s="8">
        <v>0.84</v>
      </c>
      <c r="H28" s="9">
        <v>0.06</v>
      </c>
      <c r="I28" s="71"/>
      <c r="J28" s="92">
        <f t="shared" si="23"/>
        <v>7.1428571428571425E-2</v>
      </c>
      <c r="K28" s="11">
        <v>0.85</v>
      </c>
      <c r="L28" s="12">
        <v>7.0000000000000007E-2</v>
      </c>
      <c r="M28" s="12"/>
      <c r="N28" s="90">
        <f t="shared" si="40"/>
        <v>8.2352941176470601E-2</v>
      </c>
      <c r="O28" s="12"/>
      <c r="P28" s="12"/>
      <c r="Q28" s="20"/>
      <c r="R28" s="11">
        <v>64</v>
      </c>
      <c r="S28" s="12"/>
      <c r="T28" s="12"/>
      <c r="U28" s="12">
        <v>1</v>
      </c>
      <c r="V28" s="12"/>
      <c r="W28" s="12"/>
      <c r="X28" s="20"/>
      <c r="Y28" s="11"/>
      <c r="Z28" s="12"/>
      <c r="AA28" s="20"/>
      <c r="AB28" s="12"/>
      <c r="AC28" s="12"/>
      <c r="AD28" s="20"/>
      <c r="AE28" s="38" t="s">
        <v>47</v>
      </c>
      <c r="AH28" s="100">
        <v>53.59</v>
      </c>
      <c r="AI28" s="100">
        <v>1.23</v>
      </c>
      <c r="AJ28" s="100">
        <v>14.05</v>
      </c>
      <c r="AK28" s="100">
        <v>12.59</v>
      </c>
      <c r="AL28" s="100">
        <v>0.22</v>
      </c>
      <c r="AM28" s="100">
        <v>5.26</v>
      </c>
      <c r="AN28" s="100">
        <v>10.41</v>
      </c>
      <c r="AO28" s="100">
        <v>2.06</v>
      </c>
      <c r="AP28" s="100">
        <v>0.43</v>
      </c>
      <c r="AQ28" s="100">
        <v>0.16</v>
      </c>
      <c r="AR28" s="9">
        <f>SUM(AH28:AQ28)</f>
        <v>100.00000000000001</v>
      </c>
      <c r="AS28" s="100"/>
      <c r="AT28" s="100">
        <f t="shared" si="16"/>
        <v>0.50807323385918945</v>
      </c>
      <c r="AU28" s="100">
        <f t="shared" si="17"/>
        <v>0.1570078101044538</v>
      </c>
      <c r="AV28" s="100"/>
      <c r="AW28" s="100">
        <f>AH28/60.09</f>
        <v>0.89182892328174401</v>
      </c>
      <c r="AX28" s="100">
        <f>AI28/79.9</f>
        <v>1.5394242803504378E-2</v>
      </c>
      <c r="AY28" s="100">
        <f>AJ28/101.96</f>
        <v>0.13779913691643783</v>
      </c>
      <c r="AZ28" s="100">
        <f>AK28/71.85</f>
        <v>0.17522616562282534</v>
      </c>
      <c r="BA28" s="100">
        <f>AL28/70.94</f>
        <v>3.1012122920778123E-3</v>
      </c>
      <c r="BB28" s="100">
        <f>AM28/40.31</f>
        <v>0.13048871247829322</v>
      </c>
      <c r="BC28" s="100">
        <f>AN28/56.08</f>
        <v>0.18562767475035663</v>
      </c>
      <c r="BD28" s="100">
        <f>AO28/61.8</f>
        <v>3.3333333333333333E-2</v>
      </c>
      <c r="BE28" s="100">
        <f>AP28/94.2</f>
        <v>4.5647558386411888E-3</v>
      </c>
      <c r="BF28" s="100">
        <f>AQ28/141.95</f>
        <v>1.1271574498062699E-3</v>
      </c>
      <c r="BG28" s="100">
        <f>SUM(AW28:BE28)</f>
        <v>1.5773641573172139</v>
      </c>
      <c r="BH28" s="100"/>
      <c r="BI28" s="100"/>
      <c r="BJ28" s="100">
        <f>AW28</f>
        <v>0.89182892328174401</v>
      </c>
      <c r="BK28" s="100">
        <f>AX28</f>
        <v>1.5394242803504378E-2</v>
      </c>
      <c r="BL28" s="100">
        <f>2*AY28</f>
        <v>0.27559827383287566</v>
      </c>
      <c r="BM28" s="100">
        <f>AZ28</f>
        <v>0.17522616562282534</v>
      </c>
      <c r="BN28" s="100">
        <f>BA28</f>
        <v>3.1012122920778123E-3</v>
      </c>
      <c r="BO28" s="100">
        <f>BB28</f>
        <v>0.13048871247829322</v>
      </c>
      <c r="BP28" s="100">
        <f>BC28</f>
        <v>0.18562767475035663</v>
      </c>
      <c r="BQ28" s="100">
        <f>2*BD28</f>
        <v>6.6666666666666666E-2</v>
      </c>
      <c r="BR28" s="100">
        <f>2*BE28</f>
        <v>9.1295116772823776E-3</v>
      </c>
      <c r="BS28" s="100">
        <f>2*BF28</f>
        <v>2.2543148996125397E-3</v>
      </c>
      <c r="BT28" s="132">
        <f t="shared" si="18"/>
        <v>1.7553156983052387</v>
      </c>
      <c r="BU28" s="113">
        <f t="shared" si="19"/>
        <v>0.42683141000135638</v>
      </c>
      <c r="BV28" s="113">
        <f t="shared" si="20"/>
        <v>250.16636569787954</v>
      </c>
      <c r="BW28" s="113" t="e">
        <f t="shared" si="21"/>
        <v>#N/A</v>
      </c>
      <c r="BX28" s="137" t="e">
        <f t="shared" si="22"/>
        <v>#N/A</v>
      </c>
      <c r="BY28" s="6"/>
      <c r="BZ28" s="6"/>
      <c r="CA28" s="6"/>
      <c r="CB28" s="6"/>
      <c r="CH28" s="100">
        <f t="shared" si="47"/>
        <v>0.50807323385918945</v>
      </c>
      <c r="CI28" s="100">
        <f t="shared" si="48"/>
        <v>8.7700707162634926E-3</v>
      </c>
      <c r="CJ28" s="100">
        <f t="shared" si="42"/>
        <v>0.1570078101044538</v>
      </c>
      <c r="CK28" s="100">
        <f t="shared" si="49"/>
        <v>9.9826011806313023E-2</v>
      </c>
      <c r="CL28" s="100">
        <f t="shared" si="50"/>
        <v>1.7667547182948571E-3</v>
      </c>
      <c r="CM28" s="100">
        <f t="shared" si="51"/>
        <v>7.4339170215523262E-2</v>
      </c>
      <c r="CN28" s="100">
        <f t="shared" si="52"/>
        <v>0.10575173168540598</v>
      </c>
      <c r="CO28" s="100">
        <f t="shared" si="53"/>
        <v>3.7979872641162774E-2</v>
      </c>
      <c r="CP28" s="100">
        <f t="shared" si="54"/>
        <v>5.2010653616878962E-3</v>
      </c>
      <c r="CQ28" s="100">
        <f t="shared" si="55"/>
        <v>1.2842788917053986E-3</v>
      </c>
      <c r="CR28" s="100">
        <f t="shared" si="56"/>
        <v>1</v>
      </c>
    </row>
    <row r="29" spans="1:96" x14ac:dyDescent="0.25">
      <c r="A29" s="51" t="s">
        <v>136</v>
      </c>
      <c r="B29" s="52" t="s">
        <v>135</v>
      </c>
      <c r="C29" s="53" t="s">
        <v>6</v>
      </c>
      <c r="D29" s="53" t="s">
        <v>77</v>
      </c>
      <c r="E29" s="45">
        <v>0.66569169879789736</v>
      </c>
      <c r="F29" s="54">
        <v>0.35410507887845855</v>
      </c>
      <c r="G29" s="8"/>
      <c r="H29" s="9"/>
      <c r="I29" s="71"/>
      <c r="J29" s="92"/>
      <c r="K29" s="11"/>
      <c r="L29" s="12"/>
      <c r="M29" s="12"/>
      <c r="N29" s="90"/>
      <c r="O29" s="12"/>
      <c r="P29" s="12"/>
      <c r="Q29" s="20"/>
      <c r="R29" s="11">
        <v>62.8</v>
      </c>
      <c r="S29" s="12"/>
      <c r="T29" s="12"/>
      <c r="U29" s="19">
        <v>0.8</v>
      </c>
      <c r="V29" s="19"/>
      <c r="W29" s="19"/>
      <c r="X29" s="30"/>
      <c r="Y29" s="11"/>
      <c r="Z29" s="12"/>
      <c r="AA29" s="20"/>
      <c r="AB29" s="12"/>
      <c r="AC29" s="12"/>
      <c r="AD29" s="20"/>
      <c r="AE29" s="38" t="s">
        <v>145</v>
      </c>
      <c r="AH29" s="100">
        <v>49.99</v>
      </c>
      <c r="AI29" s="100">
        <v>1.1833333333333333</v>
      </c>
      <c r="AJ29" s="100">
        <v>16.563333333333333</v>
      </c>
      <c r="AK29" s="100">
        <v>8.7150000000000016</v>
      </c>
      <c r="AL29" s="100">
        <v>0.13833333333333334</v>
      </c>
      <c r="AM29" s="100">
        <v>4.2516666666666669</v>
      </c>
      <c r="AN29" s="100">
        <v>9.8533333333333335</v>
      </c>
      <c r="AO29" s="100">
        <v>2.8333333333333335</v>
      </c>
      <c r="AP29" s="100">
        <v>2.7600000000000002</v>
      </c>
      <c r="AQ29" s="100">
        <v>0.80666666666666664</v>
      </c>
      <c r="AR29" s="9">
        <v>97.095000000000013</v>
      </c>
      <c r="AS29" s="100"/>
      <c r="AT29" s="100">
        <f t="shared" si="16"/>
        <v>0.47874556446539668</v>
      </c>
      <c r="AU29" s="100">
        <f t="shared" si="17"/>
        <v>0.18696991967191393</v>
      </c>
      <c r="AV29" s="100"/>
      <c r="AW29" s="100">
        <v>0.83191878848394063</v>
      </c>
      <c r="AX29" s="100">
        <v>1.4810179390905299E-2</v>
      </c>
      <c r="AY29" s="100">
        <v>0.16244932653328104</v>
      </c>
      <c r="AZ29" s="100">
        <v>0.12129436325678498</v>
      </c>
      <c r="BA29" s="100">
        <v>1.9500046988065033E-3</v>
      </c>
      <c r="BB29" s="100">
        <v>0.10547424129661787</v>
      </c>
      <c r="BC29" s="100">
        <v>0.17570137898240609</v>
      </c>
      <c r="BD29" s="100">
        <v>4.5846817691477887E-2</v>
      </c>
      <c r="BE29" s="100">
        <v>2.9299363057324838E-2</v>
      </c>
      <c r="BF29" s="100">
        <v>5.6827521427732777E-3</v>
      </c>
      <c r="BG29" s="100"/>
      <c r="BH29" s="100">
        <v>1.4944272155343186</v>
      </c>
      <c r="BI29" s="100"/>
      <c r="BJ29" s="100">
        <v>0.83191878848394063</v>
      </c>
      <c r="BK29" s="100">
        <v>1.4810179390905299E-2</v>
      </c>
      <c r="BL29" s="100">
        <v>0.32489865306656207</v>
      </c>
      <c r="BM29" s="100">
        <v>0.12129436325678498</v>
      </c>
      <c r="BN29" s="100">
        <v>1.9500046988065033E-3</v>
      </c>
      <c r="BO29" s="100">
        <v>0.10547424129661787</v>
      </c>
      <c r="BP29" s="100">
        <v>0.17570137898240609</v>
      </c>
      <c r="BQ29" s="100">
        <v>9.1693635382955774E-2</v>
      </c>
      <c r="BR29" s="100">
        <v>5.8598726114649675E-2</v>
      </c>
      <c r="BS29" s="100">
        <v>1.1365504285546555E-2</v>
      </c>
      <c r="BT29" s="132">
        <f t="shared" si="18"/>
        <v>1.7377054749591754</v>
      </c>
      <c r="BU29" s="113">
        <f t="shared" si="19"/>
        <v>0.46511835932640849</v>
      </c>
      <c r="BV29" s="113">
        <f t="shared" si="20"/>
        <v>279.85635596839143</v>
      </c>
      <c r="BW29" s="113" t="e">
        <f t="shared" si="21"/>
        <v>#N/A</v>
      </c>
      <c r="BX29" s="137" t="e">
        <f t="shared" si="22"/>
        <v>#N/A</v>
      </c>
      <c r="BY29" s="6"/>
      <c r="BZ29" s="6"/>
      <c r="CA29" s="6"/>
      <c r="CB29" s="6"/>
      <c r="CH29" s="100">
        <f t="shared" si="47"/>
        <v>0.47874556446539668</v>
      </c>
      <c r="CI29" s="100">
        <f t="shared" si="48"/>
        <v>8.5228363519158738E-3</v>
      </c>
      <c r="CJ29" s="100">
        <f t="shared" si="42"/>
        <v>0.18696991967191393</v>
      </c>
      <c r="CK29" s="100">
        <f t="shared" si="49"/>
        <v>6.9801450823900185E-2</v>
      </c>
      <c r="CL29" s="100">
        <f t="shared" si="50"/>
        <v>1.122172155699927E-3</v>
      </c>
      <c r="CM29" s="100">
        <f t="shared" si="51"/>
        <v>6.0697421292924117E-2</v>
      </c>
      <c r="CN29" s="100">
        <f t="shared" si="52"/>
        <v>0.10111113851818526</v>
      </c>
      <c r="CO29" s="100">
        <f t="shared" si="53"/>
        <v>5.2767075148399338E-2</v>
      </c>
      <c r="CP29" s="100">
        <f t="shared" si="54"/>
        <v>3.3721897616756001E-2</v>
      </c>
      <c r="CQ29" s="100">
        <f t="shared" si="55"/>
        <v>6.5405239549087392E-3</v>
      </c>
      <c r="CR29" s="100">
        <f t="shared" si="56"/>
        <v>1</v>
      </c>
    </row>
    <row r="30" spans="1:96" x14ac:dyDescent="0.25">
      <c r="A30" s="40" t="s">
        <v>43</v>
      </c>
      <c r="B30" s="41" t="s">
        <v>26</v>
      </c>
      <c r="C30" s="47" t="s">
        <v>8</v>
      </c>
      <c r="D30" s="47" t="s">
        <v>77</v>
      </c>
      <c r="E30" s="45">
        <v>0.67129111914247375</v>
      </c>
      <c r="F30" s="54">
        <v>0.34248268324943787</v>
      </c>
      <c r="G30" s="8">
        <v>0.84</v>
      </c>
      <c r="H30" s="9">
        <v>0.06</v>
      </c>
      <c r="I30" s="71"/>
      <c r="J30" s="92">
        <f t="shared" si="23"/>
        <v>7.1428571428571425E-2</v>
      </c>
      <c r="K30" s="11">
        <v>0.85</v>
      </c>
      <c r="L30" s="12">
        <v>7.0000000000000007E-2</v>
      </c>
      <c r="M30" s="12"/>
      <c r="N30" s="90">
        <f t="shared" si="40"/>
        <v>8.2352941176470601E-2</v>
      </c>
      <c r="O30" s="12"/>
      <c r="P30" s="12"/>
      <c r="Q30" s="20"/>
      <c r="R30" s="11">
        <v>64</v>
      </c>
      <c r="S30" s="12"/>
      <c r="T30" s="12"/>
      <c r="U30" s="12">
        <v>1</v>
      </c>
      <c r="V30" s="12"/>
      <c r="W30" s="12"/>
      <c r="X30" s="20"/>
      <c r="Y30" s="11"/>
      <c r="Z30" s="12"/>
      <c r="AA30" s="20"/>
      <c r="AB30" s="12"/>
      <c r="AC30" s="12"/>
      <c r="AD30" s="20"/>
      <c r="AE30" s="38" t="s">
        <v>47</v>
      </c>
      <c r="AH30" s="100">
        <v>51.84</v>
      </c>
      <c r="AI30" s="100">
        <v>1.39</v>
      </c>
      <c r="AJ30" s="100">
        <v>17.079999999999998</v>
      </c>
      <c r="AK30" s="100">
        <v>10.199999999999999</v>
      </c>
      <c r="AL30" s="100">
        <v>0.18</v>
      </c>
      <c r="AM30" s="100">
        <v>5.32</v>
      </c>
      <c r="AN30" s="100">
        <v>10</v>
      </c>
      <c r="AO30" s="100">
        <v>2.87</v>
      </c>
      <c r="AP30" s="100">
        <v>0.79</v>
      </c>
      <c r="AQ30" s="100">
        <v>0.33</v>
      </c>
      <c r="AR30" s="9">
        <f>SUM(AH30:AQ30)</f>
        <v>100.00000000000003</v>
      </c>
      <c r="AS30" s="100"/>
      <c r="AT30" s="100">
        <f t="shared" si="16"/>
        <v>0.48351660726891538</v>
      </c>
      <c r="AU30" s="100">
        <f t="shared" si="17"/>
        <v>0.18777451187355843</v>
      </c>
      <c r="AV30" s="100"/>
      <c r="AW30" s="100">
        <f>AH30/60.09</f>
        <v>0.86270594108836751</v>
      </c>
      <c r="AX30" s="100">
        <f>AI30/79.9</f>
        <v>1.7396745932415518E-2</v>
      </c>
      <c r="AY30" s="100">
        <f>AJ30/101.96</f>
        <v>0.16751667320517849</v>
      </c>
      <c r="AZ30" s="100">
        <f>AK30/71.85</f>
        <v>0.14196242171189979</v>
      </c>
      <c r="BA30" s="100">
        <f>AL30/70.94</f>
        <v>2.5373555117000281E-3</v>
      </c>
      <c r="BB30" s="100">
        <f>AM30/40.31</f>
        <v>0.13197717687918631</v>
      </c>
      <c r="BC30" s="100">
        <f>AN30/56.08</f>
        <v>0.1783166904422254</v>
      </c>
      <c r="BD30" s="100">
        <f>AO30/61.8</f>
        <v>4.6440129449838191E-2</v>
      </c>
      <c r="BE30" s="100">
        <f>AP30/94.2</f>
        <v>8.3864118895966028E-3</v>
      </c>
      <c r="BF30" s="100">
        <f>AQ30/141.95</f>
        <v>2.3247622402254317E-3</v>
      </c>
      <c r="BG30" s="100">
        <f>SUM(AW30:BE30)</f>
        <v>1.557239546110408</v>
      </c>
      <c r="BH30" s="100"/>
      <c r="BI30" s="100"/>
      <c r="BJ30" s="100">
        <f t="shared" ref="BJ30:BK34" si="57">AW30</f>
        <v>0.86270594108836751</v>
      </c>
      <c r="BK30" s="100">
        <f t="shared" si="57"/>
        <v>1.7396745932415518E-2</v>
      </c>
      <c r="BL30" s="100">
        <f>2*AY30</f>
        <v>0.33503334641035698</v>
      </c>
      <c r="BM30" s="100">
        <f t="shared" ref="BM30:BP34" si="58">AZ30</f>
        <v>0.14196242171189979</v>
      </c>
      <c r="BN30" s="100">
        <f t="shared" si="58"/>
        <v>2.5373555117000281E-3</v>
      </c>
      <c r="BO30" s="100">
        <f t="shared" si="58"/>
        <v>0.13197717687918631</v>
      </c>
      <c r="BP30" s="100">
        <f t="shared" si="58"/>
        <v>0.1783166904422254</v>
      </c>
      <c r="BQ30" s="100">
        <f t="shared" ref="BQ30:BS34" si="59">2*BD30</f>
        <v>9.2880258899676382E-2</v>
      </c>
      <c r="BR30" s="100">
        <f t="shared" si="59"/>
        <v>1.6772823779193206E-2</v>
      </c>
      <c r="BS30" s="100">
        <f t="shared" si="59"/>
        <v>4.6495244804508635E-3</v>
      </c>
      <c r="BT30" s="132">
        <f t="shared" si="18"/>
        <v>1.7842322851354722</v>
      </c>
      <c r="BU30" s="113">
        <f t="shared" si="19"/>
        <v>0.4817747326708714</v>
      </c>
      <c r="BV30" s="113">
        <f t="shared" si="20"/>
        <v>287.18852416626527</v>
      </c>
      <c r="BW30" s="113" t="e">
        <f t="shared" si="21"/>
        <v>#N/A</v>
      </c>
      <c r="BX30" s="137" t="e">
        <f t="shared" si="22"/>
        <v>#N/A</v>
      </c>
      <c r="BY30" s="6"/>
      <c r="BZ30" s="6"/>
      <c r="CA30" s="6"/>
      <c r="CB30" s="6"/>
      <c r="CH30" s="100">
        <f t="shared" si="47"/>
        <v>0.48351660726891538</v>
      </c>
      <c r="CI30" s="100">
        <f t="shared" si="48"/>
        <v>9.7502696691168927E-3</v>
      </c>
      <c r="CJ30" s="100">
        <f t="shared" si="42"/>
        <v>0.18777451187355843</v>
      </c>
      <c r="CK30" s="100">
        <f t="shared" si="49"/>
        <v>7.9564988759925362E-2</v>
      </c>
      <c r="CL30" s="100">
        <f t="shared" si="50"/>
        <v>1.4220993156770353E-3</v>
      </c>
      <c r="CM30" s="100">
        <f t="shared" si="51"/>
        <v>7.3968607102726888E-2</v>
      </c>
      <c r="CN30" s="100">
        <f t="shared" si="52"/>
        <v>9.9940289124790874E-2</v>
      </c>
      <c r="CO30" s="100">
        <f t="shared" si="53"/>
        <v>5.2056147438574243E-2</v>
      </c>
      <c r="CP30" s="100">
        <f t="shared" si="54"/>
        <v>9.4005830512811778E-3</v>
      </c>
      <c r="CQ30" s="100">
        <f t="shared" si="55"/>
        <v>2.6058963954336458E-3</v>
      </c>
      <c r="CR30" s="100">
        <f t="shared" si="56"/>
        <v>1</v>
      </c>
    </row>
    <row r="31" spans="1:96" s="126" customFormat="1" x14ac:dyDescent="0.25">
      <c r="A31" s="114" t="s">
        <v>50</v>
      </c>
      <c r="B31" s="115" t="s">
        <v>36</v>
      </c>
      <c r="C31" s="116" t="s">
        <v>38</v>
      </c>
      <c r="D31" s="116" t="s">
        <v>77</v>
      </c>
      <c r="E31" s="117">
        <v>0.68931291572330455</v>
      </c>
      <c r="F31" s="118">
        <v>0.36281785810478795</v>
      </c>
      <c r="G31" s="119">
        <v>0.84799999999999998</v>
      </c>
      <c r="H31" s="120"/>
      <c r="I31" s="121"/>
      <c r="J31" s="122">
        <f t="shared" si="23"/>
        <v>0</v>
      </c>
      <c r="K31" s="119">
        <v>1.161</v>
      </c>
      <c r="L31" s="120"/>
      <c r="M31" s="120"/>
      <c r="N31" s="123"/>
      <c r="O31" s="120"/>
      <c r="P31" s="120"/>
      <c r="Q31" s="116"/>
      <c r="R31" s="119"/>
      <c r="S31" s="120"/>
      <c r="T31" s="120"/>
      <c r="U31" s="115"/>
      <c r="V31" s="115"/>
      <c r="W31" s="115"/>
      <c r="X31" s="124"/>
      <c r="Y31" s="119"/>
      <c r="Z31" s="120"/>
      <c r="AA31" s="116"/>
      <c r="AB31" s="120"/>
      <c r="AC31" s="120"/>
      <c r="AD31" s="116"/>
      <c r="AE31" s="125" t="s">
        <v>47</v>
      </c>
      <c r="AH31" s="127">
        <v>52.46</v>
      </c>
      <c r="AI31" s="127">
        <v>2.8</v>
      </c>
      <c r="AJ31" s="127">
        <v>16.14</v>
      </c>
      <c r="AK31" s="127">
        <v>10.98</v>
      </c>
      <c r="AL31" s="127">
        <v>0.15</v>
      </c>
      <c r="AM31" s="127">
        <v>0.94</v>
      </c>
      <c r="AN31" s="127">
        <v>10.55</v>
      </c>
      <c r="AO31" s="127">
        <v>3.31</v>
      </c>
      <c r="AP31" s="127">
        <v>1.03</v>
      </c>
      <c r="AQ31" s="127">
        <v>0.41</v>
      </c>
      <c r="AR31" s="128">
        <f>SUM(AH31:AQ31)</f>
        <v>98.77000000000001</v>
      </c>
      <c r="AS31" s="127"/>
      <c r="AT31" s="100">
        <f t="shared" si="16"/>
        <v>0.50586516506734824</v>
      </c>
      <c r="AU31" s="100">
        <f t="shared" si="17"/>
        <v>0.18344775065595642</v>
      </c>
      <c r="AV31" s="127"/>
      <c r="AW31" s="127">
        <f>AH31/60.09</f>
        <v>0.87302379763687799</v>
      </c>
      <c r="AX31" s="127">
        <f>AI31/79.9</f>
        <v>3.5043804755944929E-2</v>
      </c>
      <c r="AY31" s="127">
        <f>AJ31/101.96</f>
        <v>0.15829737151824247</v>
      </c>
      <c r="AZ31" s="127">
        <f>AK31/71.85</f>
        <v>0.15281837160751569</v>
      </c>
      <c r="BA31" s="127">
        <f>AL31/70.94</f>
        <v>2.11446292641669E-3</v>
      </c>
      <c r="BB31" s="127">
        <f>AM31/40.31</f>
        <v>2.3319275613991563E-2</v>
      </c>
      <c r="BC31" s="127">
        <f>AN31/56.08</f>
        <v>0.18812410841654781</v>
      </c>
      <c r="BD31" s="127">
        <f>AO31/61.8</f>
        <v>5.3559870550161814E-2</v>
      </c>
      <c r="BE31" s="127">
        <f>AP31/94.2</f>
        <v>1.0934182590233545E-2</v>
      </c>
      <c r="BF31" s="127">
        <f>AQ31/141.95</f>
        <v>2.8883409651285666E-3</v>
      </c>
      <c r="BG31" s="127">
        <f>SUM(AW31:BE31)</f>
        <v>1.4972352456159328</v>
      </c>
      <c r="BH31" s="127"/>
      <c r="BI31" s="127"/>
      <c r="BJ31" s="127">
        <f t="shared" si="57"/>
        <v>0.87302379763687799</v>
      </c>
      <c r="BK31" s="127">
        <f t="shared" si="57"/>
        <v>3.5043804755944929E-2</v>
      </c>
      <c r="BL31" s="127">
        <f>2*AY31</f>
        <v>0.31659474303648494</v>
      </c>
      <c r="BM31" s="127">
        <f t="shared" si="58"/>
        <v>0.15281837160751569</v>
      </c>
      <c r="BN31" s="127">
        <f t="shared" si="58"/>
        <v>2.11446292641669E-3</v>
      </c>
      <c r="BO31" s="127">
        <f t="shared" si="58"/>
        <v>2.3319275613991563E-2</v>
      </c>
      <c r="BP31" s="127">
        <f t="shared" si="58"/>
        <v>0.18812410841654781</v>
      </c>
      <c r="BQ31" s="127">
        <f t="shared" si="59"/>
        <v>0.10711974110032363</v>
      </c>
      <c r="BR31" s="127">
        <f t="shared" si="59"/>
        <v>2.186836518046709E-2</v>
      </c>
      <c r="BS31" s="127">
        <f t="shared" si="59"/>
        <v>5.7766819302571331E-3</v>
      </c>
      <c r="BT31" s="132">
        <f t="shared" si="18"/>
        <v>1.7258033522048275</v>
      </c>
      <c r="BU31" s="129"/>
      <c r="BV31" s="113">
        <f t="shared" si="20"/>
        <v>83.760720236034132</v>
      </c>
      <c r="BW31" s="113" t="e">
        <f t="shared" si="21"/>
        <v>#N/A</v>
      </c>
      <c r="BX31" s="137"/>
      <c r="BY31" s="130"/>
      <c r="BZ31" s="130"/>
      <c r="CA31" s="130"/>
      <c r="CB31" s="130"/>
      <c r="CH31" s="100">
        <f t="shared" si="47"/>
        <v>0.50586516506734824</v>
      </c>
      <c r="CI31" s="100">
        <f t="shared" si="48"/>
        <v>2.0305792494361631E-2</v>
      </c>
      <c r="CJ31" s="100">
        <f t="shared" si="42"/>
        <v>0.18344775065595642</v>
      </c>
      <c r="CK31" s="100">
        <f t="shared" si="49"/>
        <v>8.8549122014556378E-2</v>
      </c>
      <c r="CL31" s="100">
        <f t="shared" si="50"/>
        <v>1.225205017544626E-3</v>
      </c>
      <c r="CM31" s="100">
        <f t="shared" si="51"/>
        <v>1.3512127893481985E-2</v>
      </c>
      <c r="CN31" s="100">
        <f t="shared" si="52"/>
        <v>0.10900668849449555</v>
      </c>
      <c r="CO31" s="100">
        <f t="shared" si="53"/>
        <v>6.2069494165410619E-2</v>
      </c>
      <c r="CP31" s="100">
        <f t="shared" si="54"/>
        <v>1.2671411926815887E-2</v>
      </c>
      <c r="CQ31" s="100">
        <f t="shared" si="55"/>
        <v>3.3472422700286455E-3</v>
      </c>
      <c r="CR31" s="100">
        <f t="shared" si="56"/>
        <v>1</v>
      </c>
    </row>
    <row r="32" spans="1:96" x14ac:dyDescent="0.25">
      <c r="A32" s="40" t="s">
        <v>63</v>
      </c>
      <c r="B32" s="41" t="s">
        <v>23</v>
      </c>
      <c r="C32" s="47" t="s">
        <v>5</v>
      </c>
      <c r="D32" s="47" t="s">
        <v>79</v>
      </c>
      <c r="E32" s="45">
        <v>0.69099999999999995</v>
      </c>
      <c r="F32" s="54"/>
      <c r="G32" s="8">
        <v>1</v>
      </c>
      <c r="H32" s="9">
        <v>0.08</v>
      </c>
      <c r="I32" s="71">
        <v>5236</v>
      </c>
      <c r="J32" s="92">
        <f t="shared" si="23"/>
        <v>0.08</v>
      </c>
      <c r="K32" s="11">
        <v>0.55000000000000004</v>
      </c>
      <c r="L32" s="12"/>
      <c r="M32" s="12">
        <v>4505</v>
      </c>
      <c r="N32" s="90"/>
      <c r="O32" s="12">
        <v>28</v>
      </c>
      <c r="P32" s="12">
        <v>5</v>
      </c>
      <c r="Q32" s="20">
        <v>1630</v>
      </c>
      <c r="R32" s="11"/>
      <c r="S32" s="12"/>
      <c r="T32" s="12"/>
      <c r="U32" s="19"/>
      <c r="V32" s="19"/>
      <c r="W32" s="19"/>
      <c r="X32" s="30"/>
      <c r="Y32" s="11"/>
      <c r="Z32" s="12"/>
      <c r="AA32" s="20"/>
      <c r="AB32" s="12"/>
      <c r="AC32" s="12"/>
      <c r="AD32" s="20"/>
      <c r="AE32" s="38" t="s">
        <v>100</v>
      </c>
      <c r="AH32" s="100">
        <v>76.900000000000006</v>
      </c>
      <c r="AI32" s="100"/>
      <c r="AJ32" s="100">
        <v>1.3</v>
      </c>
      <c r="AK32" s="100"/>
      <c r="AL32" s="100"/>
      <c r="AM32" s="100"/>
      <c r="AN32" s="100"/>
      <c r="AO32" s="100">
        <v>10.8</v>
      </c>
      <c r="AP32" s="100">
        <v>3</v>
      </c>
      <c r="AQ32" s="100"/>
      <c r="AR32" s="9">
        <f>SUM(AH32:AQ32)</f>
        <v>92</v>
      </c>
      <c r="AS32" s="100"/>
      <c r="AT32" s="100">
        <f t="shared" si="16"/>
        <v>0.74470745356676071</v>
      </c>
      <c r="AU32" s="100">
        <f t="shared" si="17"/>
        <v>1.483901541497307E-2</v>
      </c>
      <c r="AV32" s="100"/>
      <c r="AW32" s="100">
        <f>AH32/60.09</f>
        <v>1.2797470460975204</v>
      </c>
      <c r="AX32" s="100">
        <f>AI32/79.9</f>
        <v>0</v>
      </c>
      <c r="AY32" s="100">
        <f>AJ32/101.96</f>
        <v>1.2750098077677522E-2</v>
      </c>
      <c r="AZ32" s="100">
        <f>AK32/71.85</f>
        <v>0</v>
      </c>
      <c r="BA32" s="100">
        <f>AL32/70.94</f>
        <v>0</v>
      </c>
      <c r="BB32" s="100">
        <f>AM32/40.31</f>
        <v>0</v>
      </c>
      <c r="BC32" s="100">
        <f>AN32/56.08</f>
        <v>0</v>
      </c>
      <c r="BD32" s="100">
        <f>AO32/61.8</f>
        <v>0.17475728155339809</v>
      </c>
      <c r="BE32" s="100">
        <f>AP32/94.2</f>
        <v>3.1847133757961783E-2</v>
      </c>
      <c r="BF32" s="100">
        <f>AQ32/141.95</f>
        <v>0</v>
      </c>
      <c r="BG32" s="100"/>
      <c r="BH32" s="100">
        <f>SUM(AW32:BE32)</f>
        <v>1.4991015594865578</v>
      </c>
      <c r="BI32" s="100"/>
      <c r="BJ32" s="100">
        <f t="shared" si="57"/>
        <v>1.2797470460975204</v>
      </c>
      <c r="BK32" s="100">
        <f t="shared" si="57"/>
        <v>0</v>
      </c>
      <c r="BL32" s="100">
        <f>2*AY32</f>
        <v>2.5500196155355044E-2</v>
      </c>
      <c r="BM32" s="100">
        <f t="shared" si="58"/>
        <v>0</v>
      </c>
      <c r="BN32" s="100">
        <f t="shared" si="58"/>
        <v>0</v>
      </c>
      <c r="BO32" s="100">
        <f t="shared" si="58"/>
        <v>0</v>
      </c>
      <c r="BP32" s="100">
        <f t="shared" si="58"/>
        <v>0</v>
      </c>
      <c r="BQ32" s="100">
        <f t="shared" si="59"/>
        <v>0.34951456310679618</v>
      </c>
      <c r="BR32" s="100">
        <f t="shared" si="59"/>
        <v>6.3694267515923567E-2</v>
      </c>
      <c r="BS32" s="100">
        <f t="shared" si="59"/>
        <v>0</v>
      </c>
      <c r="BT32" s="132">
        <f t="shared" si="18"/>
        <v>1.7184560728755953</v>
      </c>
      <c r="BU32" s="113"/>
      <c r="BV32" s="113">
        <f t="shared" si="20"/>
        <v>6.7753712667907289</v>
      </c>
      <c r="BW32" s="113" t="e">
        <f t="shared" si="21"/>
        <v>#N/A</v>
      </c>
      <c r="BX32" s="137"/>
      <c r="BY32" s="6"/>
      <c r="BZ32" s="6"/>
      <c r="CA32" s="6"/>
      <c r="CB32" s="6"/>
      <c r="CH32" s="100">
        <f t="shared" ref="CH32:CH39" si="60">BJ32/$BT32</f>
        <v>0.74470745356676071</v>
      </c>
      <c r="CI32" s="100"/>
      <c r="CJ32" s="100">
        <f t="shared" si="42"/>
        <v>1.483901541497307E-2</v>
      </c>
      <c r="CK32" s="100">
        <f t="shared" si="49"/>
        <v>0</v>
      </c>
      <c r="CL32" s="100">
        <f t="shared" si="50"/>
        <v>0</v>
      </c>
      <c r="CM32" s="100">
        <f t="shared" si="51"/>
        <v>0</v>
      </c>
      <c r="CN32" s="100">
        <f t="shared" si="52"/>
        <v>0</v>
      </c>
      <c r="CO32" s="100">
        <f t="shared" si="53"/>
        <v>0.20338870956528587</v>
      </c>
      <c r="CP32" s="100">
        <f t="shared" si="54"/>
        <v>3.7064821452980255E-2</v>
      </c>
      <c r="CQ32" s="100">
        <f t="shared" si="55"/>
        <v>0</v>
      </c>
      <c r="CR32" s="100">
        <f t="shared" si="56"/>
        <v>1</v>
      </c>
    </row>
    <row r="33" spans="1:96" x14ac:dyDescent="0.25">
      <c r="A33" s="40" t="s">
        <v>43</v>
      </c>
      <c r="B33" s="41" t="s">
        <v>89</v>
      </c>
      <c r="C33" s="21" t="s">
        <v>10</v>
      </c>
      <c r="D33" s="21" t="s">
        <v>91</v>
      </c>
      <c r="E33" s="45">
        <v>0.70799999999999996</v>
      </c>
      <c r="F33" s="54">
        <v>0.50738925282880565</v>
      </c>
      <c r="G33" s="8">
        <v>1.25</v>
      </c>
      <c r="H33" s="9">
        <v>0.05</v>
      </c>
      <c r="I33" s="71"/>
      <c r="J33" s="92">
        <f t="shared" si="23"/>
        <v>0.04</v>
      </c>
      <c r="K33" s="11">
        <v>0.95</v>
      </c>
      <c r="L33" s="12">
        <v>0.1</v>
      </c>
      <c r="M33" s="12"/>
      <c r="N33" s="90">
        <f t="shared" si="40"/>
        <v>0.10526315789473685</v>
      </c>
      <c r="O33" s="12">
        <v>42</v>
      </c>
      <c r="P33" s="12">
        <v>2</v>
      </c>
      <c r="Q33" s="20"/>
      <c r="R33" s="11"/>
      <c r="S33" s="12"/>
      <c r="T33" s="12"/>
      <c r="U33" s="19"/>
      <c r="V33" s="19"/>
      <c r="W33" s="19"/>
      <c r="X33" s="30"/>
      <c r="Y33" s="11">
        <v>180</v>
      </c>
      <c r="Z33" s="12">
        <v>15</v>
      </c>
      <c r="AA33" s="20"/>
      <c r="AB33" s="12">
        <v>190</v>
      </c>
      <c r="AC33" s="12">
        <v>15</v>
      </c>
      <c r="AD33" s="20"/>
      <c r="AE33" s="38" t="s">
        <v>90</v>
      </c>
      <c r="AH33" s="100">
        <v>54.55</v>
      </c>
      <c r="AI33" s="100">
        <v>2.02</v>
      </c>
      <c r="AJ33" s="100">
        <v>14.5</v>
      </c>
      <c r="AK33" s="100">
        <f>4.83+7.34</f>
        <v>12.17</v>
      </c>
      <c r="AL33" s="100">
        <v>0.27</v>
      </c>
      <c r="AM33" s="100">
        <v>2.95</v>
      </c>
      <c r="AN33" s="100">
        <v>6.96</v>
      </c>
      <c r="AO33" s="100">
        <v>3.95</v>
      </c>
      <c r="AP33" s="100">
        <v>1.28</v>
      </c>
      <c r="AQ33" s="100">
        <v>1.02</v>
      </c>
      <c r="AR33" s="9">
        <f>SUM(AH33:AQ33)</f>
        <v>99.669999999999987</v>
      </c>
      <c r="AS33" s="100"/>
      <c r="AT33" s="100">
        <f t="shared" si="16"/>
        <v>0.51657049923887144</v>
      </c>
      <c r="AU33" s="100">
        <f t="shared" si="17"/>
        <v>0.16184721128190854</v>
      </c>
      <c r="AV33" s="100"/>
      <c r="AW33" s="100">
        <f>AH33/60.09</f>
        <v>0.90780495922782478</v>
      </c>
      <c r="AX33" s="100">
        <f>AI33/79.9</f>
        <v>2.5281602002503126E-2</v>
      </c>
      <c r="AY33" s="100">
        <f>AJ33/101.96</f>
        <v>0.14221263240486468</v>
      </c>
      <c r="AZ33" s="100">
        <f>AK33/71.85</f>
        <v>0.16938065414057066</v>
      </c>
      <c r="BA33" s="100">
        <f>AL33/70.94</f>
        <v>3.8060332675500428E-3</v>
      </c>
      <c r="BB33" s="100">
        <f>AM33/40.31</f>
        <v>7.3182833043909698E-2</v>
      </c>
      <c r="BC33" s="100">
        <f>AN33/56.08</f>
        <v>0.12410841654778888</v>
      </c>
      <c r="BD33" s="100">
        <f>AO33/61.8</f>
        <v>6.3915857605177998E-2</v>
      </c>
      <c r="BE33" s="100">
        <f>AP33/94.2</f>
        <v>1.3588110403397028E-2</v>
      </c>
      <c r="BF33" s="100">
        <f>AQ33/141.95</f>
        <v>7.1856287425149708E-3</v>
      </c>
      <c r="BG33" s="100"/>
      <c r="BH33" s="100">
        <f>SUM(AW33:BE33)</f>
        <v>1.5232810986435867</v>
      </c>
      <c r="BI33" s="100"/>
      <c r="BJ33" s="100">
        <f t="shared" si="57"/>
        <v>0.90780495922782478</v>
      </c>
      <c r="BK33" s="100">
        <f t="shared" si="57"/>
        <v>2.5281602002503126E-2</v>
      </c>
      <c r="BL33" s="100">
        <f>2*AY33</f>
        <v>0.28442526480972935</v>
      </c>
      <c r="BM33" s="100">
        <f t="shared" si="58"/>
        <v>0.16938065414057066</v>
      </c>
      <c r="BN33" s="100">
        <f t="shared" si="58"/>
        <v>3.8060332675500428E-3</v>
      </c>
      <c r="BO33" s="100">
        <f t="shared" si="58"/>
        <v>7.3182833043909698E-2</v>
      </c>
      <c r="BP33" s="100">
        <f t="shared" si="58"/>
        <v>0.12410841654778888</v>
      </c>
      <c r="BQ33" s="100">
        <f t="shared" si="59"/>
        <v>0.127831715210356</v>
      </c>
      <c r="BR33" s="100">
        <f t="shared" si="59"/>
        <v>2.7176220806794056E-2</v>
      </c>
      <c r="BS33" s="100">
        <f t="shared" si="59"/>
        <v>1.4371257485029942E-2</v>
      </c>
      <c r="BT33" s="132">
        <f t="shared" si="18"/>
        <v>1.7573689565420565</v>
      </c>
      <c r="BU33" s="113">
        <f t="shared" si="19"/>
        <v>0.3017058910777074</v>
      </c>
      <c r="BV33" s="113">
        <f t="shared" si="20"/>
        <v>200.05524442854838</v>
      </c>
      <c r="BW33" s="113">
        <f t="shared" si="21"/>
        <v>190</v>
      </c>
      <c r="BX33" s="137">
        <f t="shared" si="22"/>
        <v>101.10794051785318</v>
      </c>
      <c r="BY33" s="6"/>
      <c r="BZ33" s="6"/>
      <c r="CA33" s="6"/>
      <c r="CB33" s="6"/>
      <c r="CH33" s="100">
        <f t="shared" si="60"/>
        <v>0.51657049923887144</v>
      </c>
      <c r="CI33" s="100">
        <f t="shared" ref="CI33:CI39" si="61">BK33/$BT33</f>
        <v>1.438605246120273E-2</v>
      </c>
      <c r="CJ33" s="100">
        <f t="shared" si="42"/>
        <v>0.16184721128190854</v>
      </c>
      <c r="CK33" s="100">
        <f t="shared" si="49"/>
        <v>9.6383092184499461E-2</v>
      </c>
      <c r="CL33" s="100">
        <f t="shared" si="50"/>
        <v>2.1657565153757503E-3</v>
      </c>
      <c r="CM33" s="100">
        <f t="shared" si="51"/>
        <v>4.1643408330092647E-2</v>
      </c>
      <c r="CN33" s="100">
        <f t="shared" si="52"/>
        <v>7.0621718954222798E-2</v>
      </c>
      <c r="CO33" s="100">
        <f t="shared" si="53"/>
        <v>7.274039679287847E-2</v>
      </c>
      <c r="CP33" s="100">
        <f t="shared" si="54"/>
        <v>1.546415208122728E-2</v>
      </c>
      <c r="CQ33" s="100">
        <f t="shared" si="55"/>
        <v>8.1777121597208634E-3</v>
      </c>
      <c r="CR33" s="100">
        <f t="shared" si="56"/>
        <v>1</v>
      </c>
    </row>
    <row r="34" spans="1:96" x14ac:dyDescent="0.25">
      <c r="A34" s="51" t="s">
        <v>49</v>
      </c>
      <c r="B34" s="52" t="s">
        <v>183</v>
      </c>
      <c r="C34" s="53" t="s">
        <v>184</v>
      </c>
      <c r="D34" s="53" t="s">
        <v>185</v>
      </c>
      <c r="E34" s="79">
        <v>0.71173349872811031</v>
      </c>
      <c r="F34" s="87">
        <v>0.57465772539738236</v>
      </c>
      <c r="G34" s="88"/>
      <c r="H34" s="80"/>
      <c r="I34" s="85"/>
      <c r="J34" s="92"/>
      <c r="K34" s="81"/>
      <c r="L34" s="70"/>
      <c r="M34" s="70"/>
      <c r="N34" s="90"/>
      <c r="O34" s="70"/>
      <c r="P34" s="70"/>
      <c r="Q34" s="61"/>
      <c r="R34" s="81">
        <v>60</v>
      </c>
      <c r="S34" s="70"/>
      <c r="T34" s="70"/>
      <c r="U34" s="60">
        <v>2</v>
      </c>
      <c r="V34" s="60"/>
      <c r="W34" s="60"/>
      <c r="X34" s="82"/>
      <c r="Y34" s="81"/>
      <c r="Z34" s="70"/>
      <c r="AA34" s="61"/>
      <c r="AB34" s="70"/>
      <c r="AC34" s="70"/>
      <c r="AD34" s="61"/>
      <c r="AE34" s="83"/>
      <c r="AF34" s="5" t="s">
        <v>171</v>
      </c>
      <c r="AH34" s="100">
        <v>53.8</v>
      </c>
      <c r="AI34" s="100">
        <v>0.87</v>
      </c>
      <c r="AJ34" s="100">
        <v>17.670000000000002</v>
      </c>
      <c r="AK34" s="100">
        <v>6.9</v>
      </c>
      <c r="AL34" s="100">
        <v>0.15</v>
      </c>
      <c r="AM34" s="100">
        <v>2.4300000000000002</v>
      </c>
      <c r="AN34" s="100">
        <v>5.83</v>
      </c>
      <c r="AO34" s="100">
        <v>4.34</v>
      </c>
      <c r="AP34" s="100">
        <v>3.82</v>
      </c>
      <c r="AQ34" s="100">
        <v>0.57999999999999996</v>
      </c>
      <c r="AR34" s="9">
        <f>SUM(AH34:AQ34)</f>
        <v>96.390000000000015</v>
      </c>
      <c r="AS34" s="100"/>
      <c r="AT34" s="100">
        <f t="shared" si="16"/>
        <v>0.5130979658994993</v>
      </c>
      <c r="AU34" s="100">
        <f t="shared" si="17"/>
        <v>0.19863553282861102</v>
      </c>
      <c r="AV34" s="100"/>
      <c r="AW34" s="100">
        <f>AH34/60.09</f>
        <v>0.89532368114494909</v>
      </c>
      <c r="AX34" s="100">
        <f>AI34/79.9</f>
        <v>1.0888610763454317E-2</v>
      </c>
      <c r="AY34" s="100">
        <f>AJ34/101.96</f>
        <v>0.17330325617889372</v>
      </c>
      <c r="AZ34" s="100">
        <f>AK34/71.85</f>
        <v>9.6033402922755751E-2</v>
      </c>
      <c r="BA34" s="100">
        <f>AL34/70.94</f>
        <v>2.11446292641669E-3</v>
      </c>
      <c r="BB34" s="100">
        <f>AM34/40.31</f>
        <v>6.0282808236169688E-2</v>
      </c>
      <c r="BC34" s="100">
        <f>AN34/56.08</f>
        <v>0.10395863052781741</v>
      </c>
      <c r="BD34" s="100">
        <f>AO34/61.8</f>
        <v>7.0226537216828477E-2</v>
      </c>
      <c r="BE34" s="100">
        <f>AP34/94.2</f>
        <v>4.0552016985138002E-2</v>
      </c>
      <c r="BF34" s="100">
        <f>AQ34/141.95</f>
        <v>4.0859457555477282E-3</v>
      </c>
      <c r="BG34" s="100">
        <f>SUM(AW34:BE34)</f>
        <v>1.4526834069024235</v>
      </c>
      <c r="BH34" s="100"/>
      <c r="BI34" s="100"/>
      <c r="BJ34" s="100">
        <f t="shared" si="57"/>
        <v>0.89532368114494909</v>
      </c>
      <c r="BK34" s="100">
        <f t="shared" si="57"/>
        <v>1.0888610763454317E-2</v>
      </c>
      <c r="BL34" s="100">
        <f>2*AY34</f>
        <v>0.34660651235778744</v>
      </c>
      <c r="BM34" s="100">
        <f t="shared" si="58"/>
        <v>9.6033402922755751E-2</v>
      </c>
      <c r="BN34" s="100">
        <f t="shared" si="58"/>
        <v>2.11446292641669E-3</v>
      </c>
      <c r="BO34" s="100">
        <f t="shared" si="58"/>
        <v>6.0282808236169688E-2</v>
      </c>
      <c r="BP34" s="100">
        <f t="shared" si="58"/>
        <v>0.10395863052781741</v>
      </c>
      <c r="BQ34" s="100">
        <f t="shared" si="59"/>
        <v>0.14045307443365695</v>
      </c>
      <c r="BR34" s="100">
        <f t="shared" si="59"/>
        <v>8.1104033970276004E-2</v>
      </c>
      <c r="BS34" s="100">
        <f t="shared" si="59"/>
        <v>8.1718915110954565E-3</v>
      </c>
      <c r="BT34" s="132">
        <f t="shared" si="18"/>
        <v>1.7449371087943788</v>
      </c>
      <c r="BU34" s="113">
        <f t="shared" si="19"/>
        <v>0.38564655443753459</v>
      </c>
      <c r="BV34" s="113">
        <f t="shared" si="20"/>
        <v>251.95195033529961</v>
      </c>
      <c r="BW34" s="113" t="e">
        <f t="shared" si="21"/>
        <v>#N/A</v>
      </c>
      <c r="BX34" s="137" t="e">
        <f t="shared" si="22"/>
        <v>#N/A</v>
      </c>
      <c r="BY34" s="6"/>
      <c r="BZ34" s="6"/>
      <c r="CA34" s="6"/>
      <c r="CB34" s="6"/>
      <c r="CH34" s="100">
        <f t="shared" si="60"/>
        <v>0.5130979658994993</v>
      </c>
      <c r="CI34" s="100">
        <f t="shared" si="61"/>
        <v>6.2401164538116415E-3</v>
      </c>
      <c r="CJ34" s="100">
        <f t="shared" si="42"/>
        <v>0.19863553282861102</v>
      </c>
      <c r="CK34" s="100">
        <f t="shared" si="49"/>
        <v>5.5035452245673001E-2</v>
      </c>
      <c r="CL34" s="100">
        <f t="shared" si="50"/>
        <v>1.2117702785733211E-3</v>
      </c>
      <c r="CM34" s="100">
        <f t="shared" si="51"/>
        <v>3.4547267023176904E-2</v>
      </c>
      <c r="CN34" s="100">
        <f t="shared" si="52"/>
        <v>5.9577293647932711E-2</v>
      </c>
      <c r="CO34" s="100">
        <f t="shared" si="53"/>
        <v>8.0491768858477392E-2</v>
      </c>
      <c r="CP34" s="100">
        <f t="shared" si="54"/>
        <v>4.6479631593320192E-2</v>
      </c>
      <c r="CQ34" s="100">
        <f t="shared" si="55"/>
        <v>4.683201170924506E-3</v>
      </c>
      <c r="CR34" s="100">
        <f t="shared" si="56"/>
        <v>1</v>
      </c>
    </row>
    <row r="35" spans="1:96" s="126" customFormat="1" x14ac:dyDescent="0.25">
      <c r="A35" s="114" t="s">
        <v>141</v>
      </c>
      <c r="B35" s="115" t="s">
        <v>140</v>
      </c>
      <c r="C35" s="116" t="s">
        <v>142</v>
      </c>
      <c r="D35" s="116" t="s">
        <v>77</v>
      </c>
      <c r="E35" s="117">
        <v>0.71982465379159599</v>
      </c>
      <c r="F35" s="118">
        <v>0.9586393576105503</v>
      </c>
      <c r="G35" s="131">
        <v>1.1000000000000001</v>
      </c>
      <c r="H35" s="128">
        <v>0.12</v>
      </c>
      <c r="I35" s="121"/>
      <c r="J35" s="122">
        <f t="shared" si="23"/>
        <v>0.10909090909090907</v>
      </c>
      <c r="K35" s="119">
        <v>1.25</v>
      </c>
      <c r="L35" s="120">
        <v>0.33</v>
      </c>
      <c r="M35" s="120"/>
      <c r="N35" s="123">
        <f t="shared" si="40"/>
        <v>0.26400000000000001</v>
      </c>
      <c r="O35" s="120"/>
      <c r="P35" s="120"/>
      <c r="Q35" s="116"/>
      <c r="R35" s="119"/>
      <c r="S35" s="120"/>
      <c r="T35" s="120"/>
      <c r="U35" s="115"/>
      <c r="V35" s="115"/>
      <c r="W35" s="115"/>
      <c r="X35" s="124"/>
      <c r="Y35" s="119"/>
      <c r="Z35" s="120"/>
      <c r="AA35" s="116"/>
      <c r="AB35" s="120"/>
      <c r="AC35" s="120"/>
      <c r="AD35" s="116"/>
      <c r="AE35" s="125" t="s">
        <v>144</v>
      </c>
      <c r="AH35" s="127">
        <v>59.44</v>
      </c>
      <c r="AI35" s="127">
        <v>0.64500000000000002</v>
      </c>
      <c r="AJ35" s="127">
        <v>18.82</v>
      </c>
      <c r="AK35" s="127">
        <v>3.85</v>
      </c>
      <c r="AL35" s="127">
        <v>0.2</v>
      </c>
      <c r="AM35" s="127">
        <v>0.33</v>
      </c>
      <c r="AN35" s="127">
        <v>0.78500000000000003</v>
      </c>
      <c r="AO35" s="127">
        <v>10.025</v>
      </c>
      <c r="AP35" s="127">
        <v>5.49</v>
      </c>
      <c r="AQ35" s="127">
        <v>7.5000000000000011E-2</v>
      </c>
      <c r="AR35" s="128">
        <v>99.66</v>
      </c>
      <c r="AS35" s="127"/>
      <c r="AT35" s="100">
        <f t="shared" si="16"/>
        <v>0.52419307703286944</v>
      </c>
      <c r="AU35" s="100">
        <f t="shared" si="17"/>
        <v>0.19562955731834858</v>
      </c>
      <c r="AV35" s="127"/>
      <c r="AW35" s="127">
        <v>0.98918289232817436</v>
      </c>
      <c r="AX35" s="127">
        <v>8.0725907384230286E-3</v>
      </c>
      <c r="AY35" s="127">
        <v>0.18458218909376228</v>
      </c>
      <c r="AZ35" s="127">
        <v>5.3583855254001396E-2</v>
      </c>
      <c r="BA35" s="127">
        <v>2.8192839018889204E-3</v>
      </c>
      <c r="BB35" s="127">
        <v>8.1865542049119333E-3</v>
      </c>
      <c r="BC35" s="127">
        <v>1.3997860199714694E-2</v>
      </c>
      <c r="BD35" s="127">
        <v>0.1622168284789644</v>
      </c>
      <c r="BE35" s="127">
        <v>5.8280254777070058E-2</v>
      </c>
      <c r="BF35" s="127">
        <v>5.2835505459668903E-4</v>
      </c>
      <c r="BG35" s="127"/>
      <c r="BH35" s="127">
        <v>1.4814506640315077</v>
      </c>
      <c r="BI35" s="127"/>
      <c r="BJ35" s="127">
        <v>0.98918289232817436</v>
      </c>
      <c r="BK35" s="127">
        <v>8.0725907384230286E-3</v>
      </c>
      <c r="BL35" s="127">
        <v>0.36916437818752457</v>
      </c>
      <c r="BM35" s="127">
        <v>5.3583855254001396E-2</v>
      </c>
      <c r="BN35" s="127">
        <v>2.8192839018889204E-3</v>
      </c>
      <c r="BO35" s="127">
        <v>8.1865542049119333E-3</v>
      </c>
      <c r="BP35" s="127">
        <v>1.3997860199714694E-2</v>
      </c>
      <c r="BQ35" s="127">
        <v>0.32443365695792881</v>
      </c>
      <c r="BR35" s="127">
        <v>0.11656050955414012</v>
      </c>
      <c r="BS35" s="127">
        <v>1.0567101091933781E-3</v>
      </c>
      <c r="BT35" s="132">
        <f t="shared" si="18"/>
        <v>1.8870582914359011</v>
      </c>
      <c r="BU35" s="129"/>
      <c r="BV35" s="113">
        <f t="shared" si="20"/>
        <v>89.322832042636193</v>
      </c>
      <c r="BW35" s="113" t="e">
        <f t="shared" si="21"/>
        <v>#N/A</v>
      </c>
      <c r="BX35" s="137"/>
      <c r="BY35" s="130"/>
      <c r="BZ35" s="130"/>
      <c r="CA35" s="130"/>
      <c r="CB35" s="130"/>
      <c r="CH35" s="100">
        <f t="shared" si="60"/>
        <v>0.52419307703286944</v>
      </c>
      <c r="CI35" s="100">
        <f t="shared" si="61"/>
        <v>4.277870363125047E-3</v>
      </c>
      <c r="CJ35" s="100">
        <f t="shared" si="42"/>
        <v>0.19562955731834858</v>
      </c>
      <c r="CK35" s="100">
        <f t="shared" si="49"/>
        <v>2.8395442524050674E-2</v>
      </c>
      <c r="CL35" s="100">
        <f t="shared" si="50"/>
        <v>1.4940099702715965E-3</v>
      </c>
      <c r="CM35" s="100">
        <f t="shared" si="51"/>
        <v>4.3382624914477964E-3</v>
      </c>
      <c r="CN35" s="100">
        <f t="shared" si="52"/>
        <v>7.4178207759885558E-3</v>
      </c>
      <c r="CO35" s="100">
        <f t="shared" si="53"/>
        <v>0.17192561482086524</v>
      </c>
      <c r="CP35" s="100">
        <f t="shared" si="54"/>
        <v>6.1768367242883024E-2</v>
      </c>
      <c r="CQ35" s="100">
        <f t="shared" si="55"/>
        <v>5.5997746015005491E-4</v>
      </c>
      <c r="CR35" s="100">
        <f t="shared" si="56"/>
        <v>1</v>
      </c>
    </row>
    <row r="36" spans="1:96" x14ac:dyDescent="0.25">
      <c r="A36" s="40" t="s">
        <v>43</v>
      </c>
      <c r="B36" s="41" t="s">
        <v>27</v>
      </c>
      <c r="C36" s="47" t="s">
        <v>13</v>
      </c>
      <c r="D36" s="47" t="s">
        <v>77</v>
      </c>
      <c r="E36" s="45">
        <v>0.72153474597146128</v>
      </c>
      <c r="F36" s="54">
        <v>0.44170443723641156</v>
      </c>
      <c r="G36" s="8">
        <v>0.83</v>
      </c>
      <c r="H36" s="9">
        <v>7.0000000000000007E-2</v>
      </c>
      <c r="I36" s="71"/>
      <c r="J36" s="92">
        <f t="shared" si="23"/>
        <v>8.4337349397590369E-2</v>
      </c>
      <c r="K36" s="8">
        <v>0.7</v>
      </c>
      <c r="L36" s="12">
        <v>0.04</v>
      </c>
      <c r="M36" s="12"/>
      <c r="N36" s="90">
        <f t="shared" si="40"/>
        <v>5.7142857142857148E-2</v>
      </c>
      <c r="O36" s="12"/>
      <c r="P36" s="12"/>
      <c r="Q36" s="20"/>
      <c r="R36" s="11"/>
      <c r="S36" s="12"/>
      <c r="T36" s="12"/>
      <c r="U36" s="19"/>
      <c r="V36" s="19"/>
      <c r="W36" s="19"/>
      <c r="X36" s="30"/>
      <c r="Y36" s="11"/>
      <c r="Z36" s="12"/>
      <c r="AA36" s="20"/>
      <c r="AB36" s="12"/>
      <c r="AC36" s="12"/>
      <c r="AD36" s="20"/>
      <c r="AE36" s="38" t="s">
        <v>47</v>
      </c>
      <c r="AH36" s="100">
        <v>57.07</v>
      </c>
      <c r="AI36" s="100">
        <v>0.84</v>
      </c>
      <c r="AJ36" s="100">
        <v>17.46</v>
      </c>
      <c r="AK36" s="100">
        <v>7.56</v>
      </c>
      <c r="AL36" s="100">
        <v>0.11</v>
      </c>
      <c r="AM36" s="100">
        <v>4.26</v>
      </c>
      <c r="AN36" s="100">
        <v>7.57</v>
      </c>
      <c r="AO36" s="100">
        <v>3.3</v>
      </c>
      <c r="AP36" s="100">
        <v>1.6</v>
      </c>
      <c r="AQ36" s="100"/>
      <c r="AR36" s="9">
        <f>SUM(AH36:AQ36)</f>
        <v>99.77</v>
      </c>
      <c r="AS36" s="100"/>
      <c r="AT36" s="100">
        <f t="shared" si="16"/>
        <v>0.53030208301498105</v>
      </c>
      <c r="AU36" s="100">
        <f t="shared" si="17"/>
        <v>0.1912326629564802</v>
      </c>
      <c r="AV36" s="100"/>
      <c r="AW36" s="100">
        <f>AH36/60.09</f>
        <v>0.94974205358628716</v>
      </c>
      <c r="AX36" s="100">
        <f>AI36/79.9</f>
        <v>1.0513141426783479E-2</v>
      </c>
      <c r="AY36" s="100">
        <f>AJ36/101.96</f>
        <v>0.17124362495096118</v>
      </c>
      <c r="AZ36" s="100">
        <f>AK36/71.85</f>
        <v>0.10521920668058456</v>
      </c>
      <c r="BA36" s="100">
        <f>AL36/70.94</f>
        <v>1.5506061460389062E-3</v>
      </c>
      <c r="BB36" s="100">
        <f>AM36/40.31</f>
        <v>0.10568097246340857</v>
      </c>
      <c r="BC36" s="100">
        <f>AN36/56.08</f>
        <v>0.13498573466476463</v>
      </c>
      <c r="BD36" s="100">
        <f>AO36/61.8</f>
        <v>5.3398058252427182E-2</v>
      </c>
      <c r="BE36" s="100">
        <f>AP36/94.2</f>
        <v>1.6985138004246284E-2</v>
      </c>
      <c r="BF36" s="100">
        <f>AQ36/141.95</f>
        <v>0</v>
      </c>
      <c r="BG36" s="100">
        <f>SUM(AW36:BE36)</f>
        <v>1.5493185361755022</v>
      </c>
      <c r="BH36" s="100"/>
      <c r="BI36" s="100"/>
      <c r="BJ36" s="100">
        <f t="shared" ref="BJ36:BK39" si="62">AW36</f>
        <v>0.94974205358628716</v>
      </c>
      <c r="BK36" s="100">
        <f t="shared" si="62"/>
        <v>1.0513141426783479E-2</v>
      </c>
      <c r="BL36" s="100">
        <f>2*AY36</f>
        <v>0.34248724990192236</v>
      </c>
      <c r="BM36" s="100">
        <f t="shared" ref="BM36:BP39" si="63">AZ36</f>
        <v>0.10521920668058456</v>
      </c>
      <c r="BN36" s="100">
        <f t="shared" si="63"/>
        <v>1.5506061460389062E-3</v>
      </c>
      <c r="BO36" s="100">
        <f t="shared" si="63"/>
        <v>0.10568097246340857</v>
      </c>
      <c r="BP36" s="100">
        <f t="shared" si="63"/>
        <v>0.13498573466476463</v>
      </c>
      <c r="BQ36" s="100">
        <f t="shared" ref="BQ36:BS39" si="64">2*BD36</f>
        <v>0.10679611650485436</v>
      </c>
      <c r="BR36" s="100">
        <f t="shared" si="64"/>
        <v>3.3970276008492568E-2</v>
      </c>
      <c r="BS36" s="100">
        <f t="shared" si="64"/>
        <v>0</v>
      </c>
      <c r="BT36" s="132">
        <f t="shared" si="18"/>
        <v>1.7909453573831369</v>
      </c>
      <c r="BU36" s="113">
        <f t="shared" si="19"/>
        <v>0.50109474962206824</v>
      </c>
      <c r="BV36" s="113">
        <f t="shared" si="20"/>
        <v>296.84607759297103</v>
      </c>
      <c r="BW36" s="113" t="e">
        <f t="shared" si="21"/>
        <v>#N/A</v>
      </c>
      <c r="BX36" s="137" t="e">
        <f t="shared" si="22"/>
        <v>#N/A</v>
      </c>
      <c r="BY36" s="6"/>
      <c r="BZ36" s="6"/>
      <c r="CA36" s="6"/>
      <c r="CB36" s="6"/>
      <c r="CH36" s="100">
        <f t="shared" si="60"/>
        <v>0.53030208301498105</v>
      </c>
      <c r="CI36" s="100">
        <f t="shared" si="61"/>
        <v>5.870163142299825E-3</v>
      </c>
      <c r="CJ36" s="100">
        <f t="shared" si="42"/>
        <v>0.1912326629564802</v>
      </c>
      <c r="CK36" s="100">
        <f t="shared" si="49"/>
        <v>5.875065157449972E-2</v>
      </c>
      <c r="CL36" s="100">
        <f t="shared" si="50"/>
        <v>8.6580315789455155E-4</v>
      </c>
      <c r="CM36" s="100">
        <f t="shared" si="51"/>
        <v>5.9008485115272138E-2</v>
      </c>
      <c r="CN36" s="100">
        <f t="shared" si="52"/>
        <v>7.5371218953324617E-2</v>
      </c>
      <c r="CO36" s="100">
        <f t="shared" si="53"/>
        <v>5.9631141767999496E-2</v>
      </c>
      <c r="CP36" s="100">
        <f t="shared" si="54"/>
        <v>1.896779031724825E-2</v>
      </c>
      <c r="CQ36" s="100">
        <f t="shared" si="55"/>
        <v>0</v>
      </c>
      <c r="CR36" s="100">
        <f t="shared" si="56"/>
        <v>1</v>
      </c>
    </row>
    <row r="37" spans="1:96" x14ac:dyDescent="0.25">
      <c r="A37" s="40" t="s">
        <v>43</v>
      </c>
      <c r="B37" s="41" t="s">
        <v>27</v>
      </c>
      <c r="C37" s="47" t="s">
        <v>13</v>
      </c>
      <c r="D37" s="47" t="s">
        <v>78</v>
      </c>
      <c r="E37" s="45">
        <v>0.72153474597146128</v>
      </c>
      <c r="F37" s="54">
        <v>0.44170443723641156</v>
      </c>
      <c r="G37" s="8">
        <v>0.96</v>
      </c>
      <c r="H37" s="9">
        <v>0.1</v>
      </c>
      <c r="I37" s="71"/>
      <c r="J37" s="92">
        <f t="shared" si="23"/>
        <v>0.10416666666666667</v>
      </c>
      <c r="K37" s="8">
        <v>0.85</v>
      </c>
      <c r="L37" s="12">
        <v>0.08</v>
      </c>
      <c r="M37" s="12"/>
      <c r="N37" s="90">
        <f t="shared" si="40"/>
        <v>9.4117647058823528E-2</v>
      </c>
      <c r="O37" s="12"/>
      <c r="P37" s="12"/>
      <c r="Q37" s="20"/>
      <c r="R37" s="11"/>
      <c r="S37" s="12"/>
      <c r="T37" s="12"/>
      <c r="U37" s="19"/>
      <c r="V37" s="19"/>
      <c r="W37" s="19"/>
      <c r="X37" s="30"/>
      <c r="Y37" s="11"/>
      <c r="Z37" s="12"/>
      <c r="AA37" s="20"/>
      <c r="AB37" s="12"/>
      <c r="AC37" s="12"/>
      <c r="AD37" s="20"/>
      <c r="AE37" s="38" t="s">
        <v>47</v>
      </c>
      <c r="AH37" s="100">
        <v>57.07</v>
      </c>
      <c r="AI37" s="100">
        <v>0.84</v>
      </c>
      <c r="AJ37" s="100">
        <v>17.46</v>
      </c>
      <c r="AK37" s="100">
        <v>7.56</v>
      </c>
      <c r="AL37" s="100">
        <v>0.11</v>
      </c>
      <c r="AM37" s="100">
        <v>4.26</v>
      </c>
      <c r="AN37" s="100">
        <v>7.57</v>
      </c>
      <c r="AO37" s="100">
        <v>3.3</v>
      </c>
      <c r="AP37" s="100">
        <v>1.6</v>
      </c>
      <c r="AQ37" s="100"/>
      <c r="AR37" s="9">
        <f>SUM(AH37:AQ37)</f>
        <v>99.77</v>
      </c>
      <c r="AS37" s="100"/>
      <c r="AT37" s="100">
        <f t="shared" si="16"/>
        <v>0.53030208301498105</v>
      </c>
      <c r="AU37" s="100">
        <f t="shared" si="17"/>
        <v>0.1912326629564802</v>
      </c>
      <c r="AV37" s="100"/>
      <c r="AW37" s="100">
        <f>AH37/60.09</f>
        <v>0.94974205358628716</v>
      </c>
      <c r="AX37" s="100">
        <f>AI37/79.9</f>
        <v>1.0513141426783479E-2</v>
      </c>
      <c r="AY37" s="100">
        <f>AJ37/101.96</f>
        <v>0.17124362495096118</v>
      </c>
      <c r="AZ37" s="100">
        <f>AK37/71.85</f>
        <v>0.10521920668058456</v>
      </c>
      <c r="BA37" s="100">
        <f>AL37/70.94</f>
        <v>1.5506061460389062E-3</v>
      </c>
      <c r="BB37" s="100">
        <f>AM37/40.31</f>
        <v>0.10568097246340857</v>
      </c>
      <c r="BC37" s="100">
        <f>AN37/56.08</f>
        <v>0.13498573466476463</v>
      </c>
      <c r="BD37" s="100">
        <f>AO37/61.8</f>
        <v>5.3398058252427182E-2</v>
      </c>
      <c r="BE37" s="100">
        <f>AP37/94.2</f>
        <v>1.6985138004246284E-2</v>
      </c>
      <c r="BF37" s="100">
        <f>AQ37/141.95</f>
        <v>0</v>
      </c>
      <c r="BG37" s="100">
        <f>SUM(AW37:BE37)</f>
        <v>1.5493185361755022</v>
      </c>
      <c r="BH37" s="100"/>
      <c r="BI37" s="100"/>
      <c r="BJ37" s="100">
        <f t="shared" si="62"/>
        <v>0.94974205358628716</v>
      </c>
      <c r="BK37" s="100">
        <f t="shared" si="62"/>
        <v>1.0513141426783479E-2</v>
      </c>
      <c r="BL37" s="100">
        <f>2*AY37</f>
        <v>0.34248724990192236</v>
      </c>
      <c r="BM37" s="100">
        <f t="shared" si="63"/>
        <v>0.10521920668058456</v>
      </c>
      <c r="BN37" s="100">
        <f t="shared" si="63"/>
        <v>1.5506061460389062E-3</v>
      </c>
      <c r="BO37" s="100">
        <f t="shared" si="63"/>
        <v>0.10568097246340857</v>
      </c>
      <c r="BP37" s="100">
        <f t="shared" si="63"/>
        <v>0.13498573466476463</v>
      </c>
      <c r="BQ37" s="100">
        <f t="shared" si="64"/>
        <v>0.10679611650485436</v>
      </c>
      <c r="BR37" s="100">
        <f t="shared" si="64"/>
        <v>3.3970276008492568E-2</v>
      </c>
      <c r="BS37" s="100">
        <f t="shared" si="64"/>
        <v>0</v>
      </c>
      <c r="BT37" s="132">
        <f t="shared" si="18"/>
        <v>1.7909453573831369</v>
      </c>
      <c r="BU37" s="113">
        <f t="shared" si="19"/>
        <v>0.50109474962206824</v>
      </c>
      <c r="BV37" s="113">
        <f t="shared" si="20"/>
        <v>296.84607759297103</v>
      </c>
      <c r="BW37" s="113" t="e">
        <f t="shared" si="21"/>
        <v>#N/A</v>
      </c>
      <c r="BX37" s="137" t="e">
        <f t="shared" si="22"/>
        <v>#N/A</v>
      </c>
      <c r="BY37" s="6"/>
      <c r="BZ37" s="6"/>
      <c r="CA37" s="6"/>
      <c r="CB37" s="6"/>
      <c r="CH37" s="100">
        <f t="shared" si="60"/>
        <v>0.53030208301498105</v>
      </c>
      <c r="CI37" s="100">
        <f t="shared" si="61"/>
        <v>5.870163142299825E-3</v>
      </c>
      <c r="CJ37" s="100">
        <f t="shared" si="42"/>
        <v>0.1912326629564802</v>
      </c>
      <c r="CK37" s="100">
        <f t="shared" si="49"/>
        <v>5.875065157449972E-2</v>
      </c>
      <c r="CL37" s="100">
        <f t="shared" si="50"/>
        <v>8.6580315789455155E-4</v>
      </c>
      <c r="CM37" s="100">
        <f t="shared" si="51"/>
        <v>5.9008485115272138E-2</v>
      </c>
      <c r="CN37" s="100">
        <f t="shared" si="52"/>
        <v>7.5371218953324617E-2</v>
      </c>
      <c r="CO37" s="100">
        <f t="shared" si="53"/>
        <v>5.9631141767999496E-2</v>
      </c>
      <c r="CP37" s="100">
        <f t="shared" si="54"/>
        <v>1.896779031724825E-2</v>
      </c>
      <c r="CQ37" s="100">
        <f t="shared" si="55"/>
        <v>0</v>
      </c>
      <c r="CR37" s="100">
        <f t="shared" si="56"/>
        <v>1</v>
      </c>
    </row>
    <row r="38" spans="1:96" x14ac:dyDescent="0.25">
      <c r="A38" s="51" t="s">
        <v>49</v>
      </c>
      <c r="B38" s="52" t="s">
        <v>187</v>
      </c>
      <c r="C38" s="53" t="s">
        <v>184</v>
      </c>
      <c r="D38" s="53" t="s">
        <v>77</v>
      </c>
      <c r="E38" s="79">
        <v>0.72238014935670858</v>
      </c>
      <c r="F38" s="87">
        <v>0.59026644831546593</v>
      </c>
      <c r="G38" s="88"/>
      <c r="H38" s="80"/>
      <c r="I38" s="85"/>
      <c r="J38" s="92"/>
      <c r="K38" s="81"/>
      <c r="L38" s="70"/>
      <c r="M38" s="70"/>
      <c r="N38" s="90"/>
      <c r="O38" s="70"/>
      <c r="P38" s="70"/>
      <c r="Q38" s="61"/>
      <c r="R38" s="81"/>
      <c r="S38" s="70"/>
      <c r="T38" s="70"/>
      <c r="U38" s="60"/>
      <c r="V38" s="60"/>
      <c r="W38" s="60"/>
      <c r="X38" s="82"/>
      <c r="Y38" s="81"/>
      <c r="Z38" s="70"/>
      <c r="AA38" s="61"/>
      <c r="AB38" s="70">
        <v>215</v>
      </c>
      <c r="AC38" s="70">
        <v>8</v>
      </c>
      <c r="AD38" s="61"/>
      <c r="AE38" s="38" t="s">
        <v>163</v>
      </c>
      <c r="AH38" s="100">
        <v>58.29</v>
      </c>
      <c r="AI38" s="100">
        <v>0.52</v>
      </c>
      <c r="AJ38" s="100">
        <v>16.5</v>
      </c>
      <c r="AK38" s="100">
        <v>6.92</v>
      </c>
      <c r="AL38" s="100">
        <v>0.11</v>
      </c>
      <c r="AM38" s="100">
        <v>2.23</v>
      </c>
      <c r="AN38" s="100">
        <v>5.14</v>
      </c>
      <c r="AO38" s="100">
        <v>4.08</v>
      </c>
      <c r="AP38" s="100">
        <v>5.36</v>
      </c>
      <c r="AQ38" s="100"/>
      <c r="AR38" s="9">
        <f>SUM(AH38:AQ38)</f>
        <v>99.15</v>
      </c>
      <c r="AS38" s="100"/>
      <c r="AT38" s="100">
        <f t="shared" si="16"/>
        <v>0.54165611521075663</v>
      </c>
      <c r="AU38" s="100">
        <f t="shared" si="17"/>
        <v>0.18072403414595198</v>
      </c>
      <c r="AV38" s="100"/>
      <c r="AW38" s="100">
        <f>AH38/60.09</f>
        <v>0.97004493260109825</v>
      </c>
      <c r="AX38" s="100">
        <f>AI38/79.9</f>
        <v>6.5081351689612009E-3</v>
      </c>
      <c r="AY38" s="100">
        <f>AJ38/101.96</f>
        <v>0.16182816790898394</v>
      </c>
      <c r="AZ38" s="100">
        <f>AK38/71.85</f>
        <v>9.6311760612386929E-2</v>
      </c>
      <c r="BA38" s="100">
        <f>AL38/70.94</f>
        <v>1.5506061460389062E-3</v>
      </c>
      <c r="BB38" s="100">
        <f>AM38/40.31</f>
        <v>5.5321260233192754E-2</v>
      </c>
      <c r="BC38" s="100">
        <f>AN38/56.08</f>
        <v>9.1654778887303848E-2</v>
      </c>
      <c r="BD38" s="100">
        <f>AO38/61.8</f>
        <v>6.6019417475728162E-2</v>
      </c>
      <c r="BE38" s="100">
        <f>AP38/94.2</f>
        <v>5.6900212314225054E-2</v>
      </c>
      <c r="BF38" s="100">
        <f>AQ38/141.95</f>
        <v>0</v>
      </c>
      <c r="BG38" s="100">
        <f>SUM(AW38:BE38)</f>
        <v>1.5061392713479191</v>
      </c>
      <c r="BH38" s="100"/>
      <c r="BI38" s="100"/>
      <c r="BJ38" s="100">
        <f t="shared" si="62"/>
        <v>0.97004493260109825</v>
      </c>
      <c r="BK38" s="100">
        <f t="shared" si="62"/>
        <v>6.5081351689612009E-3</v>
      </c>
      <c r="BL38" s="100">
        <f>2*AY38</f>
        <v>0.32365633581796788</v>
      </c>
      <c r="BM38" s="100">
        <f t="shared" si="63"/>
        <v>9.6311760612386929E-2</v>
      </c>
      <c r="BN38" s="100">
        <f t="shared" si="63"/>
        <v>1.5506061460389062E-3</v>
      </c>
      <c r="BO38" s="100">
        <f t="shared" si="63"/>
        <v>5.5321260233192754E-2</v>
      </c>
      <c r="BP38" s="100">
        <f t="shared" si="63"/>
        <v>9.1654778887303848E-2</v>
      </c>
      <c r="BQ38" s="100">
        <f t="shared" si="64"/>
        <v>0.13203883495145632</v>
      </c>
      <c r="BR38" s="100">
        <f t="shared" si="64"/>
        <v>0.11380042462845011</v>
      </c>
      <c r="BS38" s="100">
        <f t="shared" si="64"/>
        <v>0</v>
      </c>
      <c r="BT38" s="132">
        <f t="shared" si="18"/>
        <v>1.7908870690468561</v>
      </c>
      <c r="BU38" s="113">
        <f t="shared" si="19"/>
        <v>0.36483649751679698</v>
      </c>
      <c r="BV38" s="113">
        <f t="shared" si="20"/>
        <v>235.07206391609753</v>
      </c>
      <c r="BW38" s="113">
        <f t="shared" si="21"/>
        <v>215</v>
      </c>
      <c r="BX38" s="137">
        <f t="shared" si="22"/>
        <v>402.88774985190469</v>
      </c>
      <c r="BY38" s="6"/>
      <c r="BZ38" s="6"/>
      <c r="CA38" s="6"/>
      <c r="CB38" s="6"/>
      <c r="CH38" s="100">
        <f t="shared" si="60"/>
        <v>0.54165611521075663</v>
      </c>
      <c r="CI38" s="100">
        <f t="shared" si="61"/>
        <v>3.6340287902268194E-3</v>
      </c>
      <c r="CJ38" s="100">
        <f t="shared" si="42"/>
        <v>0.18072403414595198</v>
      </c>
      <c r="CK38" s="100">
        <f t="shared" si="49"/>
        <v>5.3778801732956766E-2</v>
      </c>
      <c r="CL38" s="100">
        <f t="shared" si="50"/>
        <v>8.6583133735181192E-4</v>
      </c>
      <c r="CM38" s="100">
        <f t="shared" si="51"/>
        <v>3.0890423628239034E-2</v>
      </c>
      <c r="CN38" s="100">
        <f t="shared" si="52"/>
        <v>5.117842463181347E-2</v>
      </c>
      <c r="CO38" s="100">
        <f t="shared" si="53"/>
        <v>7.3728174843391933E-2</v>
      </c>
      <c r="CP38" s="100">
        <f t="shared" si="54"/>
        <v>6.3544165679311565E-2</v>
      </c>
      <c r="CQ38" s="100">
        <f t="shared" si="55"/>
        <v>0</v>
      </c>
      <c r="CR38" s="100">
        <f t="shared" si="56"/>
        <v>1</v>
      </c>
    </row>
    <row r="39" spans="1:96" x14ac:dyDescent="0.25">
      <c r="A39" s="51" t="s">
        <v>101</v>
      </c>
      <c r="B39" s="52" t="s">
        <v>114</v>
      </c>
      <c r="C39" s="53" t="s">
        <v>13</v>
      </c>
      <c r="D39" s="53" t="s">
        <v>78</v>
      </c>
      <c r="E39" s="45">
        <v>0.74332445973082573</v>
      </c>
      <c r="F39" s="54">
        <v>0.53080798161757692</v>
      </c>
      <c r="G39" s="8">
        <v>1.08</v>
      </c>
      <c r="H39" s="9">
        <v>0.11</v>
      </c>
      <c r="I39" s="71">
        <v>5209</v>
      </c>
      <c r="J39" s="92">
        <f t="shared" si="23"/>
        <v>0.10185185185185185</v>
      </c>
      <c r="K39" s="11">
        <v>1.1499999999999999</v>
      </c>
      <c r="L39" s="12">
        <v>0.17</v>
      </c>
      <c r="M39" s="12">
        <v>4503</v>
      </c>
      <c r="N39" s="90">
        <f t="shared" si="40"/>
        <v>0.14782608695652177</v>
      </c>
      <c r="O39" s="12">
        <v>40.799999999999997</v>
      </c>
      <c r="P39" s="12">
        <v>4.0999999999999996</v>
      </c>
      <c r="Q39" s="20">
        <v>1633</v>
      </c>
      <c r="R39" s="11">
        <v>70.3</v>
      </c>
      <c r="S39" s="12"/>
      <c r="T39" s="12"/>
      <c r="U39" s="19">
        <v>6.9</v>
      </c>
      <c r="V39" s="19"/>
      <c r="W39" s="19"/>
      <c r="X39" s="30">
        <v>3534</v>
      </c>
      <c r="Y39" s="11"/>
      <c r="Z39" s="12"/>
      <c r="AA39" s="20"/>
      <c r="AB39" s="12"/>
      <c r="AC39" s="12"/>
      <c r="AD39" s="20"/>
      <c r="AE39" s="38" t="s">
        <v>122</v>
      </c>
      <c r="AH39" s="100">
        <v>59.1</v>
      </c>
      <c r="AI39" s="100">
        <v>0.94</v>
      </c>
      <c r="AJ39" s="100">
        <v>17.8</v>
      </c>
      <c r="AK39" s="100">
        <v>6.43</v>
      </c>
      <c r="AL39" s="100"/>
      <c r="AM39" s="100">
        <v>3.05</v>
      </c>
      <c r="AN39" s="100">
        <v>6.85</v>
      </c>
      <c r="AO39" s="100">
        <v>4.2699999999999996</v>
      </c>
      <c r="AP39" s="100">
        <v>1.08</v>
      </c>
      <c r="AQ39" s="100"/>
      <c r="AR39" s="9">
        <f>SUM(AH39:AQ39)</f>
        <v>99.52</v>
      </c>
      <c r="AS39" s="100"/>
      <c r="AT39" s="100">
        <f t="shared" si="16"/>
        <v>0.54857677232769952</v>
      </c>
      <c r="AU39" s="100">
        <f t="shared" si="17"/>
        <v>0.1947476874031262</v>
      </c>
      <c r="AV39" s="100"/>
      <c r="AW39" s="100">
        <f>AH39/60.09</f>
        <v>0.98352471293060406</v>
      </c>
      <c r="AX39" s="100">
        <f>AI39/79.9</f>
        <v>1.1764705882352939E-2</v>
      </c>
      <c r="AY39" s="100">
        <f>AJ39/101.96</f>
        <v>0.17457826598666146</v>
      </c>
      <c r="AZ39" s="100">
        <f>AK39/71.85</f>
        <v>8.9491997216423105E-2</v>
      </c>
      <c r="BA39" s="100">
        <f>AL39/70.94</f>
        <v>0</v>
      </c>
      <c r="BB39" s="100">
        <f>AM39/40.31</f>
        <v>7.5663607045398151E-2</v>
      </c>
      <c r="BC39" s="100">
        <f>AN39/56.08</f>
        <v>0.12214693295292439</v>
      </c>
      <c r="BD39" s="100">
        <f>AO39/61.8</f>
        <v>6.9093851132686082E-2</v>
      </c>
      <c r="BE39" s="100">
        <f>AP39/94.2</f>
        <v>1.1464968152866243E-2</v>
      </c>
      <c r="BF39" s="100">
        <f>AQ39/141.95</f>
        <v>0</v>
      </c>
      <c r="BG39" s="100"/>
      <c r="BH39" s="100">
        <f>SUM(AW39:BE39)</f>
        <v>1.5377290412999165</v>
      </c>
      <c r="BI39" s="100"/>
      <c r="BJ39" s="100">
        <f t="shared" si="62"/>
        <v>0.98352471293060406</v>
      </c>
      <c r="BK39" s="100">
        <f t="shared" si="62"/>
        <v>1.1764705882352939E-2</v>
      </c>
      <c r="BL39" s="100">
        <f>2*AY39</f>
        <v>0.34915653197332291</v>
      </c>
      <c r="BM39" s="100">
        <f t="shared" si="63"/>
        <v>8.9491997216423105E-2</v>
      </c>
      <c r="BN39" s="100">
        <f t="shared" si="63"/>
        <v>0</v>
      </c>
      <c r="BO39" s="100">
        <f t="shared" si="63"/>
        <v>7.5663607045398151E-2</v>
      </c>
      <c r="BP39" s="100">
        <f t="shared" si="63"/>
        <v>0.12214693295292439</v>
      </c>
      <c r="BQ39" s="100">
        <f t="shared" si="64"/>
        <v>0.13818770226537216</v>
      </c>
      <c r="BR39" s="100">
        <f t="shared" si="64"/>
        <v>2.2929936305732486E-2</v>
      </c>
      <c r="BS39" s="100">
        <f t="shared" si="64"/>
        <v>0</v>
      </c>
      <c r="BT39" s="132">
        <f t="shared" si="18"/>
        <v>1.7928661265721302</v>
      </c>
      <c r="BU39" s="113">
        <f t="shared" si="19"/>
        <v>0.45813526815262418</v>
      </c>
      <c r="BV39" s="113">
        <f t="shared" si="20"/>
        <v>280.48766759533936</v>
      </c>
      <c r="BW39" s="113" t="e">
        <f t="shared" si="21"/>
        <v>#N/A</v>
      </c>
      <c r="BX39" s="137" t="e">
        <f t="shared" si="22"/>
        <v>#N/A</v>
      </c>
      <c r="BY39" s="6"/>
      <c r="BZ39" s="6"/>
      <c r="CA39" s="6"/>
      <c r="CB39" s="6"/>
      <c r="CH39" s="100">
        <f t="shared" si="60"/>
        <v>0.54857677232769952</v>
      </c>
      <c r="CI39" s="100">
        <f t="shared" si="61"/>
        <v>6.5619544638541782E-3</v>
      </c>
      <c r="CJ39" s="100">
        <f t="shared" si="42"/>
        <v>0.1947476874031262</v>
      </c>
      <c r="CK39" s="100">
        <f t="shared" si="49"/>
        <v>4.9915604902150336E-2</v>
      </c>
      <c r="CL39" s="100">
        <f t="shared" si="50"/>
        <v>0</v>
      </c>
      <c r="CM39" s="100">
        <f t="shared" si="51"/>
        <v>4.2202597240243007E-2</v>
      </c>
      <c r="CN39" s="100">
        <f t="shared" si="52"/>
        <v>6.8129422014605839E-2</v>
      </c>
      <c r="CO39" s="100">
        <f t="shared" si="53"/>
        <v>7.7076419827050949E-2</v>
      </c>
      <c r="CP39" s="100">
        <f t="shared" si="54"/>
        <v>1.278954182126993E-2</v>
      </c>
      <c r="CQ39" s="100">
        <f t="shared" si="55"/>
        <v>0</v>
      </c>
      <c r="CR39" s="100">
        <f t="shared" si="56"/>
        <v>1</v>
      </c>
    </row>
    <row r="40" spans="1:96" x14ac:dyDescent="0.25">
      <c r="A40" s="40" t="s">
        <v>43</v>
      </c>
      <c r="B40" s="41" t="s">
        <v>28</v>
      </c>
      <c r="C40" s="21" t="s">
        <v>165</v>
      </c>
      <c r="D40" s="21" t="s">
        <v>78</v>
      </c>
      <c r="E40" s="45">
        <v>0.746</v>
      </c>
      <c r="F40" s="54"/>
      <c r="G40" s="8">
        <v>1.07</v>
      </c>
      <c r="H40" s="9">
        <v>7.0000000000000007E-2</v>
      </c>
      <c r="I40" s="71"/>
      <c r="J40" s="92">
        <f t="shared" si="23"/>
        <v>6.5420560747663559E-2</v>
      </c>
      <c r="K40" s="11">
        <v>0.79</v>
      </c>
      <c r="L40" s="12">
        <v>7.0000000000000007E-2</v>
      </c>
      <c r="M40" s="12"/>
      <c r="N40" s="90">
        <f t="shared" si="40"/>
        <v>8.8607594936708861E-2</v>
      </c>
      <c r="O40" s="12">
        <v>42.34</v>
      </c>
      <c r="P40" s="12">
        <v>2.77</v>
      </c>
      <c r="Q40" s="20"/>
      <c r="R40" s="11">
        <v>62.32</v>
      </c>
      <c r="S40" s="12"/>
      <c r="T40" s="12"/>
      <c r="U40" s="12">
        <v>0.42</v>
      </c>
      <c r="V40" s="12"/>
      <c r="W40" s="12"/>
      <c r="X40" s="20"/>
      <c r="Y40" s="11"/>
      <c r="Z40" s="12"/>
      <c r="AA40" s="20"/>
      <c r="AB40" s="12"/>
      <c r="AC40" s="12"/>
      <c r="AD40" s="20"/>
      <c r="AE40" s="38" t="s">
        <v>98</v>
      </c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9"/>
      <c r="AS40" s="100"/>
      <c r="AT40" s="100">
        <f t="shared" si="16"/>
        <v>0</v>
      </c>
      <c r="AU40" s="100">
        <f t="shared" si="17"/>
        <v>0</v>
      </c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32">
        <f t="shared" si="18"/>
        <v>0</v>
      </c>
      <c r="BU40" s="113"/>
      <c r="BV40" s="113"/>
      <c r="BW40" s="113" t="e">
        <f t="shared" si="21"/>
        <v>#N/A</v>
      </c>
      <c r="BX40" s="137"/>
      <c r="BY40" s="6"/>
      <c r="BZ40" s="6"/>
      <c r="CA40" s="6"/>
      <c r="CB40" s="6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</row>
    <row r="41" spans="1:96" x14ac:dyDescent="0.25">
      <c r="A41" s="51" t="s">
        <v>174</v>
      </c>
      <c r="B41" s="52" t="s">
        <v>175</v>
      </c>
      <c r="C41" s="53" t="s">
        <v>165</v>
      </c>
      <c r="D41" s="53" t="s">
        <v>109</v>
      </c>
      <c r="E41" s="45">
        <v>0.746</v>
      </c>
      <c r="F41" s="54"/>
      <c r="G41" s="8"/>
      <c r="H41" s="9"/>
      <c r="I41" s="71"/>
      <c r="J41" s="92"/>
      <c r="K41" s="11"/>
      <c r="L41" s="12"/>
      <c r="M41" s="12"/>
      <c r="N41" s="90"/>
      <c r="O41" s="12"/>
      <c r="P41" s="12"/>
      <c r="Q41" s="20"/>
      <c r="R41" s="11"/>
      <c r="S41" s="12">
        <v>79</v>
      </c>
      <c r="T41" s="12">
        <v>49</v>
      </c>
      <c r="U41" s="19"/>
      <c r="V41" s="19">
        <v>11</v>
      </c>
      <c r="W41" s="19">
        <v>6</v>
      </c>
      <c r="X41" s="30"/>
      <c r="Y41" s="12"/>
      <c r="Z41" s="12"/>
      <c r="AA41" s="20"/>
      <c r="AB41" s="12"/>
      <c r="AC41" s="12"/>
      <c r="AD41" s="20"/>
      <c r="AE41" s="38" t="s">
        <v>176</v>
      </c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9"/>
      <c r="AS41" s="100"/>
      <c r="AT41" s="100">
        <f t="shared" si="16"/>
        <v>0</v>
      </c>
      <c r="AU41" s="100">
        <f t="shared" si="17"/>
        <v>0</v>
      </c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32">
        <f t="shared" si="18"/>
        <v>0</v>
      </c>
      <c r="BU41" s="113"/>
      <c r="BV41" s="113"/>
      <c r="BW41" s="113" t="e">
        <f t="shared" si="21"/>
        <v>#N/A</v>
      </c>
      <c r="BX41" s="137"/>
      <c r="BY41" s="6"/>
      <c r="BZ41" s="6"/>
      <c r="CA41" s="6"/>
      <c r="CB41" s="6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</row>
    <row r="42" spans="1:96" x14ac:dyDescent="0.25">
      <c r="A42" s="51" t="s">
        <v>101</v>
      </c>
      <c r="B42" s="52" t="s">
        <v>112</v>
      </c>
      <c r="C42" s="53" t="s">
        <v>113</v>
      </c>
      <c r="D42" s="53" t="s">
        <v>93</v>
      </c>
      <c r="E42" s="45">
        <v>0.75514910366136601</v>
      </c>
      <c r="F42" s="54">
        <v>0.73939245749679217</v>
      </c>
      <c r="G42" s="8">
        <v>1.36</v>
      </c>
      <c r="H42" s="9">
        <v>0.18</v>
      </c>
      <c r="I42" s="71"/>
      <c r="J42" s="92">
        <f t="shared" si="23"/>
        <v>0.13235294117647056</v>
      </c>
      <c r="K42" s="11">
        <v>1.58</v>
      </c>
      <c r="L42" s="12">
        <v>0.28999999999999998</v>
      </c>
      <c r="M42" s="12"/>
      <c r="N42" s="90">
        <f t="shared" si="40"/>
        <v>0.18354430379746833</v>
      </c>
      <c r="O42" s="12"/>
      <c r="P42" s="12"/>
      <c r="Q42" s="20"/>
      <c r="R42" s="11"/>
      <c r="S42" s="12"/>
      <c r="T42" s="12"/>
      <c r="U42" s="19"/>
      <c r="V42" s="19"/>
      <c r="W42" s="19"/>
      <c r="X42" s="30"/>
      <c r="Y42" s="11"/>
      <c r="Z42" s="12"/>
      <c r="AA42" s="20"/>
      <c r="AB42" s="12"/>
      <c r="AC42" s="12"/>
      <c r="AD42" s="20"/>
      <c r="AE42" s="38" t="s">
        <v>201</v>
      </c>
      <c r="AH42" s="100">
        <v>59.986666666666672</v>
      </c>
      <c r="AI42" s="100">
        <v>0.4433333333333333</v>
      </c>
      <c r="AJ42" s="100">
        <v>18.856666666666669</v>
      </c>
      <c r="AK42" s="100">
        <v>3.3800000000000003</v>
      </c>
      <c r="AL42" s="100">
        <v>0.18333333333333335</v>
      </c>
      <c r="AM42" s="100">
        <v>1.06</v>
      </c>
      <c r="AN42" s="100">
        <v>2.4266666666666667</v>
      </c>
      <c r="AO42" s="100">
        <v>4.2133333333333338</v>
      </c>
      <c r="AP42" s="100">
        <v>8.4666666666666668</v>
      </c>
      <c r="AQ42" s="100">
        <v>0.19000000000000003</v>
      </c>
      <c r="AR42" s="9">
        <v>99.206666666666678</v>
      </c>
      <c r="AS42" s="100"/>
      <c r="AT42" s="100">
        <f t="shared" si="16"/>
        <v>0.5510194006423319</v>
      </c>
      <c r="AU42" s="100">
        <f t="shared" si="17"/>
        <v>0.20416413694289123</v>
      </c>
      <c r="AV42" s="100"/>
      <c r="AW42" s="100">
        <v>0.99828035724191488</v>
      </c>
      <c r="AX42" s="100">
        <v>5.5486024196912806E-3</v>
      </c>
      <c r="AY42" s="100">
        <v>0.18494180724467113</v>
      </c>
      <c r="AZ42" s="100">
        <v>4.7042449547668758E-2</v>
      </c>
      <c r="BA42" s="100">
        <v>2.5843435767315104E-3</v>
      </c>
      <c r="BB42" s="100">
        <v>2.6296204415777721E-2</v>
      </c>
      <c r="BC42" s="100">
        <v>4.3271516880646697E-2</v>
      </c>
      <c r="BD42" s="100">
        <v>6.8176914778856526E-2</v>
      </c>
      <c r="BE42" s="100">
        <v>8.9879688605803254E-2</v>
      </c>
      <c r="BF42" s="100">
        <v>1.3384994716449455E-3</v>
      </c>
      <c r="BG42" s="100"/>
      <c r="BH42" s="100">
        <v>1.4673603841834066</v>
      </c>
      <c r="BI42" s="100"/>
      <c r="BJ42" s="100">
        <v>0.99828035724191488</v>
      </c>
      <c r="BK42" s="100">
        <v>5.5486024196912806E-3</v>
      </c>
      <c r="BL42" s="100">
        <v>0.36988361448934226</v>
      </c>
      <c r="BM42" s="100">
        <v>4.7042449547668758E-2</v>
      </c>
      <c r="BN42" s="100">
        <v>2.5843435767315104E-3</v>
      </c>
      <c r="BO42" s="100">
        <v>2.6296204415777721E-2</v>
      </c>
      <c r="BP42" s="100">
        <v>4.3271516880646697E-2</v>
      </c>
      <c r="BQ42" s="100">
        <v>0.13635382955771305</v>
      </c>
      <c r="BR42" s="100">
        <v>0.17975937721160651</v>
      </c>
      <c r="BS42" s="100">
        <v>2.676998943289891E-3</v>
      </c>
      <c r="BT42" s="132">
        <f t="shared" si="18"/>
        <v>1.8116972942843828</v>
      </c>
      <c r="BU42" s="113">
        <f t="shared" si="19"/>
        <v>0.35855859079284846</v>
      </c>
      <c r="BV42" s="113">
        <f t="shared" si="20"/>
        <v>243.14953787800374</v>
      </c>
      <c r="BW42" s="113" t="e">
        <f t="shared" si="21"/>
        <v>#N/A</v>
      </c>
      <c r="BX42" s="137" t="e">
        <f t="shared" si="22"/>
        <v>#N/A</v>
      </c>
      <c r="BY42" s="6"/>
      <c r="BZ42" s="6"/>
      <c r="CA42" s="6"/>
      <c r="CB42" s="6"/>
      <c r="CH42" s="100">
        <f>BJ42/$BT42</f>
        <v>0.5510194006423319</v>
      </c>
      <c r="CI42" s="100">
        <f>BK42/$BT42</f>
        <v>3.062654250903967E-3</v>
      </c>
      <c r="CJ42" s="100">
        <f t="shared" si="42"/>
        <v>0.20416413694289123</v>
      </c>
      <c r="CK42" s="100">
        <f t="shared" ref="CK42:CR48" si="65">BM42/$BT42</f>
        <v>2.5965954520150918E-2</v>
      </c>
      <c r="CL42" s="100">
        <f t="shared" si="65"/>
        <v>1.4264764786505472E-3</v>
      </c>
      <c r="CM42" s="100">
        <f t="shared" si="65"/>
        <v>1.4514678858735435E-2</v>
      </c>
      <c r="CN42" s="100">
        <f t="shared" si="65"/>
        <v>2.3884518135099866E-2</v>
      </c>
      <c r="CO42" s="100">
        <f t="shared" si="65"/>
        <v>7.5263030964327057E-2</v>
      </c>
      <c r="CP42" s="100">
        <f t="shared" si="65"/>
        <v>9.9221529876276124E-2</v>
      </c>
      <c r="CQ42" s="100">
        <f t="shared" si="65"/>
        <v>1.4776193306328808E-3</v>
      </c>
      <c r="CR42" s="100">
        <f t="shared" si="65"/>
        <v>1</v>
      </c>
    </row>
    <row r="43" spans="1:96" s="126" customFormat="1" x14ac:dyDescent="0.25">
      <c r="A43" s="114" t="s">
        <v>174</v>
      </c>
      <c r="B43" s="115" t="s">
        <v>164</v>
      </c>
      <c r="C43" s="116" t="s">
        <v>11</v>
      </c>
      <c r="D43" s="116" t="s">
        <v>77</v>
      </c>
      <c r="E43" s="117">
        <v>0.75553060013446416</v>
      </c>
      <c r="F43" s="118">
        <v>0.39402123935500799</v>
      </c>
      <c r="G43" s="131">
        <v>1.04</v>
      </c>
      <c r="H43" s="128">
        <v>0.04</v>
      </c>
      <c r="I43" s="121"/>
      <c r="J43" s="122">
        <f t="shared" si="23"/>
        <v>3.8461538461538464E-2</v>
      </c>
      <c r="K43" s="119">
        <v>0.92</v>
      </c>
      <c r="L43" s="120">
        <v>0.03</v>
      </c>
      <c r="M43" s="120"/>
      <c r="N43" s="123">
        <f t="shared" si="40"/>
        <v>3.2608695652173912E-2</v>
      </c>
      <c r="O43" s="120"/>
      <c r="P43" s="120"/>
      <c r="Q43" s="116"/>
      <c r="R43" s="119"/>
      <c r="S43" s="120"/>
      <c r="T43" s="120"/>
      <c r="U43" s="115"/>
      <c r="V43" s="115"/>
      <c r="W43" s="115"/>
      <c r="X43" s="124"/>
      <c r="Y43" s="119"/>
      <c r="Z43" s="120"/>
      <c r="AA43" s="116"/>
      <c r="AB43" s="120"/>
      <c r="AC43" s="120"/>
      <c r="AD43" s="116"/>
      <c r="AE43" s="125"/>
      <c r="AH43" s="127">
        <v>59.19</v>
      </c>
      <c r="AI43" s="127">
        <v>0.02</v>
      </c>
      <c r="AJ43" s="127">
        <v>21.57</v>
      </c>
      <c r="AK43" s="127">
        <v>0.06</v>
      </c>
      <c r="AL43" s="127">
        <v>0.06</v>
      </c>
      <c r="AM43" s="127">
        <v>5.5</v>
      </c>
      <c r="AN43" s="127">
        <v>9.49</v>
      </c>
      <c r="AO43" s="127">
        <v>3.4</v>
      </c>
      <c r="AP43" s="127">
        <v>1.79</v>
      </c>
      <c r="AQ43" s="127"/>
      <c r="AR43" s="128">
        <f t="shared" ref="AR43:AR48" si="66">SUM(AH43:AQ43)</f>
        <v>101.08000000000001</v>
      </c>
      <c r="AS43" s="127"/>
      <c r="AT43" s="100">
        <f t="shared" si="16"/>
        <v>0.52851288154525067</v>
      </c>
      <c r="AU43" s="100">
        <f t="shared" si="17"/>
        <v>0.22701771858921357</v>
      </c>
      <c r="AV43" s="127"/>
      <c r="AW43" s="127">
        <f t="shared" ref="AW43:AW48" si="67">AH43/60.09</f>
        <v>0.98502246630054913</v>
      </c>
      <c r="AX43" s="127">
        <f t="shared" ref="AX43:AX48" si="68">AI43/79.9</f>
        <v>2.5031289111389235E-4</v>
      </c>
      <c r="AY43" s="127">
        <f t="shared" ref="AY43:AY48" si="69">AJ43/101.96</f>
        <v>0.21155355041192625</v>
      </c>
      <c r="AZ43" s="127">
        <f t="shared" ref="AZ43:AZ48" si="70">AK43/71.85</f>
        <v>8.3507306889352823E-4</v>
      </c>
      <c r="BA43" s="127">
        <f t="shared" ref="BA43:BA48" si="71">AL43/70.94</f>
        <v>8.4578517056667607E-4</v>
      </c>
      <c r="BB43" s="127">
        <f t="shared" ref="BB43:BB48" si="72">AM43/40.31</f>
        <v>0.13644257008186553</v>
      </c>
      <c r="BC43" s="127">
        <f t="shared" ref="BC43:BC48" si="73">AN43/56.08</f>
        <v>0.1692225392296719</v>
      </c>
      <c r="BD43" s="127">
        <f t="shared" ref="BD43:BD48" si="74">AO43/61.8</f>
        <v>5.5016181229773461E-2</v>
      </c>
      <c r="BE43" s="127">
        <f t="shared" ref="BE43:BE48" si="75">AP43/94.2</f>
        <v>1.900212314225053E-2</v>
      </c>
      <c r="BF43" s="127">
        <f t="shared" ref="BF43:BF48" si="76">AQ43/141.95</f>
        <v>0</v>
      </c>
      <c r="BG43" s="127">
        <f t="shared" ref="BG43:BG48" si="77">SUM(AW43:BE43)</f>
        <v>1.5781906015266107</v>
      </c>
      <c r="BH43" s="127"/>
      <c r="BI43" s="127"/>
      <c r="BJ43" s="127">
        <f t="shared" ref="BJ43:BK48" si="78">AW43</f>
        <v>0.98502246630054913</v>
      </c>
      <c r="BK43" s="127">
        <f t="shared" si="78"/>
        <v>2.5031289111389235E-4</v>
      </c>
      <c r="BL43" s="127">
        <f t="shared" ref="BL43:BL48" si="79">2*AY43</f>
        <v>0.4231071008238525</v>
      </c>
      <c r="BM43" s="127">
        <f t="shared" ref="BM43:BP48" si="80">AZ43</f>
        <v>8.3507306889352823E-4</v>
      </c>
      <c r="BN43" s="127">
        <f t="shared" si="80"/>
        <v>8.4578517056667607E-4</v>
      </c>
      <c r="BO43" s="127">
        <f t="shared" si="80"/>
        <v>0.13644257008186553</v>
      </c>
      <c r="BP43" s="127">
        <f t="shared" si="80"/>
        <v>0.1692225392296719</v>
      </c>
      <c r="BQ43" s="127">
        <f t="shared" ref="BQ43:BS48" si="81">2*BD43</f>
        <v>0.11003236245954692</v>
      </c>
      <c r="BR43" s="127">
        <f t="shared" si="81"/>
        <v>3.800424628450106E-2</v>
      </c>
      <c r="BS43" s="127">
        <f t="shared" si="81"/>
        <v>0</v>
      </c>
      <c r="BT43" s="132">
        <f t="shared" si="18"/>
        <v>1.8637624563105615</v>
      </c>
      <c r="BU43" s="129"/>
      <c r="BV43" s="113">
        <f t="shared" si="20"/>
        <v>103.65440594055293</v>
      </c>
      <c r="BW43" s="113" t="e">
        <f t="shared" si="21"/>
        <v>#N/A</v>
      </c>
      <c r="BX43" s="137"/>
      <c r="BY43" s="130"/>
      <c r="BZ43" s="130"/>
      <c r="CA43" s="130"/>
      <c r="CB43" s="130"/>
      <c r="CH43" s="100">
        <f>BJ43/$BT43</f>
        <v>0.52851288154525067</v>
      </c>
      <c r="CI43" s="100">
        <f>BK43/$BT43</f>
        <v>1.343051472393123E-4</v>
      </c>
      <c r="CJ43" s="100">
        <f t="shared" si="42"/>
        <v>0.22701771858921357</v>
      </c>
      <c r="CK43" s="100">
        <f t="shared" si="65"/>
        <v>4.4805767283595223E-4</v>
      </c>
      <c r="CL43" s="100">
        <f t="shared" si="65"/>
        <v>4.5380524095380833E-4</v>
      </c>
      <c r="CM43" s="100">
        <f t="shared" si="65"/>
        <v>7.320813316089779E-2</v>
      </c>
      <c r="CN43" s="100">
        <f t="shared" si="65"/>
        <v>9.0796194899568305E-2</v>
      </c>
      <c r="CO43" s="100">
        <f t="shared" si="65"/>
        <v>5.9037761001669235E-2</v>
      </c>
      <c r="CP43" s="100">
        <f t="shared" si="65"/>
        <v>2.0391142742371218E-2</v>
      </c>
      <c r="CQ43" s="100">
        <f t="shared" si="65"/>
        <v>0</v>
      </c>
      <c r="CR43" s="100">
        <f t="shared" si="65"/>
        <v>1</v>
      </c>
    </row>
    <row r="44" spans="1:96" x14ac:dyDescent="0.25">
      <c r="A44" s="40" t="s">
        <v>63</v>
      </c>
      <c r="B44" s="41" t="s">
        <v>33</v>
      </c>
      <c r="C44" s="21" t="s">
        <v>18</v>
      </c>
      <c r="D44" s="21" t="s">
        <v>93</v>
      </c>
      <c r="E44" s="45">
        <v>0.75562491924014596</v>
      </c>
      <c r="F44" s="54">
        <v>0.97693054276684177</v>
      </c>
      <c r="G44" s="8">
        <v>1.1299999999999999</v>
      </c>
      <c r="H44" s="9"/>
      <c r="I44" s="71">
        <v>5207</v>
      </c>
      <c r="J44" s="92">
        <f t="shared" si="23"/>
        <v>0</v>
      </c>
      <c r="K44" s="11">
        <v>1.1200000000000001</v>
      </c>
      <c r="L44" s="12"/>
      <c r="M44" s="12">
        <v>4476</v>
      </c>
      <c r="N44" s="90">
        <f t="shared" si="40"/>
        <v>0</v>
      </c>
      <c r="O44" s="12"/>
      <c r="P44" s="12"/>
      <c r="Q44" s="20"/>
      <c r="R44" s="11"/>
      <c r="S44" s="12"/>
      <c r="T44" s="12"/>
      <c r="U44" s="19"/>
      <c r="V44" s="19"/>
      <c r="W44" s="19"/>
      <c r="X44" s="30"/>
      <c r="Y44" s="11"/>
      <c r="Z44" s="12"/>
      <c r="AA44" s="20"/>
      <c r="AB44" s="12"/>
      <c r="AC44" s="12"/>
      <c r="AD44" s="20"/>
      <c r="AE44" s="38" t="s">
        <v>47</v>
      </c>
      <c r="AH44" s="100">
        <v>57.8</v>
      </c>
      <c r="AI44" s="100"/>
      <c r="AJ44" s="100">
        <v>25.3</v>
      </c>
      <c r="AK44" s="100">
        <v>0.5</v>
      </c>
      <c r="AL44" s="100"/>
      <c r="AM44" s="100"/>
      <c r="AN44" s="100">
        <v>0.6</v>
      </c>
      <c r="AO44" s="100">
        <v>14</v>
      </c>
      <c r="AP44" s="100">
        <v>0.04</v>
      </c>
      <c r="AQ44" s="100"/>
      <c r="AR44" s="9">
        <f t="shared" si="66"/>
        <v>98.24</v>
      </c>
      <c r="AS44" s="100"/>
      <c r="AT44" s="100">
        <f t="shared" si="16"/>
        <v>0.49845467034887353</v>
      </c>
      <c r="AU44" s="100">
        <f t="shared" si="17"/>
        <v>0.25717024889127243</v>
      </c>
      <c r="AV44" s="100"/>
      <c r="AW44" s="100">
        <f t="shared" si="67"/>
        <v>0.96189049758695278</v>
      </c>
      <c r="AX44" s="100"/>
      <c r="AY44" s="100">
        <f t="shared" si="69"/>
        <v>0.24813652412710868</v>
      </c>
      <c r="AZ44" s="100">
        <f t="shared" si="70"/>
        <v>6.9589422407794017E-3</v>
      </c>
      <c r="BA44" s="100">
        <f t="shared" si="71"/>
        <v>0</v>
      </c>
      <c r="BB44" s="100">
        <f t="shared" si="72"/>
        <v>0</v>
      </c>
      <c r="BC44" s="100">
        <f t="shared" si="73"/>
        <v>1.0699001426533523E-2</v>
      </c>
      <c r="BD44" s="100">
        <f t="shared" si="74"/>
        <v>0.22653721682847897</v>
      </c>
      <c r="BE44" s="100">
        <f t="shared" si="75"/>
        <v>4.2462845010615713E-4</v>
      </c>
      <c r="BF44" s="100">
        <f t="shared" si="76"/>
        <v>0</v>
      </c>
      <c r="BG44" s="100">
        <f t="shared" si="77"/>
        <v>1.4546468106599595</v>
      </c>
      <c r="BH44" s="100"/>
      <c r="BI44" s="100"/>
      <c r="BJ44" s="100">
        <f t="shared" si="78"/>
        <v>0.96189049758695278</v>
      </c>
      <c r="BK44" s="100">
        <f t="shared" si="78"/>
        <v>0</v>
      </c>
      <c r="BL44" s="100">
        <f t="shared" si="79"/>
        <v>0.49627304825421736</v>
      </c>
      <c r="BM44" s="100">
        <f t="shared" si="80"/>
        <v>6.9589422407794017E-3</v>
      </c>
      <c r="BN44" s="100">
        <f t="shared" si="80"/>
        <v>0</v>
      </c>
      <c r="BO44" s="100">
        <f t="shared" si="80"/>
        <v>0</v>
      </c>
      <c r="BP44" s="100">
        <f t="shared" si="80"/>
        <v>1.0699001426533523E-2</v>
      </c>
      <c r="BQ44" s="100">
        <f t="shared" si="81"/>
        <v>0.45307443365695793</v>
      </c>
      <c r="BR44" s="100">
        <f t="shared" si="81"/>
        <v>8.4925690021231425E-4</v>
      </c>
      <c r="BS44" s="100">
        <f t="shared" si="81"/>
        <v>0</v>
      </c>
      <c r="BT44" s="132">
        <f t="shared" si="18"/>
        <v>1.9297451800656533</v>
      </c>
      <c r="BU44" s="113"/>
      <c r="BV44" s="113">
        <f t="shared" si="20"/>
        <v>117.42180099450417</v>
      </c>
      <c r="BW44" s="113" t="e">
        <f t="shared" si="21"/>
        <v>#N/A</v>
      </c>
      <c r="BX44" s="137"/>
      <c r="BY44" s="6"/>
      <c r="BZ44" s="6"/>
      <c r="CA44" s="6"/>
      <c r="CB44" s="6"/>
      <c r="CH44" s="100">
        <f>BJ44/$BT44</f>
        <v>0.49845467034887353</v>
      </c>
      <c r="CI44" s="100"/>
      <c r="CJ44" s="100">
        <f t="shared" si="42"/>
        <v>0.25717024889127243</v>
      </c>
      <c r="CK44" s="100">
        <f t="shared" si="65"/>
        <v>3.6061456780229636E-3</v>
      </c>
      <c r="CL44" s="100">
        <f t="shared" si="65"/>
        <v>0</v>
      </c>
      <c r="CM44" s="100">
        <f t="shared" si="65"/>
        <v>0</v>
      </c>
      <c r="CN44" s="100">
        <f t="shared" si="65"/>
        <v>5.5442560691715392E-3</v>
      </c>
      <c r="CO44" s="100">
        <f t="shared" si="65"/>
        <v>0.23478459142545627</v>
      </c>
      <c r="CP44" s="100">
        <f t="shared" si="65"/>
        <v>4.4008758720331199E-4</v>
      </c>
      <c r="CQ44" s="100">
        <f t="shared" si="65"/>
        <v>0</v>
      </c>
      <c r="CR44" s="100">
        <f t="shared" si="65"/>
        <v>1</v>
      </c>
    </row>
    <row r="45" spans="1:96" x14ac:dyDescent="0.25">
      <c r="A45" s="40" t="s">
        <v>63</v>
      </c>
      <c r="B45" s="41" t="s">
        <v>33</v>
      </c>
      <c r="C45" s="21" t="s">
        <v>40</v>
      </c>
      <c r="D45" s="21" t="s">
        <v>93</v>
      </c>
      <c r="E45" s="45">
        <v>0.77361516441618383</v>
      </c>
      <c r="F45" s="54"/>
      <c r="G45" s="8">
        <v>1.07</v>
      </c>
      <c r="H45" s="9">
        <v>0.04</v>
      </c>
      <c r="I45" s="71">
        <v>5204</v>
      </c>
      <c r="J45" s="92"/>
      <c r="K45" s="11">
        <v>0.85</v>
      </c>
      <c r="L45" s="12">
        <v>0.03</v>
      </c>
      <c r="M45" s="12">
        <v>4485</v>
      </c>
      <c r="N45" s="90">
        <f t="shared" si="40"/>
        <v>3.5294117647058823E-2</v>
      </c>
      <c r="O45" s="12"/>
      <c r="P45" s="12"/>
      <c r="Q45" s="20"/>
      <c r="R45" s="11"/>
      <c r="S45" s="12"/>
      <c r="T45" s="12"/>
      <c r="U45" s="19"/>
      <c r="V45" s="19"/>
      <c r="W45" s="19"/>
      <c r="X45" s="30"/>
      <c r="Y45" s="11"/>
      <c r="Z45" s="12"/>
      <c r="AA45" s="20"/>
      <c r="AB45" s="12"/>
      <c r="AC45" s="12"/>
      <c r="AD45" s="20"/>
      <c r="AE45" s="38" t="s">
        <v>60</v>
      </c>
      <c r="AH45" s="100">
        <v>63.7</v>
      </c>
      <c r="AI45" s="100"/>
      <c r="AJ45" s="100">
        <v>14.3</v>
      </c>
      <c r="AK45" s="100"/>
      <c r="AL45" s="100"/>
      <c r="AM45" s="100"/>
      <c r="AN45" s="100">
        <v>22</v>
      </c>
      <c r="AO45" s="100"/>
      <c r="AP45" s="100"/>
      <c r="AQ45" s="100"/>
      <c r="AR45" s="9">
        <f t="shared" si="66"/>
        <v>100</v>
      </c>
      <c r="AS45" s="100"/>
      <c r="AT45" s="100">
        <f t="shared" si="16"/>
        <v>0.61174423411604129</v>
      </c>
      <c r="AU45" s="100">
        <f t="shared" si="17"/>
        <v>0.16187093030014255</v>
      </c>
      <c r="AV45" s="100"/>
      <c r="AW45" s="100">
        <f t="shared" si="67"/>
        <v>1.0600765518389084</v>
      </c>
      <c r="AX45" s="100"/>
      <c r="AY45" s="100">
        <f t="shared" si="69"/>
        <v>0.14025107885445273</v>
      </c>
      <c r="AZ45" s="100">
        <f t="shared" si="70"/>
        <v>0</v>
      </c>
      <c r="BA45" s="100">
        <f t="shared" si="71"/>
        <v>0</v>
      </c>
      <c r="BB45" s="100">
        <f t="shared" si="72"/>
        <v>0</v>
      </c>
      <c r="BC45" s="100">
        <f t="shared" si="73"/>
        <v>0.39229671897289586</v>
      </c>
      <c r="BD45" s="100">
        <f t="shared" si="74"/>
        <v>0</v>
      </c>
      <c r="BE45" s="100">
        <f t="shared" si="75"/>
        <v>0</v>
      </c>
      <c r="BF45" s="100">
        <f t="shared" si="76"/>
        <v>0</v>
      </c>
      <c r="BG45" s="100">
        <f t="shared" si="77"/>
        <v>1.5926243496662569</v>
      </c>
      <c r="BH45" s="100"/>
      <c r="BI45" s="100"/>
      <c r="BJ45" s="100">
        <f t="shared" si="78"/>
        <v>1.0600765518389084</v>
      </c>
      <c r="BK45" s="100">
        <f t="shared" si="78"/>
        <v>0</v>
      </c>
      <c r="BL45" s="100">
        <f t="shared" si="79"/>
        <v>0.28050215770890546</v>
      </c>
      <c r="BM45" s="100">
        <f t="shared" si="80"/>
        <v>0</v>
      </c>
      <c r="BN45" s="100">
        <f t="shared" si="80"/>
        <v>0</v>
      </c>
      <c r="BO45" s="100">
        <f t="shared" si="80"/>
        <v>0</v>
      </c>
      <c r="BP45" s="100">
        <f t="shared" si="80"/>
        <v>0.39229671897289586</v>
      </c>
      <c r="BQ45" s="100">
        <f t="shared" si="81"/>
        <v>0</v>
      </c>
      <c r="BR45" s="100">
        <f t="shared" si="81"/>
        <v>0</v>
      </c>
      <c r="BS45" s="100">
        <f t="shared" si="81"/>
        <v>0</v>
      </c>
      <c r="BT45" s="132">
        <f t="shared" si="18"/>
        <v>1.7328754285207097</v>
      </c>
      <c r="BU45" s="113"/>
      <c r="BV45" s="113">
        <f t="shared" si="20"/>
        <v>73.908923160604516</v>
      </c>
      <c r="BW45" s="113" t="e">
        <f t="shared" si="21"/>
        <v>#N/A</v>
      </c>
      <c r="BX45" s="137"/>
      <c r="BY45" s="6"/>
      <c r="BZ45" s="6"/>
      <c r="CA45" s="6"/>
      <c r="CB45" s="6"/>
      <c r="CH45" s="100">
        <f>BJ45/$BT45</f>
        <v>0.61174423411604129</v>
      </c>
      <c r="CI45" s="100"/>
      <c r="CJ45" s="100">
        <f t="shared" si="42"/>
        <v>0.16187093030014255</v>
      </c>
      <c r="CK45" s="100">
        <f t="shared" si="65"/>
        <v>0</v>
      </c>
      <c r="CL45" s="100">
        <f t="shared" si="65"/>
        <v>0</v>
      </c>
      <c r="CM45" s="100">
        <f t="shared" si="65"/>
        <v>0</v>
      </c>
      <c r="CN45" s="100">
        <f t="shared" si="65"/>
        <v>0.22638483558381617</v>
      </c>
      <c r="CO45" s="100">
        <f t="shared" si="65"/>
        <v>0</v>
      </c>
      <c r="CP45" s="100">
        <f t="shared" si="65"/>
        <v>0</v>
      </c>
      <c r="CQ45" s="100">
        <f t="shared" si="65"/>
        <v>0</v>
      </c>
      <c r="CR45" s="100">
        <f t="shared" si="65"/>
        <v>1</v>
      </c>
    </row>
    <row r="46" spans="1:96" x14ac:dyDescent="0.25">
      <c r="A46" s="40" t="s">
        <v>43</v>
      </c>
      <c r="B46" s="41" t="s">
        <v>26</v>
      </c>
      <c r="C46" s="47" t="s">
        <v>14</v>
      </c>
      <c r="D46" s="47" t="s">
        <v>77</v>
      </c>
      <c r="E46" s="45">
        <v>0.78226932444947705</v>
      </c>
      <c r="F46" s="54">
        <v>0.55763994689390817</v>
      </c>
      <c r="G46" s="8">
        <v>1.6</v>
      </c>
      <c r="H46" s="9">
        <v>0.3</v>
      </c>
      <c r="I46" s="71"/>
      <c r="J46" s="92">
        <f t="shared" si="23"/>
        <v>0.18749999999999997</v>
      </c>
      <c r="K46" s="11">
        <v>0.94</v>
      </c>
      <c r="L46" s="12">
        <v>0.06</v>
      </c>
      <c r="M46" s="12"/>
      <c r="N46" s="90">
        <f t="shared" si="40"/>
        <v>6.3829787234042548E-2</v>
      </c>
      <c r="O46" s="12"/>
      <c r="P46" s="12"/>
      <c r="Q46" s="20"/>
      <c r="R46" s="11">
        <v>68</v>
      </c>
      <c r="S46" s="12"/>
      <c r="T46" s="12"/>
      <c r="U46" s="12">
        <v>1</v>
      </c>
      <c r="V46" s="12"/>
      <c r="W46" s="12"/>
      <c r="X46" s="20"/>
      <c r="Y46" s="11"/>
      <c r="Z46" s="12"/>
      <c r="AA46" s="20"/>
      <c r="AB46" s="12"/>
      <c r="AC46" s="12"/>
      <c r="AD46" s="20"/>
      <c r="AE46" s="38" t="s">
        <v>47</v>
      </c>
      <c r="AH46" s="100">
        <v>65.430000000000007</v>
      </c>
      <c r="AI46" s="100">
        <v>0.86</v>
      </c>
      <c r="AJ46" s="100">
        <v>15.26</v>
      </c>
      <c r="AK46" s="100">
        <v>6.08</v>
      </c>
      <c r="AL46" s="100">
        <v>0.15</v>
      </c>
      <c r="AM46" s="100">
        <v>1.57</v>
      </c>
      <c r="AN46" s="100">
        <v>5.73</v>
      </c>
      <c r="AO46" s="100">
        <v>3.98</v>
      </c>
      <c r="AP46" s="100">
        <v>0.78</v>
      </c>
      <c r="AQ46" s="100">
        <v>0.17</v>
      </c>
      <c r="AR46" s="9">
        <f t="shared" si="66"/>
        <v>100.01000000000002</v>
      </c>
      <c r="AS46" s="100"/>
      <c r="AT46" s="100">
        <f t="shared" si="16"/>
        <v>0.61359109482926022</v>
      </c>
      <c r="AU46" s="100">
        <f t="shared" si="17"/>
        <v>0.16867822962021684</v>
      </c>
      <c r="AV46" s="100"/>
      <c r="AW46" s="100">
        <f t="shared" si="67"/>
        <v>1.0888666999500749</v>
      </c>
      <c r="AX46" s="100">
        <f t="shared" si="68"/>
        <v>1.076345431789737E-2</v>
      </c>
      <c r="AY46" s="100">
        <f t="shared" si="69"/>
        <v>0.14966653589642998</v>
      </c>
      <c r="AZ46" s="100">
        <f t="shared" si="70"/>
        <v>8.4620737647877531E-2</v>
      </c>
      <c r="BA46" s="100">
        <f t="shared" si="71"/>
        <v>2.11446292641669E-3</v>
      </c>
      <c r="BB46" s="100">
        <f t="shared" si="72"/>
        <v>3.8948151823368887E-2</v>
      </c>
      <c r="BC46" s="100">
        <f t="shared" si="73"/>
        <v>0.10217546362339516</v>
      </c>
      <c r="BD46" s="100">
        <f t="shared" si="74"/>
        <v>6.4401294498381875E-2</v>
      </c>
      <c r="BE46" s="100">
        <f t="shared" si="75"/>
        <v>8.2802547770700636E-3</v>
      </c>
      <c r="BF46" s="100">
        <f t="shared" si="76"/>
        <v>1.1976047904191619E-3</v>
      </c>
      <c r="BG46" s="100">
        <f t="shared" si="77"/>
        <v>1.5498370554609127</v>
      </c>
      <c r="BH46" s="100"/>
      <c r="BI46" s="100"/>
      <c r="BJ46" s="100">
        <f t="shared" si="78"/>
        <v>1.0888666999500749</v>
      </c>
      <c r="BK46" s="100">
        <f t="shared" si="78"/>
        <v>1.076345431789737E-2</v>
      </c>
      <c r="BL46" s="100">
        <f t="shared" si="79"/>
        <v>0.29933307179285995</v>
      </c>
      <c r="BM46" s="100">
        <f t="shared" si="80"/>
        <v>8.4620737647877531E-2</v>
      </c>
      <c r="BN46" s="100">
        <f t="shared" si="80"/>
        <v>2.11446292641669E-3</v>
      </c>
      <c r="BO46" s="100">
        <f t="shared" si="80"/>
        <v>3.8948151823368887E-2</v>
      </c>
      <c r="BP46" s="100">
        <f t="shared" si="80"/>
        <v>0.10217546362339516</v>
      </c>
      <c r="BQ46" s="100">
        <f t="shared" si="81"/>
        <v>0.12880258899676375</v>
      </c>
      <c r="BR46" s="100">
        <f t="shared" si="81"/>
        <v>1.6560509554140127E-2</v>
      </c>
      <c r="BS46" s="100">
        <f t="shared" si="81"/>
        <v>2.3952095808383238E-3</v>
      </c>
      <c r="BT46" s="132">
        <f t="shared" si="18"/>
        <v>1.7745803502136328</v>
      </c>
      <c r="BU46" s="113">
        <f t="shared" si="19"/>
        <v>0.31519383228277564</v>
      </c>
      <c r="BV46" s="113">
        <f t="shared" si="20"/>
        <v>208.81416113620278</v>
      </c>
      <c r="BW46" s="113" t="e">
        <f t="shared" si="21"/>
        <v>#N/A</v>
      </c>
      <c r="BX46" s="137" t="e">
        <f t="shared" si="22"/>
        <v>#N/A</v>
      </c>
      <c r="BY46" s="6"/>
      <c r="BZ46" s="6"/>
      <c r="CA46" s="6"/>
      <c r="CB46" s="6"/>
      <c r="CH46" s="100">
        <f>BJ46/$BT46</f>
        <v>0.61359109482926022</v>
      </c>
      <c r="CI46" s="100">
        <f>BK46/$BT46</f>
        <v>6.0653519107216596E-3</v>
      </c>
      <c r="CJ46" s="100">
        <f t="shared" si="42"/>
        <v>0.16867822962021684</v>
      </c>
      <c r="CK46" s="100">
        <f t="shared" si="65"/>
        <v>4.7684928798907567E-2</v>
      </c>
      <c r="CL46" s="100">
        <f t="shared" si="65"/>
        <v>1.19152842313516E-3</v>
      </c>
      <c r="CM46" s="100">
        <f t="shared" si="65"/>
        <v>2.1947809699729919E-2</v>
      </c>
      <c r="CN46" s="100">
        <f t="shared" si="65"/>
        <v>5.7577254031407919E-2</v>
      </c>
      <c r="CO46" s="100">
        <f t="shared" si="65"/>
        <v>7.2581998882867066E-2</v>
      </c>
      <c r="CP46" s="100">
        <f t="shared" si="65"/>
        <v>9.3320708482692773E-3</v>
      </c>
      <c r="CQ46" s="100">
        <f t="shared" si="65"/>
        <v>1.3497329554843637E-3</v>
      </c>
      <c r="CR46" s="100">
        <f t="shared" si="65"/>
        <v>1</v>
      </c>
    </row>
    <row r="47" spans="1:96" x14ac:dyDescent="0.25">
      <c r="A47" s="40" t="s">
        <v>43</v>
      </c>
      <c r="B47" s="41" t="s">
        <v>27</v>
      </c>
      <c r="C47" s="47" t="s">
        <v>14</v>
      </c>
      <c r="D47" s="47" t="s">
        <v>77</v>
      </c>
      <c r="E47" s="45">
        <v>0.78266693776043683</v>
      </c>
      <c r="F47" s="54">
        <v>0.57782118741672506</v>
      </c>
      <c r="G47" s="8">
        <v>1.1299999999999999</v>
      </c>
      <c r="H47" s="9">
        <v>0.09</v>
      </c>
      <c r="I47" s="71"/>
      <c r="J47" s="92">
        <f t="shared" si="23"/>
        <v>7.9646017699115043E-2</v>
      </c>
      <c r="K47" s="11">
        <v>0.96</v>
      </c>
      <c r="L47" s="12">
        <v>0.06</v>
      </c>
      <c r="M47" s="49"/>
      <c r="N47" s="90">
        <f t="shared" si="40"/>
        <v>6.25E-2</v>
      </c>
      <c r="O47" s="49"/>
      <c r="P47" s="49"/>
      <c r="Q47" s="50"/>
      <c r="R47" s="48"/>
      <c r="S47" s="49"/>
      <c r="T47" s="49"/>
      <c r="U47" s="65"/>
      <c r="V47" s="65"/>
      <c r="W47" s="65"/>
      <c r="X47" s="66"/>
      <c r="Y47" s="11"/>
      <c r="Z47" s="12"/>
      <c r="AA47" s="20"/>
      <c r="AB47" s="12"/>
      <c r="AC47" s="12"/>
      <c r="AD47" s="20"/>
      <c r="AE47" s="38" t="s">
        <v>47</v>
      </c>
      <c r="AH47" s="100">
        <v>65.19</v>
      </c>
      <c r="AI47" s="100">
        <v>0.65</v>
      </c>
      <c r="AJ47" s="100">
        <v>15.29</v>
      </c>
      <c r="AK47" s="100">
        <v>4.68</v>
      </c>
      <c r="AL47" s="100">
        <v>7.0000000000000007E-2</v>
      </c>
      <c r="AM47" s="100">
        <v>2.11</v>
      </c>
      <c r="AN47" s="100">
        <v>4.84</v>
      </c>
      <c r="AO47" s="100">
        <v>3.65</v>
      </c>
      <c r="AP47" s="100">
        <v>2.52</v>
      </c>
      <c r="AQ47" s="100"/>
      <c r="AR47" s="9">
        <f t="shared" si="66"/>
        <v>99</v>
      </c>
      <c r="AS47" s="100"/>
      <c r="AT47" s="100">
        <f t="shared" si="16"/>
        <v>0.61315534772191393</v>
      </c>
      <c r="AU47" s="100">
        <f t="shared" si="17"/>
        <v>0.16951159003852276</v>
      </c>
      <c r="AV47" s="100"/>
      <c r="AW47" s="100">
        <f t="shared" si="67"/>
        <v>1.0848726909635547</v>
      </c>
      <c r="AX47" s="100">
        <f t="shared" si="68"/>
        <v>8.135168961201502E-3</v>
      </c>
      <c r="AY47" s="100">
        <f t="shared" si="69"/>
        <v>0.14996076892899177</v>
      </c>
      <c r="AZ47" s="100">
        <f t="shared" si="70"/>
        <v>6.5135699373695205E-2</v>
      </c>
      <c r="BA47" s="100">
        <f t="shared" si="71"/>
        <v>9.8674936566112213E-4</v>
      </c>
      <c r="BB47" s="100">
        <f t="shared" si="72"/>
        <v>5.2344331431406592E-2</v>
      </c>
      <c r="BC47" s="100">
        <f t="shared" si="73"/>
        <v>8.6305278174037089E-2</v>
      </c>
      <c r="BD47" s="100">
        <f t="shared" si="74"/>
        <v>5.9061488673139158E-2</v>
      </c>
      <c r="BE47" s="100">
        <f t="shared" si="75"/>
        <v>2.6751592356687899E-2</v>
      </c>
      <c r="BF47" s="100">
        <f t="shared" si="76"/>
        <v>0</v>
      </c>
      <c r="BG47" s="100">
        <f t="shared" si="77"/>
        <v>1.5335537682283746</v>
      </c>
      <c r="BH47" s="100"/>
      <c r="BI47" s="100"/>
      <c r="BJ47" s="100">
        <f t="shared" si="78"/>
        <v>1.0848726909635547</v>
      </c>
      <c r="BK47" s="100">
        <f t="shared" si="78"/>
        <v>8.135168961201502E-3</v>
      </c>
      <c r="BL47" s="100">
        <f t="shared" si="79"/>
        <v>0.29992153785798353</v>
      </c>
      <c r="BM47" s="100">
        <f t="shared" si="80"/>
        <v>6.5135699373695205E-2</v>
      </c>
      <c r="BN47" s="100">
        <f t="shared" si="80"/>
        <v>9.8674936566112213E-4</v>
      </c>
      <c r="BO47" s="100">
        <f t="shared" si="80"/>
        <v>5.2344331431406592E-2</v>
      </c>
      <c r="BP47" s="100">
        <f t="shared" si="80"/>
        <v>8.6305278174037089E-2</v>
      </c>
      <c r="BQ47" s="100">
        <f t="shared" si="81"/>
        <v>0.11812297734627832</v>
      </c>
      <c r="BR47" s="100">
        <f t="shared" si="81"/>
        <v>5.3503184713375798E-2</v>
      </c>
      <c r="BS47" s="100">
        <f t="shared" si="81"/>
        <v>0</v>
      </c>
      <c r="BT47" s="132">
        <f t="shared" si="18"/>
        <v>1.7693276181871938</v>
      </c>
      <c r="BU47" s="113">
        <f t="shared" si="19"/>
        <v>0.44555939484085866</v>
      </c>
      <c r="BV47" s="113">
        <f t="shared" si="20"/>
        <v>263.70652223733975</v>
      </c>
      <c r="BW47" s="113" t="e">
        <f t="shared" si="21"/>
        <v>#N/A</v>
      </c>
      <c r="BX47" s="137" t="e">
        <f t="shared" si="22"/>
        <v>#N/A</v>
      </c>
      <c r="BY47" s="6"/>
      <c r="BZ47" s="6"/>
      <c r="CA47" s="6"/>
      <c r="CB47" s="6"/>
      <c r="CH47" s="100">
        <f>BJ47/$BT47</f>
        <v>0.61315534772191393</v>
      </c>
      <c r="CI47" s="100">
        <f>BK47/$BT47</f>
        <v>4.5978872864351605E-3</v>
      </c>
      <c r="CJ47" s="100">
        <f t="shared" si="42"/>
        <v>0.16951159003852276</v>
      </c>
      <c r="CK47" s="100">
        <f t="shared" si="65"/>
        <v>3.6813814866254964E-2</v>
      </c>
      <c r="CL47" s="100">
        <f t="shared" si="65"/>
        <v>5.5769737357749458E-4</v>
      </c>
      <c r="CM47" s="100">
        <f t="shared" si="65"/>
        <v>2.9584306995126888E-2</v>
      </c>
      <c r="CN47" s="100">
        <f t="shared" si="65"/>
        <v>4.87785740113316E-2</v>
      </c>
      <c r="CO47" s="100">
        <f t="shared" si="65"/>
        <v>6.6761506536197057E-2</v>
      </c>
      <c r="CP47" s="100">
        <f t="shared" si="65"/>
        <v>3.0239275170640102E-2</v>
      </c>
      <c r="CQ47" s="100">
        <f t="shared" si="65"/>
        <v>0</v>
      </c>
      <c r="CR47" s="100">
        <f t="shared" si="65"/>
        <v>1</v>
      </c>
    </row>
    <row r="48" spans="1:96" x14ac:dyDescent="0.25">
      <c r="A48" s="40" t="s">
        <v>43</v>
      </c>
      <c r="B48" s="41" t="s">
        <v>27</v>
      </c>
      <c r="C48" s="47" t="s">
        <v>14</v>
      </c>
      <c r="D48" s="47" t="s">
        <v>78</v>
      </c>
      <c r="E48" s="45">
        <v>0.78266693776043683</v>
      </c>
      <c r="F48" s="54">
        <v>0.57782118741672506</v>
      </c>
      <c r="G48" s="8">
        <v>1.21</v>
      </c>
      <c r="H48" s="9">
        <v>0.1</v>
      </c>
      <c r="I48" s="71"/>
      <c r="J48" s="92">
        <f t="shared" si="23"/>
        <v>8.2644628099173556E-2</v>
      </c>
      <c r="K48" s="11">
        <v>1.07</v>
      </c>
      <c r="L48" s="12">
        <v>7.0000000000000007E-2</v>
      </c>
      <c r="M48" s="49"/>
      <c r="N48" s="90">
        <f t="shared" si="40"/>
        <v>6.5420560747663559E-2</v>
      </c>
      <c r="O48" s="49"/>
      <c r="P48" s="49"/>
      <c r="Q48" s="50"/>
      <c r="R48" s="48"/>
      <c r="S48" s="49"/>
      <c r="T48" s="49"/>
      <c r="U48" s="65"/>
      <c r="V48" s="65"/>
      <c r="W48" s="65"/>
      <c r="X48" s="66"/>
      <c r="Y48" s="11"/>
      <c r="Z48" s="12"/>
      <c r="AA48" s="20"/>
      <c r="AB48" s="12"/>
      <c r="AC48" s="12"/>
      <c r="AD48" s="20"/>
      <c r="AE48" s="38" t="s">
        <v>47</v>
      </c>
      <c r="AH48" s="100">
        <v>65.19</v>
      </c>
      <c r="AI48" s="100">
        <v>0.65</v>
      </c>
      <c r="AJ48" s="100">
        <v>15.29</v>
      </c>
      <c r="AK48" s="100">
        <v>4.68</v>
      </c>
      <c r="AL48" s="100">
        <v>7.0000000000000007E-2</v>
      </c>
      <c r="AM48" s="100">
        <v>2.11</v>
      </c>
      <c r="AN48" s="100">
        <v>4.84</v>
      </c>
      <c r="AO48" s="100">
        <v>3.65</v>
      </c>
      <c r="AP48" s="100">
        <v>2.52</v>
      </c>
      <c r="AQ48" s="100"/>
      <c r="AR48" s="9">
        <f t="shared" si="66"/>
        <v>99</v>
      </c>
      <c r="AS48" s="100"/>
      <c r="AT48" s="100">
        <f t="shared" si="16"/>
        <v>0.61315534772191393</v>
      </c>
      <c r="AU48" s="100">
        <f t="shared" si="17"/>
        <v>0.16951159003852276</v>
      </c>
      <c r="AV48" s="100"/>
      <c r="AW48" s="100">
        <f t="shared" si="67"/>
        <v>1.0848726909635547</v>
      </c>
      <c r="AX48" s="100">
        <f t="shared" si="68"/>
        <v>8.135168961201502E-3</v>
      </c>
      <c r="AY48" s="100">
        <f t="shared" si="69"/>
        <v>0.14996076892899177</v>
      </c>
      <c r="AZ48" s="100">
        <f t="shared" si="70"/>
        <v>6.5135699373695205E-2</v>
      </c>
      <c r="BA48" s="100">
        <f t="shared" si="71"/>
        <v>9.8674936566112213E-4</v>
      </c>
      <c r="BB48" s="100">
        <f t="shared" si="72"/>
        <v>5.2344331431406592E-2</v>
      </c>
      <c r="BC48" s="100">
        <f t="shared" si="73"/>
        <v>8.6305278174037089E-2</v>
      </c>
      <c r="BD48" s="100">
        <f t="shared" si="74"/>
        <v>5.9061488673139158E-2</v>
      </c>
      <c r="BE48" s="100">
        <f t="shared" si="75"/>
        <v>2.6751592356687899E-2</v>
      </c>
      <c r="BF48" s="100">
        <f t="shared" si="76"/>
        <v>0</v>
      </c>
      <c r="BG48" s="100">
        <f t="shared" si="77"/>
        <v>1.5335537682283746</v>
      </c>
      <c r="BH48" s="100"/>
      <c r="BI48" s="100"/>
      <c r="BJ48" s="100">
        <f t="shared" si="78"/>
        <v>1.0848726909635547</v>
      </c>
      <c r="BK48" s="100">
        <f t="shared" si="78"/>
        <v>8.135168961201502E-3</v>
      </c>
      <c r="BL48" s="100">
        <f t="shared" si="79"/>
        <v>0.29992153785798353</v>
      </c>
      <c r="BM48" s="100">
        <f t="shared" si="80"/>
        <v>6.5135699373695205E-2</v>
      </c>
      <c r="BN48" s="100">
        <f t="shared" si="80"/>
        <v>9.8674936566112213E-4</v>
      </c>
      <c r="BO48" s="100">
        <f t="shared" si="80"/>
        <v>5.2344331431406592E-2</v>
      </c>
      <c r="BP48" s="100">
        <f t="shared" si="80"/>
        <v>8.6305278174037089E-2</v>
      </c>
      <c r="BQ48" s="100">
        <f t="shared" si="81"/>
        <v>0.11812297734627832</v>
      </c>
      <c r="BR48" s="100">
        <f t="shared" si="81"/>
        <v>5.3503184713375798E-2</v>
      </c>
      <c r="BS48" s="100">
        <f t="shared" si="81"/>
        <v>0</v>
      </c>
      <c r="BT48" s="132">
        <f t="shared" si="18"/>
        <v>1.7693276181871938</v>
      </c>
      <c r="BU48" s="113">
        <f t="shared" si="19"/>
        <v>0.44555939484085866</v>
      </c>
      <c r="BV48" s="113">
        <f t="shared" si="20"/>
        <v>263.70652223733975</v>
      </c>
      <c r="BW48" s="113" t="e">
        <f t="shared" si="21"/>
        <v>#N/A</v>
      </c>
      <c r="BX48" s="137" t="e">
        <f t="shared" si="22"/>
        <v>#N/A</v>
      </c>
      <c r="BY48" s="6"/>
      <c r="BZ48" s="6"/>
      <c r="CA48" s="6"/>
      <c r="CB48" s="6"/>
      <c r="CH48" s="100">
        <f>BJ48/$BT48</f>
        <v>0.61315534772191393</v>
      </c>
      <c r="CI48" s="100">
        <f>BK48/$BT48</f>
        <v>4.5978872864351605E-3</v>
      </c>
      <c r="CJ48" s="100">
        <f t="shared" si="42"/>
        <v>0.16951159003852276</v>
      </c>
      <c r="CK48" s="100">
        <f t="shared" si="65"/>
        <v>3.6813814866254964E-2</v>
      </c>
      <c r="CL48" s="100">
        <f t="shared" si="65"/>
        <v>5.5769737357749458E-4</v>
      </c>
      <c r="CM48" s="100">
        <f t="shared" si="65"/>
        <v>2.9584306995126888E-2</v>
      </c>
      <c r="CN48" s="100">
        <f t="shared" si="65"/>
        <v>4.87785740113316E-2</v>
      </c>
      <c r="CO48" s="100">
        <f t="shared" si="65"/>
        <v>6.6761506536197057E-2</v>
      </c>
      <c r="CP48" s="100">
        <f t="shared" si="65"/>
        <v>3.0239275170640102E-2</v>
      </c>
      <c r="CQ48" s="100">
        <f t="shared" si="65"/>
        <v>0</v>
      </c>
      <c r="CR48" s="100">
        <f t="shared" si="65"/>
        <v>1</v>
      </c>
    </row>
    <row r="49" spans="1:96" x14ac:dyDescent="0.25">
      <c r="A49" s="40" t="s">
        <v>43</v>
      </c>
      <c r="B49" s="41" t="s">
        <v>28</v>
      </c>
      <c r="C49" s="21" t="s">
        <v>11</v>
      </c>
      <c r="D49" s="21" t="s">
        <v>78</v>
      </c>
      <c r="E49" s="45">
        <v>0.79500000000000004</v>
      </c>
      <c r="F49" s="54"/>
      <c r="G49" s="8">
        <v>1.46</v>
      </c>
      <c r="H49" s="9">
        <v>7.0000000000000007E-2</v>
      </c>
      <c r="I49" s="71"/>
      <c r="J49" s="92">
        <f t="shared" si="23"/>
        <v>4.7945205479452059E-2</v>
      </c>
      <c r="K49" s="11">
        <v>0.89</v>
      </c>
      <c r="L49" s="12">
        <v>7.0000000000000007E-2</v>
      </c>
      <c r="M49" s="12"/>
      <c r="N49" s="90">
        <f t="shared" si="40"/>
        <v>7.8651685393258439E-2</v>
      </c>
      <c r="O49" s="12">
        <v>52.05</v>
      </c>
      <c r="P49" s="12">
        <v>2.85</v>
      </c>
      <c r="Q49" s="20"/>
      <c r="R49" s="11">
        <v>69.209999999999994</v>
      </c>
      <c r="S49" s="12"/>
      <c r="T49" s="12"/>
      <c r="U49" s="12">
        <v>0.52</v>
      </c>
      <c r="V49" s="12"/>
      <c r="W49" s="12"/>
      <c r="X49" s="20"/>
      <c r="Y49" s="11"/>
      <c r="Z49" s="12"/>
      <c r="AA49" s="20"/>
      <c r="AB49" s="12"/>
      <c r="AC49" s="12"/>
      <c r="AD49" s="20"/>
      <c r="AE49" s="38" t="s">
        <v>98</v>
      </c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9"/>
      <c r="AS49" s="100"/>
      <c r="AT49" s="100">
        <f t="shared" si="16"/>
        <v>0</v>
      </c>
      <c r="AU49" s="100">
        <f t="shared" si="17"/>
        <v>0</v>
      </c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32">
        <f t="shared" si="18"/>
        <v>0</v>
      </c>
      <c r="BU49" s="113"/>
      <c r="BV49" s="113"/>
      <c r="BW49" s="113" t="e">
        <f t="shared" si="21"/>
        <v>#N/A</v>
      </c>
      <c r="BX49" s="137"/>
      <c r="BY49" s="6"/>
      <c r="BZ49" s="6"/>
      <c r="CA49" s="6"/>
      <c r="CB49" s="6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</row>
    <row r="50" spans="1:96" x14ac:dyDescent="0.25">
      <c r="A50" s="51" t="s">
        <v>174</v>
      </c>
      <c r="B50" s="52" t="s">
        <v>175</v>
      </c>
      <c r="C50" s="53" t="s">
        <v>11</v>
      </c>
      <c r="D50" s="53" t="s">
        <v>109</v>
      </c>
      <c r="E50" s="45">
        <v>0.79500000000000004</v>
      </c>
      <c r="F50" s="54"/>
      <c r="G50" s="8"/>
      <c r="H50" s="9"/>
      <c r="I50" s="71"/>
      <c r="J50" s="92"/>
      <c r="K50" s="11"/>
      <c r="L50" s="12"/>
      <c r="M50" s="12"/>
      <c r="N50" s="90"/>
      <c r="O50" s="12"/>
      <c r="P50" s="12"/>
      <c r="Q50" s="20"/>
      <c r="R50" s="11"/>
      <c r="S50" s="12">
        <v>76</v>
      </c>
      <c r="T50" s="12">
        <v>62</v>
      </c>
      <c r="U50" s="19"/>
      <c r="V50" s="19">
        <v>12</v>
      </c>
      <c r="W50" s="19">
        <v>7</v>
      </c>
      <c r="X50" s="30"/>
      <c r="Y50" s="11"/>
      <c r="Z50" s="12"/>
      <c r="AA50" s="20"/>
      <c r="AB50" s="12"/>
      <c r="AC50" s="12"/>
      <c r="AD50" s="20"/>
      <c r="AE50" s="38" t="s">
        <v>176</v>
      </c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9"/>
      <c r="AS50" s="100"/>
      <c r="AT50" s="100">
        <f t="shared" si="16"/>
        <v>0</v>
      </c>
      <c r="AU50" s="100">
        <f t="shared" si="17"/>
        <v>0</v>
      </c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32">
        <f t="shared" si="18"/>
        <v>0</v>
      </c>
      <c r="BU50" s="113"/>
      <c r="BV50" s="113"/>
      <c r="BW50" s="113" t="e">
        <f t="shared" si="21"/>
        <v>#N/A</v>
      </c>
      <c r="BX50" s="137"/>
      <c r="BY50" s="6"/>
      <c r="BZ50" s="6"/>
      <c r="CA50" s="6"/>
      <c r="CB50" s="6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</row>
    <row r="51" spans="1:96" x14ac:dyDescent="0.25">
      <c r="A51" s="51" t="s">
        <v>73</v>
      </c>
      <c r="B51" s="52" t="s">
        <v>74</v>
      </c>
      <c r="C51" s="53" t="s">
        <v>85</v>
      </c>
      <c r="D51" s="53" t="s">
        <v>77</v>
      </c>
      <c r="E51" s="45">
        <v>0.79689195637568033</v>
      </c>
      <c r="F51" s="54">
        <v>1</v>
      </c>
      <c r="G51" s="8">
        <v>1.46</v>
      </c>
      <c r="H51" s="9">
        <v>0.04</v>
      </c>
      <c r="I51" s="71"/>
      <c r="J51" s="92">
        <f t="shared" si="23"/>
        <v>2.7397260273972605E-2</v>
      </c>
      <c r="K51" s="11">
        <v>1.2</v>
      </c>
      <c r="L51" s="12">
        <v>0.06</v>
      </c>
      <c r="M51" s="12"/>
      <c r="N51" s="90">
        <f t="shared" si="40"/>
        <v>0.05</v>
      </c>
      <c r="O51" s="12"/>
      <c r="P51" s="12"/>
      <c r="Q51" s="20"/>
      <c r="R51" s="11"/>
      <c r="S51" s="12"/>
      <c r="T51" s="12"/>
      <c r="U51" s="12"/>
      <c r="V51" s="12"/>
      <c r="W51" s="12"/>
      <c r="X51" s="30"/>
      <c r="Y51" s="11"/>
      <c r="Z51" s="12"/>
      <c r="AA51" s="20"/>
      <c r="AB51" s="12"/>
      <c r="AC51" s="12"/>
      <c r="AD51" s="20"/>
      <c r="AE51" s="38" t="s">
        <v>88</v>
      </c>
      <c r="AH51" s="100">
        <v>69.34</v>
      </c>
      <c r="AI51" s="100"/>
      <c r="AJ51" s="100">
        <v>18.87</v>
      </c>
      <c r="AK51" s="100"/>
      <c r="AL51" s="100"/>
      <c r="AM51" s="100"/>
      <c r="AN51" s="100"/>
      <c r="AO51" s="100">
        <v>11.99</v>
      </c>
      <c r="AP51" s="100">
        <v>0.02</v>
      </c>
      <c r="AQ51" s="100"/>
      <c r="AR51" s="9">
        <f>SUM(AH51:AQ51)</f>
        <v>100.22</v>
      </c>
      <c r="AS51" s="100"/>
      <c r="AT51" s="100">
        <f t="shared" si="16"/>
        <v>0.60335518729701965</v>
      </c>
      <c r="AU51" s="100">
        <f t="shared" si="17"/>
        <v>0.1935367690786606</v>
      </c>
      <c r="AV51" s="100"/>
      <c r="AW51" s="100">
        <f>AH51/60.09</f>
        <v>1.1539357630221334</v>
      </c>
      <c r="AX51" s="100"/>
      <c r="AY51" s="100">
        <f>AJ51/101.96</f>
        <v>0.18507257748136527</v>
      </c>
      <c r="AZ51" s="100">
        <f>AK51/71.85</f>
        <v>0</v>
      </c>
      <c r="BA51" s="100">
        <f>AL51/70.94</f>
        <v>0</v>
      </c>
      <c r="BB51" s="100">
        <f>AM51/40.31</f>
        <v>0</v>
      </c>
      <c r="BC51" s="100">
        <f>AN51/56.08</f>
        <v>0</v>
      </c>
      <c r="BD51" s="100">
        <f>AO51/61.8</f>
        <v>0.19401294498381877</v>
      </c>
      <c r="BE51" s="100">
        <f>AP51/94.2</f>
        <v>2.1231422505307856E-4</v>
      </c>
      <c r="BF51" s="100">
        <f>AQ51/141.95</f>
        <v>0</v>
      </c>
      <c r="BG51" s="100">
        <f>SUM(AW51:BE51)</f>
        <v>1.5332335997123705</v>
      </c>
      <c r="BH51" s="100"/>
      <c r="BI51" s="100"/>
      <c r="BJ51" s="100">
        <f t="shared" ref="BJ51:BK55" si="82">AW51</f>
        <v>1.1539357630221334</v>
      </c>
      <c r="BK51" s="100">
        <f t="shared" si="82"/>
        <v>0</v>
      </c>
      <c r="BL51" s="100">
        <f>2*AY51</f>
        <v>0.37014515496273054</v>
      </c>
      <c r="BM51" s="100">
        <f t="shared" ref="BM51:BP55" si="83">AZ51</f>
        <v>0</v>
      </c>
      <c r="BN51" s="100">
        <f t="shared" si="83"/>
        <v>0</v>
      </c>
      <c r="BO51" s="100">
        <f t="shared" si="83"/>
        <v>0</v>
      </c>
      <c r="BP51" s="100">
        <f t="shared" si="83"/>
        <v>0</v>
      </c>
      <c r="BQ51" s="100">
        <f t="shared" ref="BQ51:BS55" si="84">2*BD51</f>
        <v>0.38802588996763754</v>
      </c>
      <c r="BR51" s="100">
        <f t="shared" si="84"/>
        <v>4.2462845010615713E-4</v>
      </c>
      <c r="BS51" s="100">
        <f t="shared" si="84"/>
        <v>0</v>
      </c>
      <c r="BT51" s="132">
        <f t="shared" si="18"/>
        <v>1.9125314364026076</v>
      </c>
      <c r="BU51" s="113"/>
      <c r="BV51" s="113">
        <f t="shared" si="20"/>
        <v>88.367282303645283</v>
      </c>
      <c r="BW51" s="113" t="e">
        <f t="shared" si="21"/>
        <v>#N/A</v>
      </c>
      <c r="BX51" s="137"/>
      <c r="BY51" s="6"/>
      <c r="BZ51" s="6"/>
      <c r="CA51" s="6"/>
      <c r="CB51" s="6"/>
      <c r="CH51" s="100">
        <f>BJ51/$BT51</f>
        <v>0.60335518729701965</v>
      </c>
      <c r="CI51" s="100"/>
      <c r="CJ51" s="100">
        <f t="shared" si="42"/>
        <v>0.1935367690786606</v>
      </c>
      <c r="CK51" s="100">
        <f t="shared" ref="CK51:CR55" si="85">BM51/$BT51</f>
        <v>0</v>
      </c>
      <c r="CL51" s="100">
        <f t="shared" si="85"/>
        <v>0</v>
      </c>
      <c r="CM51" s="100">
        <f t="shared" si="85"/>
        <v>0</v>
      </c>
      <c r="CN51" s="100">
        <f t="shared" si="85"/>
        <v>0</v>
      </c>
      <c r="CO51" s="100">
        <f t="shared" si="85"/>
        <v>0.2028860193260395</v>
      </c>
      <c r="CP51" s="100">
        <f t="shared" si="85"/>
        <v>2.2202429828022365E-4</v>
      </c>
      <c r="CQ51" s="100">
        <f t="shared" si="85"/>
        <v>0</v>
      </c>
      <c r="CR51" s="100">
        <f t="shared" si="85"/>
        <v>1</v>
      </c>
    </row>
    <row r="52" spans="1:96" x14ac:dyDescent="0.25">
      <c r="A52" s="51" t="s">
        <v>73</v>
      </c>
      <c r="B52" s="52" t="s">
        <v>74</v>
      </c>
      <c r="C52" s="53" t="s">
        <v>85</v>
      </c>
      <c r="D52" s="53" t="s">
        <v>78</v>
      </c>
      <c r="E52" s="45">
        <v>0.79689195637568033</v>
      </c>
      <c r="F52" s="54">
        <v>1</v>
      </c>
      <c r="G52" s="8">
        <v>1.48</v>
      </c>
      <c r="H52" s="9">
        <v>0.04</v>
      </c>
      <c r="I52" s="71"/>
      <c r="J52" s="92">
        <f t="shared" si="23"/>
        <v>2.7027027027027029E-2</v>
      </c>
      <c r="K52" s="11">
        <v>1.34</v>
      </c>
      <c r="L52" s="12">
        <v>7.0000000000000007E-2</v>
      </c>
      <c r="M52" s="12"/>
      <c r="N52" s="90">
        <f t="shared" si="40"/>
        <v>5.2238805970149259E-2</v>
      </c>
      <c r="O52" s="12"/>
      <c r="P52" s="12"/>
      <c r="Q52" s="20"/>
      <c r="R52" s="11"/>
      <c r="S52" s="12"/>
      <c r="T52" s="12"/>
      <c r="U52" s="12"/>
      <c r="V52" s="12"/>
      <c r="W52" s="12"/>
      <c r="X52" s="30"/>
      <c r="Y52" s="11"/>
      <c r="Z52" s="12"/>
      <c r="AA52" s="20"/>
      <c r="AB52" s="12"/>
      <c r="AC52" s="12"/>
      <c r="AD52" s="20"/>
      <c r="AE52" s="38" t="s">
        <v>88</v>
      </c>
      <c r="AH52" s="100">
        <v>69.34</v>
      </c>
      <c r="AI52" s="100"/>
      <c r="AJ52" s="100">
        <v>18.87</v>
      </c>
      <c r="AK52" s="100"/>
      <c r="AL52" s="100"/>
      <c r="AM52" s="100"/>
      <c r="AN52" s="100"/>
      <c r="AO52" s="100">
        <v>11.99</v>
      </c>
      <c r="AP52" s="100">
        <v>0.02</v>
      </c>
      <c r="AQ52" s="100"/>
      <c r="AR52" s="9">
        <f>SUM(AH52:AQ52)</f>
        <v>100.22</v>
      </c>
      <c r="AS52" s="100"/>
      <c r="AT52" s="100">
        <f t="shared" si="16"/>
        <v>0.60335518729701965</v>
      </c>
      <c r="AU52" s="100">
        <f t="shared" si="17"/>
        <v>0.1935367690786606</v>
      </c>
      <c r="AV52" s="100"/>
      <c r="AW52" s="100">
        <f>AH52/60.09</f>
        <v>1.1539357630221334</v>
      </c>
      <c r="AX52" s="100"/>
      <c r="AY52" s="100">
        <f>AJ52/101.96</f>
        <v>0.18507257748136527</v>
      </c>
      <c r="AZ52" s="100">
        <f>AK52/71.85</f>
        <v>0</v>
      </c>
      <c r="BA52" s="100">
        <f>AL52/70.94</f>
        <v>0</v>
      </c>
      <c r="BB52" s="100">
        <f>AM52/40.31</f>
        <v>0</v>
      </c>
      <c r="BC52" s="100">
        <f>AN52/56.08</f>
        <v>0</v>
      </c>
      <c r="BD52" s="100">
        <f>AO52/61.8</f>
        <v>0.19401294498381877</v>
      </c>
      <c r="BE52" s="100">
        <f>AP52/94.2</f>
        <v>2.1231422505307856E-4</v>
      </c>
      <c r="BF52" s="100">
        <f>AQ52/141.95</f>
        <v>0</v>
      </c>
      <c r="BG52" s="100">
        <f>SUM(AW52:BE52)</f>
        <v>1.5332335997123705</v>
      </c>
      <c r="BH52" s="100"/>
      <c r="BI52" s="100"/>
      <c r="BJ52" s="100">
        <f t="shared" si="82"/>
        <v>1.1539357630221334</v>
      </c>
      <c r="BK52" s="100">
        <f t="shared" si="82"/>
        <v>0</v>
      </c>
      <c r="BL52" s="100">
        <f>2*AY52</f>
        <v>0.37014515496273054</v>
      </c>
      <c r="BM52" s="100">
        <f t="shared" si="83"/>
        <v>0</v>
      </c>
      <c r="BN52" s="100">
        <f t="shared" si="83"/>
        <v>0</v>
      </c>
      <c r="BO52" s="100">
        <f t="shared" si="83"/>
        <v>0</v>
      </c>
      <c r="BP52" s="100">
        <f t="shared" si="83"/>
        <v>0</v>
      </c>
      <c r="BQ52" s="100">
        <f t="shared" si="84"/>
        <v>0.38802588996763754</v>
      </c>
      <c r="BR52" s="100">
        <f t="shared" si="84"/>
        <v>4.2462845010615713E-4</v>
      </c>
      <c r="BS52" s="100">
        <f t="shared" si="84"/>
        <v>0</v>
      </c>
      <c r="BT52" s="132">
        <f t="shared" si="18"/>
        <v>1.9125314364026076</v>
      </c>
      <c r="BU52" s="113"/>
      <c r="BV52" s="113">
        <f t="shared" si="20"/>
        <v>88.367282303645283</v>
      </c>
      <c r="BW52" s="113" t="e">
        <f t="shared" si="21"/>
        <v>#N/A</v>
      </c>
      <c r="BX52" s="137"/>
      <c r="BY52" s="6"/>
      <c r="BZ52" s="6"/>
      <c r="CA52" s="6"/>
      <c r="CB52" s="6"/>
      <c r="CH52" s="100">
        <f>BJ52/$BT52</f>
        <v>0.60335518729701965</v>
      </c>
      <c r="CI52" s="100"/>
      <c r="CJ52" s="100">
        <f t="shared" si="42"/>
        <v>0.1935367690786606</v>
      </c>
      <c r="CK52" s="100">
        <f t="shared" si="85"/>
        <v>0</v>
      </c>
      <c r="CL52" s="100">
        <f t="shared" si="85"/>
        <v>0</v>
      </c>
      <c r="CM52" s="100">
        <f t="shared" si="85"/>
        <v>0</v>
      </c>
      <c r="CN52" s="100">
        <f t="shared" si="85"/>
        <v>0</v>
      </c>
      <c r="CO52" s="100">
        <f t="shared" si="85"/>
        <v>0.2028860193260395</v>
      </c>
      <c r="CP52" s="100">
        <f t="shared" si="85"/>
        <v>2.2202429828022365E-4</v>
      </c>
      <c r="CQ52" s="100">
        <f t="shared" si="85"/>
        <v>0</v>
      </c>
      <c r="CR52" s="100">
        <f t="shared" si="85"/>
        <v>1</v>
      </c>
    </row>
    <row r="53" spans="1:96" x14ac:dyDescent="0.25">
      <c r="A53" s="40" t="s">
        <v>52</v>
      </c>
      <c r="B53" s="41" t="s">
        <v>33</v>
      </c>
      <c r="C53" s="21" t="s">
        <v>42</v>
      </c>
      <c r="D53" s="21" t="s">
        <v>93</v>
      </c>
      <c r="E53" s="45">
        <v>0.79893700274342261</v>
      </c>
      <c r="F53" s="54"/>
      <c r="G53" s="89">
        <v>1.87</v>
      </c>
      <c r="H53" s="9">
        <v>7.0000000000000007E-2</v>
      </c>
      <c r="I53" s="71">
        <v>5222</v>
      </c>
      <c r="J53" s="92">
        <f t="shared" si="23"/>
        <v>3.7433155080213908E-2</v>
      </c>
      <c r="K53" s="11">
        <v>1.43</v>
      </c>
      <c r="L53" s="12">
        <v>0.05</v>
      </c>
      <c r="M53" s="12">
        <v>4472</v>
      </c>
      <c r="N53" s="90">
        <f t="shared" si="40"/>
        <v>3.4965034965034968E-2</v>
      </c>
      <c r="O53" s="12"/>
      <c r="P53" s="12"/>
      <c r="Q53" s="20"/>
      <c r="R53" s="11"/>
      <c r="S53" s="12"/>
      <c r="T53" s="12"/>
      <c r="U53" s="19"/>
      <c r="V53" s="19"/>
      <c r="W53" s="19"/>
      <c r="X53" s="30"/>
      <c r="Y53" s="11"/>
      <c r="Z53" s="12"/>
      <c r="AA53" s="20"/>
      <c r="AB53" s="12"/>
      <c r="AC53" s="12"/>
      <c r="AD53" s="20"/>
      <c r="AE53" s="38" t="s">
        <v>59</v>
      </c>
      <c r="AH53" s="100">
        <v>65.2</v>
      </c>
      <c r="AI53" s="100"/>
      <c r="AJ53" s="100">
        <v>17.8</v>
      </c>
      <c r="AK53" s="100"/>
      <c r="AL53" s="100"/>
      <c r="AM53" s="100"/>
      <c r="AN53" s="100"/>
      <c r="AO53" s="100"/>
      <c r="AP53" s="100">
        <v>17</v>
      </c>
      <c r="AQ53" s="100"/>
      <c r="AR53" s="9">
        <f>SUM(AH53:AQ53)</f>
        <v>100</v>
      </c>
      <c r="AS53" s="100"/>
      <c r="AT53" s="100">
        <f t="shared" si="16"/>
        <v>0.60443489621956159</v>
      </c>
      <c r="AU53" s="100">
        <f t="shared" si="17"/>
        <v>0.19450210652386102</v>
      </c>
      <c r="AV53" s="100"/>
      <c r="AW53" s="100">
        <f>AH53/60.09</f>
        <v>1.0850391080046597</v>
      </c>
      <c r="AX53" s="100"/>
      <c r="AY53" s="100">
        <f>AJ53/101.96</f>
        <v>0.17457826598666146</v>
      </c>
      <c r="AZ53" s="100">
        <f>AK53/71.85</f>
        <v>0</v>
      </c>
      <c r="BA53" s="100">
        <f>AL53/70.94</f>
        <v>0</v>
      </c>
      <c r="BB53" s="100">
        <f>AM53/40.31</f>
        <v>0</v>
      </c>
      <c r="BC53" s="100">
        <f>AN53/56.08</f>
        <v>0</v>
      </c>
      <c r="BD53" s="100">
        <f>AO53/61.8</f>
        <v>0</v>
      </c>
      <c r="BE53" s="100">
        <f>AP53/94.2</f>
        <v>0.18046709129511676</v>
      </c>
      <c r="BF53" s="100">
        <f>AQ53/141.95</f>
        <v>0</v>
      </c>
      <c r="BG53" s="100">
        <f>SUM(AW53:BE53)</f>
        <v>1.440084465286438</v>
      </c>
      <c r="BH53" s="100"/>
      <c r="BI53" s="100"/>
      <c r="BJ53" s="100">
        <f t="shared" si="82"/>
        <v>1.0850391080046597</v>
      </c>
      <c r="BK53" s="100">
        <f t="shared" si="82"/>
        <v>0</v>
      </c>
      <c r="BL53" s="100">
        <f>2*AY53</f>
        <v>0.34915653197332291</v>
      </c>
      <c r="BM53" s="100">
        <f t="shared" si="83"/>
        <v>0</v>
      </c>
      <c r="BN53" s="100">
        <f t="shared" si="83"/>
        <v>0</v>
      </c>
      <c r="BO53" s="100">
        <f t="shared" si="83"/>
        <v>0</v>
      </c>
      <c r="BP53" s="100">
        <f t="shared" si="83"/>
        <v>0</v>
      </c>
      <c r="BQ53" s="100">
        <f t="shared" si="84"/>
        <v>0</v>
      </c>
      <c r="BR53" s="100">
        <f t="shared" si="84"/>
        <v>0.36093418259023352</v>
      </c>
      <c r="BS53" s="100">
        <f t="shared" si="84"/>
        <v>0</v>
      </c>
      <c r="BT53" s="132">
        <f t="shared" si="18"/>
        <v>1.7951298225682162</v>
      </c>
      <c r="BU53" s="113"/>
      <c r="BV53" s="113">
        <f t="shared" si="20"/>
        <v>88.808047368311804</v>
      </c>
      <c r="BW53" s="113" t="e">
        <f t="shared" si="21"/>
        <v>#N/A</v>
      </c>
      <c r="BX53" s="137"/>
      <c r="BY53" s="6"/>
      <c r="BZ53" s="6"/>
      <c r="CA53" s="6"/>
      <c r="CB53" s="6"/>
      <c r="CH53" s="100">
        <f>BJ53/$BT53</f>
        <v>0.60443489621956159</v>
      </c>
      <c r="CI53" s="100"/>
      <c r="CJ53" s="100">
        <f t="shared" si="42"/>
        <v>0.19450210652386102</v>
      </c>
      <c r="CK53" s="100">
        <f t="shared" si="85"/>
        <v>0</v>
      </c>
      <c r="CL53" s="100">
        <f t="shared" si="85"/>
        <v>0</v>
      </c>
      <c r="CM53" s="100">
        <f t="shared" si="85"/>
        <v>0</v>
      </c>
      <c r="CN53" s="100">
        <f t="shared" si="85"/>
        <v>0</v>
      </c>
      <c r="CO53" s="100">
        <f t="shared" si="85"/>
        <v>0</v>
      </c>
      <c r="CP53" s="100">
        <f t="shared" si="85"/>
        <v>0.20106299725657739</v>
      </c>
      <c r="CQ53" s="100">
        <f t="shared" si="85"/>
        <v>0</v>
      </c>
      <c r="CR53" s="100">
        <f t="shared" si="85"/>
        <v>1</v>
      </c>
    </row>
    <row r="54" spans="1:96" x14ac:dyDescent="0.25">
      <c r="A54" s="40" t="s">
        <v>43</v>
      </c>
      <c r="B54" s="41" t="s">
        <v>31</v>
      </c>
      <c r="C54" s="21" t="s">
        <v>16</v>
      </c>
      <c r="D54" s="21" t="s">
        <v>77</v>
      </c>
      <c r="E54" s="45">
        <v>0.79926434606532504</v>
      </c>
      <c r="F54" s="54"/>
      <c r="G54" s="8">
        <v>1.49</v>
      </c>
      <c r="H54" s="9">
        <v>0.03</v>
      </c>
      <c r="I54" s="71"/>
      <c r="J54" s="92">
        <f t="shared" si="23"/>
        <v>2.0134228187919462E-2</v>
      </c>
      <c r="K54" s="11">
        <v>1.28</v>
      </c>
      <c r="L54" s="12">
        <v>0.03</v>
      </c>
      <c r="M54" s="12"/>
      <c r="N54" s="90">
        <f t="shared" si="40"/>
        <v>2.34375E-2</v>
      </c>
      <c r="O54" s="12"/>
      <c r="P54" s="12"/>
      <c r="Q54" s="20"/>
      <c r="R54" s="11"/>
      <c r="S54" s="12"/>
      <c r="T54" s="12"/>
      <c r="U54" s="19"/>
      <c r="V54" s="19"/>
      <c r="W54" s="19"/>
      <c r="X54" s="30"/>
      <c r="Y54" s="11"/>
      <c r="Z54" s="12"/>
      <c r="AA54" s="20"/>
      <c r="AB54" s="12"/>
      <c r="AC54" s="12"/>
      <c r="AD54" s="20"/>
      <c r="AE54" s="38" t="s">
        <v>95</v>
      </c>
      <c r="AH54" s="100">
        <v>68.52</v>
      </c>
      <c r="AI54" s="100"/>
      <c r="AJ54" s="100">
        <v>19.600000000000001</v>
      </c>
      <c r="AK54" s="100">
        <v>0.01</v>
      </c>
      <c r="AL54" s="100"/>
      <c r="AM54" s="100"/>
      <c r="AN54" s="100">
        <v>0.01</v>
      </c>
      <c r="AO54" s="100">
        <v>11.81</v>
      </c>
      <c r="AP54" s="100">
        <v>0.02</v>
      </c>
      <c r="AQ54" s="100"/>
      <c r="AR54" s="9">
        <f>SUM(AH54:AQ54)</f>
        <v>99.970000000000013</v>
      </c>
      <c r="AS54" s="100"/>
      <c r="AT54" s="100">
        <f t="shared" si="16"/>
        <v>0.59773101578079957</v>
      </c>
      <c r="AU54" s="100">
        <f t="shared" si="17"/>
        <v>0.20153333028452539</v>
      </c>
      <c r="AV54" s="100"/>
      <c r="AW54" s="100">
        <f>AH54/60.09</f>
        <v>1.1402895656515226</v>
      </c>
      <c r="AX54" s="100"/>
      <c r="AY54" s="100">
        <f>AJ54/101.96</f>
        <v>0.19223224794036881</v>
      </c>
      <c r="AZ54" s="100">
        <f>AK54/71.85</f>
        <v>1.3917884481558804E-4</v>
      </c>
      <c r="BA54" s="100">
        <f>AL54/70.94</f>
        <v>0</v>
      </c>
      <c r="BB54" s="100">
        <f>AM54/40.31</f>
        <v>0</v>
      </c>
      <c r="BC54" s="100">
        <f>AN54/56.08</f>
        <v>1.783166904422254E-4</v>
      </c>
      <c r="BD54" s="100">
        <f>AO54/61.8</f>
        <v>0.19110032362459548</v>
      </c>
      <c r="BE54" s="100">
        <f>AP54/94.2</f>
        <v>2.1231422505307856E-4</v>
      </c>
      <c r="BF54" s="100">
        <f>AQ54/141.95</f>
        <v>0</v>
      </c>
      <c r="BG54" s="100"/>
      <c r="BH54" s="100">
        <f>SUM(AW54:BE54)</f>
        <v>1.5241519469767977</v>
      </c>
      <c r="BI54" s="100"/>
      <c r="BJ54" s="100">
        <f t="shared" si="82"/>
        <v>1.1402895656515226</v>
      </c>
      <c r="BK54" s="100">
        <f t="shared" si="82"/>
        <v>0</v>
      </c>
      <c r="BL54" s="100">
        <f>2*AY54</f>
        <v>0.38446449588073761</v>
      </c>
      <c r="BM54" s="100">
        <f t="shared" si="83"/>
        <v>1.3917884481558804E-4</v>
      </c>
      <c r="BN54" s="100">
        <f t="shared" si="83"/>
        <v>0</v>
      </c>
      <c r="BO54" s="100">
        <f t="shared" si="83"/>
        <v>0</v>
      </c>
      <c r="BP54" s="100">
        <f t="shared" si="83"/>
        <v>1.783166904422254E-4</v>
      </c>
      <c r="BQ54" s="100">
        <f t="shared" si="84"/>
        <v>0.38220064724919095</v>
      </c>
      <c r="BR54" s="100">
        <f t="shared" si="84"/>
        <v>4.2462845010615713E-4</v>
      </c>
      <c r="BS54" s="100">
        <f t="shared" si="84"/>
        <v>0</v>
      </c>
      <c r="BT54" s="132">
        <f t="shared" si="18"/>
        <v>1.9076968327668153</v>
      </c>
      <c r="BU54" s="113"/>
      <c r="BV54" s="113">
        <f t="shared" si="20"/>
        <v>92.018445774550543</v>
      </c>
      <c r="BW54" s="113" t="e">
        <f t="shared" si="21"/>
        <v>#N/A</v>
      </c>
      <c r="BX54" s="137"/>
      <c r="BY54" s="6"/>
      <c r="BZ54" s="6"/>
      <c r="CA54" s="6"/>
      <c r="CB54" s="6"/>
      <c r="CH54" s="100">
        <f>BJ54/$BT54</f>
        <v>0.59773101578079957</v>
      </c>
      <c r="CI54" s="100"/>
      <c r="CJ54" s="100">
        <f t="shared" si="42"/>
        <v>0.20153333028452539</v>
      </c>
      <c r="CK54" s="100">
        <f t="shared" si="85"/>
        <v>7.2956479470446538E-5</v>
      </c>
      <c r="CL54" s="100">
        <f t="shared" si="85"/>
        <v>0</v>
      </c>
      <c r="CM54" s="100">
        <f t="shared" si="85"/>
        <v>0</v>
      </c>
      <c r="CN54" s="100">
        <f t="shared" si="85"/>
        <v>9.3472236982018253E-5</v>
      </c>
      <c r="CO54" s="100">
        <f t="shared" si="85"/>
        <v>0.20034663825219481</v>
      </c>
      <c r="CP54" s="100">
        <f t="shared" si="85"/>
        <v>2.2258696602766808E-4</v>
      </c>
      <c r="CQ54" s="100">
        <f t="shared" si="85"/>
        <v>0</v>
      </c>
      <c r="CR54" s="100">
        <f t="shared" si="85"/>
        <v>1</v>
      </c>
    </row>
    <row r="55" spans="1:96" x14ac:dyDescent="0.25">
      <c r="A55" s="40" t="s">
        <v>63</v>
      </c>
      <c r="B55" s="41" t="s">
        <v>92</v>
      </c>
      <c r="C55" s="21" t="s">
        <v>15</v>
      </c>
      <c r="D55" s="21" t="s">
        <v>93</v>
      </c>
      <c r="E55" s="45">
        <v>0.79949467092578042</v>
      </c>
      <c r="F55" s="54"/>
      <c r="G55" s="8">
        <v>1.67</v>
      </c>
      <c r="H55" s="9">
        <v>0.06</v>
      </c>
      <c r="I55" s="71">
        <v>5218</v>
      </c>
      <c r="J55" s="92">
        <f t="shared" si="23"/>
        <v>3.5928143712574849E-2</v>
      </c>
      <c r="K55" s="11">
        <v>1.1299999999999999</v>
      </c>
      <c r="L55" s="12">
        <v>0.04</v>
      </c>
      <c r="M55" s="12">
        <v>4485</v>
      </c>
      <c r="N55" s="90">
        <f t="shared" si="40"/>
        <v>3.5398230088495582E-2</v>
      </c>
      <c r="O55" s="12">
        <v>49</v>
      </c>
      <c r="P55" s="12">
        <v>2</v>
      </c>
      <c r="Q55" s="20">
        <v>1636</v>
      </c>
      <c r="R55" s="11">
        <v>70</v>
      </c>
      <c r="S55" s="12"/>
      <c r="T55" s="12"/>
      <c r="U55" s="12">
        <v>2</v>
      </c>
      <c r="V55" s="12"/>
      <c r="W55" s="12"/>
      <c r="X55" s="20">
        <v>3530</v>
      </c>
      <c r="Y55" s="11"/>
      <c r="Z55" s="12"/>
      <c r="AA55" s="20"/>
      <c r="AB55" s="12"/>
      <c r="AC55" s="12"/>
      <c r="AD55" s="20"/>
      <c r="AE55" s="38" t="s">
        <v>61</v>
      </c>
      <c r="AH55" s="100">
        <v>68.739999999999995</v>
      </c>
      <c r="AI55" s="100"/>
      <c r="AJ55" s="100">
        <v>19.440000000000001</v>
      </c>
      <c r="AK55" s="100"/>
      <c r="AL55" s="100"/>
      <c r="AM55" s="100"/>
      <c r="AN55" s="100"/>
      <c r="AO55" s="100">
        <v>11.82</v>
      </c>
      <c r="AP55" s="100"/>
      <c r="AQ55" s="100"/>
      <c r="AR55" s="9">
        <f>SUM(AH55:AQ55)</f>
        <v>100</v>
      </c>
      <c r="AS55" s="100"/>
      <c r="AT55" s="100">
        <f t="shared" si="16"/>
        <v>0.59961742708182686</v>
      </c>
      <c r="AU55" s="100">
        <f t="shared" si="17"/>
        <v>0.19987724384395364</v>
      </c>
      <c r="AV55" s="100"/>
      <c r="AW55" s="100">
        <f>AH55/60.09</f>
        <v>1.1439507405558327</v>
      </c>
      <c r="AX55" s="100"/>
      <c r="AY55" s="100">
        <f>AJ55/101.96</f>
        <v>0.19066300510003925</v>
      </c>
      <c r="AZ55" s="100">
        <f>AK55/71.85</f>
        <v>0</v>
      </c>
      <c r="BA55" s="100">
        <f>AL55/70.94</f>
        <v>0</v>
      </c>
      <c r="BB55" s="100">
        <f>AM55/40.31</f>
        <v>0</v>
      </c>
      <c r="BC55" s="100">
        <f>AN55/56.08</f>
        <v>0</v>
      </c>
      <c r="BD55" s="100">
        <f>AO55/61.8</f>
        <v>0.1912621359223301</v>
      </c>
      <c r="BE55" s="100">
        <f>AP55/94.2</f>
        <v>0</v>
      </c>
      <c r="BF55" s="100">
        <f>AQ55/141.95</f>
        <v>0</v>
      </c>
      <c r="BG55" s="100">
        <f>SUM(AW55:BE55)</f>
        <v>1.5258758815782021</v>
      </c>
      <c r="BH55" s="100"/>
      <c r="BI55" s="100"/>
      <c r="BJ55" s="100">
        <f t="shared" si="82"/>
        <v>1.1439507405558327</v>
      </c>
      <c r="BK55" s="100">
        <f t="shared" si="82"/>
        <v>0</v>
      </c>
      <c r="BL55" s="100">
        <f>2*AY55</f>
        <v>0.3813260102000785</v>
      </c>
      <c r="BM55" s="100">
        <f t="shared" si="83"/>
        <v>0</v>
      </c>
      <c r="BN55" s="100">
        <f t="shared" si="83"/>
        <v>0</v>
      </c>
      <c r="BO55" s="100">
        <f t="shared" si="83"/>
        <v>0</v>
      </c>
      <c r="BP55" s="100">
        <f t="shared" si="83"/>
        <v>0</v>
      </c>
      <c r="BQ55" s="100">
        <f t="shared" si="84"/>
        <v>0.3825242718446602</v>
      </c>
      <c r="BR55" s="100">
        <f t="shared" si="84"/>
        <v>0</v>
      </c>
      <c r="BS55" s="100">
        <f t="shared" si="84"/>
        <v>0</v>
      </c>
      <c r="BT55" s="132">
        <f t="shared" si="18"/>
        <v>1.9078010226005713</v>
      </c>
      <c r="BU55" s="113"/>
      <c r="BV55" s="113">
        <f t="shared" si="20"/>
        <v>91.262290452179926</v>
      </c>
      <c r="BW55" s="113" t="e">
        <f t="shared" si="21"/>
        <v>#N/A</v>
      </c>
      <c r="BX55" s="137"/>
      <c r="BY55" s="6"/>
      <c r="BZ55" s="6"/>
      <c r="CA55" s="6"/>
      <c r="CB55" s="6"/>
      <c r="CH55" s="100">
        <f>BJ55/$BT55</f>
        <v>0.59961742708182686</v>
      </c>
      <c r="CI55" s="100"/>
      <c r="CJ55" s="100">
        <f t="shared" si="42"/>
        <v>0.19987724384395364</v>
      </c>
      <c r="CK55" s="100">
        <f t="shared" si="85"/>
        <v>0</v>
      </c>
      <c r="CL55" s="100">
        <f t="shared" si="85"/>
        <v>0</v>
      </c>
      <c r="CM55" s="100">
        <f t="shared" si="85"/>
        <v>0</v>
      </c>
      <c r="CN55" s="100">
        <f t="shared" si="85"/>
        <v>0</v>
      </c>
      <c r="CO55" s="100">
        <f t="shared" si="85"/>
        <v>0.20050532907421958</v>
      </c>
      <c r="CP55" s="100">
        <f t="shared" si="85"/>
        <v>0</v>
      </c>
      <c r="CQ55" s="100">
        <f t="shared" si="85"/>
        <v>0</v>
      </c>
      <c r="CR55" s="100">
        <f t="shared" si="85"/>
        <v>1</v>
      </c>
    </row>
    <row r="56" spans="1:96" x14ac:dyDescent="0.25">
      <c r="A56" s="51" t="s">
        <v>174</v>
      </c>
      <c r="B56" s="52" t="s">
        <v>175</v>
      </c>
      <c r="C56" s="53" t="s">
        <v>15</v>
      </c>
      <c r="D56" s="53" t="s">
        <v>109</v>
      </c>
      <c r="E56" s="45">
        <v>0.8</v>
      </c>
      <c r="F56" s="54"/>
      <c r="G56" s="8"/>
      <c r="H56" s="9"/>
      <c r="I56" s="71"/>
      <c r="J56" s="92"/>
      <c r="K56" s="11"/>
      <c r="L56" s="12"/>
      <c r="M56" s="12"/>
      <c r="N56" s="90"/>
      <c r="O56" s="12"/>
      <c r="P56" s="12"/>
      <c r="Q56" s="20"/>
      <c r="R56" s="11"/>
      <c r="S56" s="12">
        <v>69</v>
      </c>
      <c r="T56" s="12">
        <v>71</v>
      </c>
      <c r="U56" s="19"/>
      <c r="V56" s="19">
        <v>17</v>
      </c>
      <c r="W56" s="19">
        <v>17</v>
      </c>
      <c r="X56" s="30"/>
      <c r="Y56" s="11"/>
      <c r="Z56" s="12"/>
      <c r="AA56" s="20"/>
      <c r="AB56" s="12"/>
      <c r="AC56" s="12"/>
      <c r="AD56" s="20"/>
      <c r="AE56" s="38" t="s">
        <v>176</v>
      </c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9"/>
      <c r="AS56" s="100"/>
      <c r="AT56" s="100">
        <f t="shared" si="16"/>
        <v>0</v>
      </c>
      <c r="AU56" s="100">
        <f t="shared" si="17"/>
        <v>0</v>
      </c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32">
        <f t="shared" si="18"/>
        <v>0</v>
      </c>
      <c r="BU56" s="113"/>
      <c r="BV56" s="113"/>
      <c r="BW56" s="113" t="e">
        <f t="shared" si="21"/>
        <v>#N/A</v>
      </c>
      <c r="BX56" s="137"/>
      <c r="BY56" s="6"/>
      <c r="BZ56" s="6"/>
      <c r="CA56" s="6"/>
      <c r="CB56" s="6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</row>
    <row r="57" spans="1:96" x14ac:dyDescent="0.25">
      <c r="A57" s="40" t="s">
        <v>43</v>
      </c>
      <c r="B57" s="41" t="s">
        <v>32</v>
      </c>
      <c r="C57" s="21" t="s">
        <v>17</v>
      </c>
      <c r="D57" s="21" t="s">
        <v>77</v>
      </c>
      <c r="E57" s="45">
        <v>0.80559810481683924</v>
      </c>
      <c r="F57" s="54"/>
      <c r="G57" s="8">
        <v>1.65</v>
      </c>
      <c r="H57" s="9">
        <v>0.05</v>
      </c>
      <c r="I57" s="71"/>
      <c r="J57" s="92">
        <f t="shared" si="23"/>
        <v>3.0303030303030307E-2</v>
      </c>
      <c r="K57" s="11">
        <v>1.58</v>
      </c>
      <c r="L57" s="12">
        <v>0.1</v>
      </c>
      <c r="M57" s="12"/>
      <c r="N57" s="90">
        <f t="shared" si="40"/>
        <v>6.3291139240506333E-2</v>
      </c>
      <c r="O57" s="12"/>
      <c r="P57" s="12"/>
      <c r="Q57" s="20"/>
      <c r="R57" s="11"/>
      <c r="S57" s="12"/>
      <c r="T57" s="12"/>
      <c r="U57" s="19"/>
      <c r="V57" s="19"/>
      <c r="W57" s="19"/>
      <c r="X57" s="30"/>
      <c r="Y57" s="11"/>
      <c r="Z57" s="12"/>
      <c r="AA57" s="20"/>
      <c r="AB57" s="12"/>
      <c r="AC57" s="12"/>
      <c r="AD57" s="20"/>
      <c r="AE57" s="38" t="s">
        <v>97</v>
      </c>
      <c r="AH57" s="100">
        <v>65.14</v>
      </c>
      <c r="AI57" s="100"/>
      <c r="AJ57" s="100">
        <v>18.43</v>
      </c>
      <c r="AK57" s="100"/>
      <c r="AL57" s="100"/>
      <c r="AM57" s="100"/>
      <c r="AN57" s="100"/>
      <c r="AO57" s="100"/>
      <c r="AP57" s="100">
        <v>16.43</v>
      </c>
      <c r="AQ57" s="100"/>
      <c r="AR57" s="9">
        <f>SUM(AH57:AQ57)</f>
        <v>100</v>
      </c>
      <c r="AS57" s="100"/>
      <c r="AT57" s="100">
        <f t="shared" si="16"/>
        <v>0.60412858922215629</v>
      </c>
      <c r="AU57" s="100">
        <f t="shared" si="17"/>
        <v>0.20146951559468296</v>
      </c>
      <c r="AV57" s="100"/>
      <c r="AW57" s="100">
        <f>AH57/60.09</f>
        <v>1.0840406057580296</v>
      </c>
      <c r="AX57" s="100"/>
      <c r="AY57" s="100">
        <f>AJ57/101.96</f>
        <v>0.18075715967045902</v>
      </c>
      <c r="AZ57" s="100">
        <f>AK57/71.85</f>
        <v>0</v>
      </c>
      <c r="BA57" s="100">
        <f>AL57/70.94</f>
        <v>0</v>
      </c>
      <c r="BB57" s="100">
        <f>AM57/40.31</f>
        <v>0</v>
      </c>
      <c r="BC57" s="100">
        <f>AN57/56.08</f>
        <v>0</v>
      </c>
      <c r="BD57" s="100">
        <f>AO57/61.8</f>
        <v>0</v>
      </c>
      <c r="BE57" s="100">
        <f>AP57/94.2</f>
        <v>0.17441613588110402</v>
      </c>
      <c r="BF57" s="100">
        <f>AQ57/141.95</f>
        <v>0</v>
      </c>
      <c r="BG57" s="100"/>
      <c r="BH57" s="100">
        <f>SUM(AW57:BE57)</f>
        <v>1.4392139013095928</v>
      </c>
      <c r="BI57" s="100"/>
      <c r="BJ57" s="100">
        <f t="shared" ref="BJ57:BK59" si="86">AW57</f>
        <v>1.0840406057580296</v>
      </c>
      <c r="BK57" s="100">
        <f t="shared" si="86"/>
        <v>0</v>
      </c>
      <c r="BL57" s="100">
        <f>2*AY57</f>
        <v>0.36151431934091804</v>
      </c>
      <c r="BM57" s="100">
        <f t="shared" ref="BM57:BP59" si="87">AZ57</f>
        <v>0</v>
      </c>
      <c r="BN57" s="100">
        <f t="shared" si="87"/>
        <v>0</v>
      </c>
      <c r="BO57" s="100">
        <f t="shared" si="87"/>
        <v>0</v>
      </c>
      <c r="BP57" s="100">
        <f t="shared" si="87"/>
        <v>0</v>
      </c>
      <c r="BQ57" s="100">
        <f t="shared" ref="BQ57:BS59" si="88">2*BD57</f>
        <v>0</v>
      </c>
      <c r="BR57" s="100">
        <f t="shared" si="88"/>
        <v>0.34883227176220805</v>
      </c>
      <c r="BS57" s="100">
        <f t="shared" si="88"/>
        <v>0</v>
      </c>
      <c r="BT57" s="132">
        <f t="shared" si="18"/>
        <v>1.7943871968611558</v>
      </c>
      <c r="BU57" s="113"/>
      <c r="BV57" s="113">
        <f t="shared" si="20"/>
        <v>91.989308516864213</v>
      </c>
      <c r="BW57" s="113" t="e">
        <f t="shared" si="21"/>
        <v>#N/A</v>
      </c>
      <c r="BX57" s="137"/>
      <c r="BY57" s="6"/>
      <c r="BZ57" s="6"/>
      <c r="CA57" s="6"/>
      <c r="CB57" s="6"/>
      <c r="CH57" s="100">
        <f>BJ57/$BT57</f>
        <v>0.60412858922215629</v>
      </c>
      <c r="CI57" s="100"/>
      <c r="CJ57" s="100">
        <f t="shared" si="42"/>
        <v>0.20146951559468296</v>
      </c>
      <c r="CK57" s="100">
        <f t="shared" ref="CK57:CR59" si="89">BM57/$BT57</f>
        <v>0</v>
      </c>
      <c r="CL57" s="100">
        <f t="shared" si="89"/>
        <v>0</v>
      </c>
      <c r="CM57" s="100">
        <f t="shared" si="89"/>
        <v>0</v>
      </c>
      <c r="CN57" s="100">
        <f t="shared" si="89"/>
        <v>0</v>
      </c>
      <c r="CO57" s="100">
        <f t="shared" si="89"/>
        <v>0</v>
      </c>
      <c r="CP57" s="100">
        <f t="shared" si="89"/>
        <v>0.19440189518316076</v>
      </c>
      <c r="CQ57" s="100">
        <f t="shared" si="89"/>
        <v>0</v>
      </c>
      <c r="CR57" s="100">
        <f t="shared" si="89"/>
        <v>1</v>
      </c>
    </row>
    <row r="58" spans="1:96" x14ac:dyDescent="0.25">
      <c r="A58" s="51" t="s">
        <v>101</v>
      </c>
      <c r="B58" s="52" t="s">
        <v>117</v>
      </c>
      <c r="C58" s="53" t="s">
        <v>15</v>
      </c>
      <c r="D58" s="53" t="s">
        <v>78</v>
      </c>
      <c r="E58" s="45">
        <v>0.82281912432726401</v>
      </c>
      <c r="F58" s="54">
        <v>1</v>
      </c>
      <c r="G58" s="8"/>
      <c r="H58" s="9"/>
      <c r="I58" s="71"/>
      <c r="J58" s="92"/>
      <c r="K58" s="11"/>
      <c r="L58" s="12"/>
      <c r="M58" s="12"/>
      <c r="N58" s="90"/>
      <c r="O58" s="12"/>
      <c r="P58" s="12"/>
      <c r="Q58" s="20"/>
      <c r="R58" s="11"/>
      <c r="S58" s="12"/>
      <c r="T58" s="12"/>
      <c r="U58" s="19"/>
      <c r="V58" s="19"/>
      <c r="W58" s="19"/>
      <c r="X58" s="30"/>
      <c r="Y58" s="11">
        <v>199</v>
      </c>
      <c r="Z58" s="12">
        <v>17</v>
      </c>
      <c r="AA58" s="20"/>
      <c r="AB58" s="12">
        <v>235</v>
      </c>
      <c r="AC58" s="12">
        <v>20</v>
      </c>
      <c r="AD58" s="20"/>
      <c r="AE58" s="38"/>
      <c r="AH58" s="100">
        <v>69.66</v>
      </c>
      <c r="AI58" s="100"/>
      <c r="AJ58" s="100">
        <v>20.43</v>
      </c>
      <c r="AK58" s="100"/>
      <c r="AL58" s="100"/>
      <c r="AM58" s="100"/>
      <c r="AN58" s="100"/>
      <c r="AO58" s="100">
        <v>10.38</v>
      </c>
      <c r="AP58" s="100"/>
      <c r="AQ58" s="100"/>
      <c r="AR58" s="9">
        <f>SUM(AH58:AQ58)</f>
        <v>100.47</v>
      </c>
      <c r="AS58" s="100"/>
      <c r="AT58" s="100">
        <f t="shared" si="16"/>
        <v>0.61144758745040784</v>
      </c>
      <c r="AU58" s="100">
        <f t="shared" si="17"/>
        <v>0.2113715368768562</v>
      </c>
      <c r="AV58" s="100"/>
      <c r="AW58" s="100">
        <f>AH58/60.09</f>
        <v>1.1592611083374937</v>
      </c>
      <c r="AX58" s="100"/>
      <c r="AY58" s="100">
        <f>AJ58/101.96</f>
        <v>0.20037269517457829</v>
      </c>
      <c r="AZ58" s="100">
        <f>AK58/71.85</f>
        <v>0</v>
      </c>
      <c r="BA58" s="100">
        <f>AL58/70.94</f>
        <v>0</v>
      </c>
      <c r="BB58" s="100">
        <f>AM58/40.31</f>
        <v>0</v>
      </c>
      <c r="BC58" s="100">
        <f>AN58/56.08</f>
        <v>0</v>
      </c>
      <c r="BD58" s="100">
        <f>AO58/61.8</f>
        <v>0.16796116504854372</v>
      </c>
      <c r="BE58" s="100">
        <f>AP58/94.2</f>
        <v>0</v>
      </c>
      <c r="BF58" s="100">
        <f>AQ58/141.95</f>
        <v>0</v>
      </c>
      <c r="BG58" s="100"/>
      <c r="BH58" s="100">
        <f>SUM(AW58:BE58)</f>
        <v>1.5275949685606158</v>
      </c>
      <c r="BI58" s="100"/>
      <c r="BJ58" s="100">
        <f t="shared" si="86"/>
        <v>1.1592611083374937</v>
      </c>
      <c r="BK58" s="100">
        <f t="shared" si="86"/>
        <v>0</v>
      </c>
      <c r="BL58" s="100">
        <f>2*AY58</f>
        <v>0.40074539034915657</v>
      </c>
      <c r="BM58" s="100">
        <f t="shared" si="87"/>
        <v>0</v>
      </c>
      <c r="BN58" s="100">
        <f t="shared" si="87"/>
        <v>0</v>
      </c>
      <c r="BO58" s="100">
        <f t="shared" si="87"/>
        <v>0</v>
      </c>
      <c r="BP58" s="100">
        <f t="shared" si="87"/>
        <v>0</v>
      </c>
      <c r="BQ58" s="100">
        <f t="shared" si="88"/>
        <v>0.33592233009708744</v>
      </c>
      <c r="BR58" s="100">
        <f t="shared" si="88"/>
        <v>0</v>
      </c>
      <c r="BS58" s="100">
        <f t="shared" si="88"/>
        <v>0</v>
      </c>
      <c r="BT58" s="132">
        <f t="shared" si="18"/>
        <v>1.8959288287837377</v>
      </c>
      <c r="BU58" s="113"/>
      <c r="BV58" s="113">
        <f t="shared" si="20"/>
        <v>96.510489242284237</v>
      </c>
      <c r="BW58" s="113">
        <f t="shared" si="21"/>
        <v>235</v>
      </c>
      <c r="BX58" s="137"/>
      <c r="BY58" s="6"/>
      <c r="BZ58" s="6"/>
      <c r="CA58" s="6"/>
      <c r="CB58" s="6"/>
      <c r="CH58" s="100">
        <f>BJ58/$BT58</f>
        <v>0.61144758745040784</v>
      </c>
      <c r="CI58" s="100"/>
      <c r="CJ58" s="100">
        <f t="shared" si="42"/>
        <v>0.2113715368768562</v>
      </c>
      <c r="CK58" s="100">
        <f t="shared" si="89"/>
        <v>0</v>
      </c>
      <c r="CL58" s="100">
        <f t="shared" si="89"/>
        <v>0</v>
      </c>
      <c r="CM58" s="100">
        <f t="shared" si="89"/>
        <v>0</v>
      </c>
      <c r="CN58" s="100">
        <f t="shared" si="89"/>
        <v>0</v>
      </c>
      <c r="CO58" s="100">
        <f t="shared" si="89"/>
        <v>0.17718087567273602</v>
      </c>
      <c r="CP58" s="100">
        <f t="shared" si="89"/>
        <v>0</v>
      </c>
      <c r="CQ58" s="100">
        <f t="shared" si="89"/>
        <v>0</v>
      </c>
      <c r="CR58" s="100">
        <f t="shared" si="89"/>
        <v>1</v>
      </c>
    </row>
    <row r="59" spans="1:96" x14ac:dyDescent="0.25">
      <c r="A59" s="40" t="s">
        <v>43</v>
      </c>
      <c r="B59" s="41" t="s">
        <v>35</v>
      </c>
      <c r="C59" s="21" t="s">
        <v>20</v>
      </c>
      <c r="D59" s="21" t="s">
        <v>77</v>
      </c>
      <c r="E59" s="45">
        <v>0.84969876688174817</v>
      </c>
      <c r="F59" s="54"/>
      <c r="G59" s="8">
        <v>1.79</v>
      </c>
      <c r="H59" s="9">
        <v>0.02</v>
      </c>
      <c r="I59" s="71"/>
      <c r="J59" s="92">
        <f t="shared" si="23"/>
        <v>1.11731843575419E-2</v>
      </c>
      <c r="K59" s="11">
        <v>1.56</v>
      </c>
      <c r="L59" s="12">
        <v>0.02</v>
      </c>
      <c r="M59" s="12"/>
      <c r="N59" s="90">
        <f t="shared" si="40"/>
        <v>1.282051282051282E-2</v>
      </c>
      <c r="O59" s="12"/>
      <c r="P59" s="12"/>
      <c r="Q59" s="20"/>
      <c r="R59" s="11"/>
      <c r="S59" s="12"/>
      <c r="T59" s="12"/>
      <c r="U59" s="19"/>
      <c r="V59" s="19"/>
      <c r="W59" s="19"/>
      <c r="X59" s="30"/>
      <c r="Y59" s="11"/>
      <c r="Z59" s="12"/>
      <c r="AA59" s="20"/>
      <c r="AB59" s="12"/>
      <c r="AC59" s="12"/>
      <c r="AD59" s="20"/>
      <c r="AE59" s="38" t="s">
        <v>47</v>
      </c>
      <c r="AH59" s="100">
        <v>76.14</v>
      </c>
      <c r="AI59" s="100"/>
      <c r="AJ59" s="100">
        <v>13.53</v>
      </c>
      <c r="AK59" s="100"/>
      <c r="AL59" s="100"/>
      <c r="AM59" s="100"/>
      <c r="AN59" s="100"/>
      <c r="AO59" s="100">
        <v>4.6500000000000004</v>
      </c>
      <c r="AP59" s="100">
        <v>5.68</v>
      </c>
      <c r="AQ59" s="100"/>
      <c r="AR59" s="9">
        <f>SUM(AH59:AQ59)</f>
        <v>100</v>
      </c>
      <c r="AS59" s="100"/>
      <c r="AT59" s="100">
        <f t="shared" si="16"/>
        <v>0.70254778456722677</v>
      </c>
      <c r="AU59" s="100">
        <f t="shared" si="17"/>
        <v>0.14715098231452145</v>
      </c>
      <c r="AV59" s="100"/>
      <c r="AW59" s="100">
        <f>AH59/60.09</f>
        <v>1.2670993509735395</v>
      </c>
      <c r="AX59" s="100"/>
      <c r="AY59" s="100">
        <f>AJ59/101.96</f>
        <v>0.13269909768536681</v>
      </c>
      <c r="AZ59" s="100">
        <f>AK59/71.85</f>
        <v>0</v>
      </c>
      <c r="BA59" s="100">
        <f>AL59/70.94</f>
        <v>0</v>
      </c>
      <c r="BB59" s="100">
        <f>AM59/40.31</f>
        <v>0</v>
      </c>
      <c r="BC59" s="100">
        <f>AN59/56.08</f>
        <v>0</v>
      </c>
      <c r="BD59" s="100">
        <f>AO59/61.8</f>
        <v>7.524271844660195E-2</v>
      </c>
      <c r="BE59" s="100">
        <f>AP59/94.2</f>
        <v>6.0297239915074304E-2</v>
      </c>
      <c r="BF59" s="100">
        <f>AQ59/141.95</f>
        <v>0</v>
      </c>
      <c r="BG59" s="100"/>
      <c r="BH59" s="100">
        <f>SUM(AW59:BE59)</f>
        <v>1.5353384070205827</v>
      </c>
      <c r="BI59" s="100"/>
      <c r="BJ59" s="100">
        <f t="shared" si="86"/>
        <v>1.2670993509735395</v>
      </c>
      <c r="BK59" s="100">
        <f t="shared" si="86"/>
        <v>0</v>
      </c>
      <c r="BL59" s="100">
        <f>2*AY59</f>
        <v>0.26539819537073361</v>
      </c>
      <c r="BM59" s="100">
        <f t="shared" si="87"/>
        <v>0</v>
      </c>
      <c r="BN59" s="100">
        <f t="shared" si="87"/>
        <v>0</v>
      </c>
      <c r="BO59" s="100">
        <f t="shared" si="87"/>
        <v>0</v>
      </c>
      <c r="BP59" s="100">
        <f t="shared" si="87"/>
        <v>0</v>
      </c>
      <c r="BQ59" s="100">
        <f t="shared" si="88"/>
        <v>0.1504854368932039</v>
      </c>
      <c r="BR59" s="100">
        <f t="shared" si="88"/>
        <v>0.12059447983014861</v>
      </c>
      <c r="BS59" s="100">
        <f t="shared" si="88"/>
        <v>0</v>
      </c>
      <c r="BT59" s="132">
        <f t="shared" si="18"/>
        <v>1.8035774630676256</v>
      </c>
      <c r="BU59" s="113"/>
      <c r="BV59" s="113">
        <f t="shared" si="20"/>
        <v>67.187917093733176</v>
      </c>
      <c r="BW59" s="113" t="e">
        <f t="shared" si="21"/>
        <v>#N/A</v>
      </c>
      <c r="BX59" s="137"/>
      <c r="BY59" s="6"/>
      <c r="BZ59" s="6"/>
      <c r="CA59" s="6"/>
      <c r="CB59" s="6"/>
      <c r="CH59" s="100">
        <f>BJ59/$BT59</f>
        <v>0.70254778456722677</v>
      </c>
      <c r="CI59" s="100"/>
      <c r="CJ59" s="100">
        <f t="shared" si="42"/>
        <v>0.14715098231452145</v>
      </c>
      <c r="CK59" s="100">
        <f t="shared" si="89"/>
        <v>0</v>
      </c>
      <c r="CL59" s="100">
        <f t="shared" si="89"/>
        <v>0</v>
      </c>
      <c r="CM59" s="100">
        <f t="shared" si="89"/>
        <v>0</v>
      </c>
      <c r="CN59" s="100">
        <f t="shared" si="89"/>
        <v>0</v>
      </c>
      <c r="CO59" s="100">
        <f t="shared" si="89"/>
        <v>8.3437190791489396E-2</v>
      </c>
      <c r="CP59" s="100">
        <f t="shared" si="89"/>
        <v>6.6864042326762477E-2</v>
      </c>
      <c r="CQ59" s="100">
        <f t="shared" si="89"/>
        <v>0</v>
      </c>
      <c r="CR59" s="100">
        <f t="shared" si="89"/>
        <v>1</v>
      </c>
    </row>
    <row r="60" spans="1:96" x14ac:dyDescent="0.25">
      <c r="A60" s="51" t="s">
        <v>70</v>
      </c>
      <c r="B60" s="52" t="s">
        <v>69</v>
      </c>
      <c r="C60" s="53" t="s">
        <v>71</v>
      </c>
      <c r="D60" s="53" t="s">
        <v>77</v>
      </c>
      <c r="E60" s="45">
        <v>0.85299999999999998</v>
      </c>
      <c r="F60" s="54"/>
      <c r="G60" s="8">
        <v>1.92</v>
      </c>
      <c r="H60" s="9">
        <v>0.02</v>
      </c>
      <c r="I60" s="71"/>
      <c r="J60" s="92">
        <f t="shared" si="23"/>
        <v>1.0416666666666668E-2</v>
      </c>
      <c r="K60" s="11">
        <v>0.98</v>
      </c>
      <c r="L60" s="12">
        <v>0.04</v>
      </c>
      <c r="M60" s="12"/>
      <c r="N60" s="90">
        <f t="shared" si="40"/>
        <v>4.0816326530612249E-2</v>
      </c>
      <c r="O60" s="12"/>
      <c r="P60" s="12"/>
      <c r="Q60" s="20"/>
      <c r="R60" s="11"/>
      <c r="S60" s="12"/>
      <c r="T60" s="12"/>
      <c r="U60" s="12"/>
      <c r="V60" s="12"/>
      <c r="W60" s="12"/>
      <c r="X60" s="30"/>
      <c r="Y60" s="11"/>
      <c r="Z60" s="12"/>
      <c r="AA60" s="20"/>
      <c r="AB60" s="12"/>
      <c r="AC60" s="12"/>
      <c r="AD60" s="20"/>
      <c r="AE60" s="38" t="s">
        <v>88</v>
      </c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9"/>
      <c r="AS60" s="100"/>
      <c r="AT60" s="100">
        <f t="shared" si="16"/>
        <v>0</v>
      </c>
      <c r="AU60" s="100">
        <f t="shared" si="17"/>
        <v>0</v>
      </c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32">
        <f t="shared" si="18"/>
        <v>0</v>
      </c>
      <c r="BU60" s="113"/>
      <c r="BV60" s="113"/>
      <c r="BW60" s="113" t="e">
        <f t="shared" si="21"/>
        <v>#N/A</v>
      </c>
      <c r="BX60" s="137"/>
      <c r="BY60" s="6"/>
      <c r="BZ60" s="6"/>
      <c r="CA60" s="6"/>
      <c r="CB60" s="6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</row>
    <row r="61" spans="1:96" x14ac:dyDescent="0.25">
      <c r="A61" s="51" t="s">
        <v>70</v>
      </c>
      <c r="B61" s="52" t="s">
        <v>69</v>
      </c>
      <c r="C61" s="53" t="s">
        <v>71</v>
      </c>
      <c r="D61" s="53" t="s">
        <v>78</v>
      </c>
      <c r="E61" s="45">
        <v>0.85299999999999998</v>
      </c>
      <c r="F61" s="54"/>
      <c r="G61" s="8">
        <v>2.0099999999999998</v>
      </c>
      <c r="H61" s="9">
        <v>0.02</v>
      </c>
      <c r="I61" s="71"/>
      <c r="J61" s="92">
        <f t="shared" si="23"/>
        <v>9.950248756218907E-3</v>
      </c>
      <c r="K61" s="11">
        <v>1</v>
      </c>
      <c r="L61" s="12">
        <v>0.04</v>
      </c>
      <c r="M61" s="12"/>
      <c r="N61" s="90">
        <f t="shared" si="40"/>
        <v>0.04</v>
      </c>
      <c r="O61" s="12"/>
      <c r="P61" s="12"/>
      <c r="Q61" s="20"/>
      <c r="R61" s="11"/>
      <c r="S61" s="12"/>
      <c r="T61" s="12"/>
      <c r="U61" s="12"/>
      <c r="V61" s="12"/>
      <c r="W61" s="12"/>
      <c r="X61" s="30"/>
      <c r="Y61" s="11"/>
      <c r="Z61" s="12"/>
      <c r="AA61" s="20"/>
      <c r="AB61" s="12"/>
      <c r="AC61" s="12"/>
      <c r="AD61" s="20"/>
      <c r="AE61" s="38" t="s">
        <v>88</v>
      </c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9"/>
      <c r="AS61" s="100"/>
      <c r="AT61" s="100">
        <f t="shared" si="16"/>
        <v>0</v>
      </c>
      <c r="AU61" s="100">
        <f t="shared" si="17"/>
        <v>0</v>
      </c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32">
        <f t="shared" si="18"/>
        <v>0</v>
      </c>
      <c r="BU61" s="113"/>
      <c r="BV61" s="113"/>
      <c r="BW61" s="113" t="e">
        <f t="shared" si="21"/>
        <v>#N/A</v>
      </c>
      <c r="BX61" s="137"/>
      <c r="BY61" s="6"/>
      <c r="BZ61" s="6"/>
      <c r="CA61" s="6"/>
      <c r="CB61" s="6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</row>
    <row r="62" spans="1:96" x14ac:dyDescent="0.25">
      <c r="A62" s="51" t="s">
        <v>101</v>
      </c>
      <c r="B62" s="52" t="s">
        <v>111</v>
      </c>
      <c r="C62" s="53" t="s">
        <v>19</v>
      </c>
      <c r="D62" s="53" t="s">
        <v>77</v>
      </c>
      <c r="E62" s="45">
        <v>0.8556356062915611</v>
      </c>
      <c r="F62" s="54">
        <v>0.90181353435688105</v>
      </c>
      <c r="G62" s="8"/>
      <c r="H62" s="9"/>
      <c r="I62" s="71"/>
      <c r="J62" s="92"/>
      <c r="K62" s="11"/>
      <c r="L62" s="12"/>
      <c r="M62" s="12"/>
      <c r="N62" s="90"/>
      <c r="O62" s="12"/>
      <c r="P62" s="12"/>
      <c r="Q62" s="20"/>
      <c r="R62" s="11">
        <v>80</v>
      </c>
      <c r="S62" s="12"/>
      <c r="T62" s="12"/>
      <c r="U62" s="19">
        <v>4.9000000000000004</v>
      </c>
      <c r="V62" s="19"/>
      <c r="W62" s="19"/>
      <c r="X62" s="30"/>
      <c r="Y62" s="11"/>
      <c r="Z62" s="12"/>
      <c r="AA62" s="20"/>
      <c r="AB62" s="12"/>
      <c r="AC62" s="12"/>
      <c r="AD62" s="20"/>
      <c r="AE62" s="38" t="s">
        <v>124</v>
      </c>
      <c r="AH62" s="100">
        <v>76.55</v>
      </c>
      <c r="AI62" s="100">
        <v>5.5E-2</v>
      </c>
      <c r="AJ62" s="100">
        <v>13.02</v>
      </c>
      <c r="AK62" s="100">
        <v>0.26500000000000001</v>
      </c>
      <c r="AL62" s="100">
        <v>4.4999999999999998E-2</v>
      </c>
      <c r="AM62" s="100">
        <v>0.04</v>
      </c>
      <c r="AN62" s="100">
        <v>0.83500000000000008</v>
      </c>
      <c r="AO62" s="100">
        <v>4.16</v>
      </c>
      <c r="AP62" s="100">
        <v>4.83</v>
      </c>
      <c r="AQ62" s="100"/>
      <c r="AR62" s="9">
        <v>99.8</v>
      </c>
      <c r="AS62" s="100"/>
      <c r="AT62" s="100">
        <f t="shared" si="16"/>
        <v>0.7127297353599803</v>
      </c>
      <c r="AU62" s="100">
        <f t="shared" si="17"/>
        <v>0.14288710598644402</v>
      </c>
      <c r="AV62" s="100"/>
      <c r="AW62" s="100">
        <v>1.273922449658845</v>
      </c>
      <c r="AX62" s="100"/>
      <c r="AY62" s="100">
        <v>0.12769713613181641</v>
      </c>
      <c r="AZ62" s="100">
        <v>3.6882393876130834E-3</v>
      </c>
      <c r="BA62" s="100">
        <v>6.3433887792500702E-4</v>
      </c>
      <c r="BB62" s="100">
        <v>9.9230960059538574E-4</v>
      </c>
      <c r="BC62" s="100">
        <v>1.4889443651925821E-2</v>
      </c>
      <c r="BD62" s="100">
        <v>6.7313915857605183E-2</v>
      </c>
      <c r="BE62" s="100">
        <v>5.1273885350318474E-2</v>
      </c>
      <c r="BF62" s="100">
        <v>0</v>
      </c>
      <c r="BG62" s="100"/>
      <c r="BH62" s="100">
        <v>1.5411000789672078</v>
      </c>
      <c r="BI62" s="100"/>
      <c r="BJ62" s="100">
        <v>1.273922449658845</v>
      </c>
      <c r="BK62" s="100">
        <v>6.8836045056320399E-4</v>
      </c>
      <c r="BL62" s="100">
        <v>0.25539427226363282</v>
      </c>
      <c r="BM62" s="100">
        <v>3.6882393876130834E-3</v>
      </c>
      <c r="BN62" s="100">
        <v>6.3433887792500702E-4</v>
      </c>
      <c r="BO62" s="100">
        <v>9.9230960059538574E-4</v>
      </c>
      <c r="BP62" s="100">
        <v>1.4889443651925821E-2</v>
      </c>
      <c r="BQ62" s="100">
        <v>0.13462783171521037</v>
      </c>
      <c r="BR62" s="100">
        <v>0.10254777070063695</v>
      </c>
      <c r="BS62" s="100">
        <v>0</v>
      </c>
      <c r="BT62" s="132">
        <f t="shared" si="18"/>
        <v>1.7873850163069478</v>
      </c>
      <c r="BU62" s="113">
        <f t="shared" si="19"/>
        <v>0.21200709641011639</v>
      </c>
      <c r="BV62" s="113">
        <f t="shared" si="20"/>
        <v>153.89101374804082</v>
      </c>
      <c r="BW62" s="113" t="e">
        <f t="shared" si="21"/>
        <v>#N/A</v>
      </c>
      <c r="BX62" s="137" t="e">
        <f t="shared" ref="BX62" si="90">(BW62-BV62)^2</f>
        <v>#N/A</v>
      </c>
      <c r="BY62" s="6"/>
      <c r="BZ62" s="6"/>
      <c r="CA62" s="6"/>
      <c r="CB62" s="6"/>
      <c r="CH62" s="100">
        <f>BJ62/$BT62</f>
        <v>0.7127297353599803</v>
      </c>
      <c r="CI62" s="100">
        <f>BK62/$BT62</f>
        <v>3.8512152909588439E-4</v>
      </c>
      <c r="CJ62" s="100">
        <f t="shared" si="42"/>
        <v>0.14288710598644402</v>
      </c>
      <c r="CK62" s="100"/>
      <c r="CL62" s="100">
        <f t="shared" ref="CL62:CR64" si="91">BN62/$BT62</f>
        <v>3.5489772608459193E-4</v>
      </c>
      <c r="CM62" s="100">
        <f t="shared" si="91"/>
        <v>5.5517395051552583E-4</v>
      </c>
      <c r="CN62" s="100">
        <f t="shared" si="91"/>
        <v>8.3302945454304146E-3</v>
      </c>
      <c r="CO62" s="100">
        <f t="shared" si="91"/>
        <v>7.5321114637838457E-2</v>
      </c>
      <c r="CP62" s="100">
        <f t="shared" si="91"/>
        <v>5.7373072821500261E-2</v>
      </c>
      <c r="CQ62" s="100">
        <f t="shared" si="91"/>
        <v>0</v>
      </c>
      <c r="CR62" s="100">
        <f t="shared" si="91"/>
        <v>1</v>
      </c>
    </row>
    <row r="63" spans="1:96" s="126" customFormat="1" x14ac:dyDescent="0.25">
      <c r="A63" s="114" t="s">
        <v>73</v>
      </c>
      <c r="B63" s="115" t="s">
        <v>74</v>
      </c>
      <c r="C63" s="116" t="s">
        <v>19</v>
      </c>
      <c r="D63" s="116" t="s">
        <v>77</v>
      </c>
      <c r="E63" s="117">
        <v>0.85610220414993032</v>
      </c>
      <c r="F63" s="118">
        <v>0.92719594292668905</v>
      </c>
      <c r="G63" s="131">
        <v>1.66</v>
      </c>
      <c r="H63" s="128">
        <v>0.05</v>
      </c>
      <c r="I63" s="121"/>
      <c r="J63" s="122">
        <f t="shared" si="23"/>
        <v>3.0120481927710847E-2</v>
      </c>
      <c r="K63" s="119">
        <v>1.41</v>
      </c>
      <c r="L63" s="120">
        <v>7.0000000000000007E-2</v>
      </c>
      <c r="M63" s="120"/>
      <c r="N63" s="123">
        <f t="shared" si="40"/>
        <v>4.9645390070921995E-2</v>
      </c>
      <c r="O63" s="120"/>
      <c r="P63" s="120"/>
      <c r="Q63" s="116"/>
      <c r="R63" s="119"/>
      <c r="S63" s="120"/>
      <c r="T63" s="120"/>
      <c r="U63" s="120"/>
      <c r="V63" s="120"/>
      <c r="W63" s="120"/>
      <c r="X63" s="124"/>
      <c r="Y63" s="119"/>
      <c r="Z63" s="120"/>
      <c r="AA63" s="116"/>
      <c r="AB63" s="120"/>
      <c r="AC63" s="120"/>
      <c r="AD63" s="116"/>
      <c r="AE63" s="125" t="s">
        <v>88</v>
      </c>
      <c r="AH63" s="127">
        <v>77.040000000000006</v>
      </c>
      <c r="AI63" s="127">
        <v>0.11</v>
      </c>
      <c r="AJ63" s="127">
        <v>12.76</v>
      </c>
      <c r="AK63" s="127">
        <v>0.68</v>
      </c>
      <c r="AL63" s="127">
        <v>7.0000000000000007E-2</v>
      </c>
      <c r="AM63" s="127">
        <v>0.08</v>
      </c>
      <c r="AN63" s="127">
        <v>0.57999999999999996</v>
      </c>
      <c r="AO63" s="127">
        <v>4.07</v>
      </c>
      <c r="AP63" s="127">
        <v>4.79</v>
      </c>
      <c r="AQ63" s="127"/>
      <c r="AR63" s="128">
        <f>SUM(AH63:AQ63)</f>
        <v>100.18000000000002</v>
      </c>
      <c r="AS63" s="127"/>
      <c r="AT63" s="100">
        <f t="shared" si="16"/>
        <v>0.71681963179494401</v>
      </c>
      <c r="AU63" s="100">
        <f t="shared" si="17"/>
        <v>0.13994154493204289</v>
      </c>
      <c r="AV63" s="127"/>
      <c r="AW63" s="127">
        <f>AH63/60.09</f>
        <v>1.2820768846729906</v>
      </c>
      <c r="AX63" s="127"/>
      <c r="AY63" s="127">
        <f>AJ63/101.96</f>
        <v>0.12514711651628091</v>
      </c>
      <c r="AZ63" s="127">
        <f>AK63/71.85</f>
        <v>9.4641614474599879E-3</v>
      </c>
      <c r="BA63" s="127">
        <f>AL63/70.94</f>
        <v>9.8674936566112213E-4</v>
      </c>
      <c r="BB63" s="127">
        <f>AM63/40.31</f>
        <v>1.9846192011907715E-3</v>
      </c>
      <c r="BC63" s="127">
        <f>AN63/56.08</f>
        <v>1.0342368045649072E-2</v>
      </c>
      <c r="BD63" s="127">
        <f>AO63/61.8</f>
        <v>6.5857605177993536E-2</v>
      </c>
      <c r="BE63" s="127">
        <f>AP63/94.2</f>
        <v>5.084925690021231E-2</v>
      </c>
      <c r="BF63" s="127">
        <f>AQ63/141.95</f>
        <v>0</v>
      </c>
      <c r="BG63" s="127">
        <f>SUM(AW63:BE63)</f>
        <v>1.5467087613274386</v>
      </c>
      <c r="BH63" s="127"/>
      <c r="BI63" s="127"/>
      <c r="BJ63" s="127">
        <f>AW63</f>
        <v>1.2820768846729906</v>
      </c>
      <c r="BK63" s="127">
        <f>AX63</f>
        <v>0</v>
      </c>
      <c r="BL63" s="127">
        <f>2*AY63</f>
        <v>0.25029423303256182</v>
      </c>
      <c r="BM63" s="127">
        <f t="shared" ref="BM63:BP64" si="92">AZ63</f>
        <v>9.4641614474599879E-3</v>
      </c>
      <c r="BN63" s="127">
        <f t="shared" si="92"/>
        <v>9.8674936566112213E-4</v>
      </c>
      <c r="BO63" s="127">
        <f t="shared" si="92"/>
        <v>1.9846192011907715E-3</v>
      </c>
      <c r="BP63" s="127">
        <f t="shared" si="92"/>
        <v>1.0342368045649072E-2</v>
      </c>
      <c r="BQ63" s="127">
        <f t="shared" ref="BQ63:BS64" si="93">2*BD63</f>
        <v>0.13171521035598707</v>
      </c>
      <c r="BR63" s="127">
        <f t="shared" si="93"/>
        <v>0.10169851380042462</v>
      </c>
      <c r="BS63" s="127">
        <f t="shared" si="93"/>
        <v>0</v>
      </c>
      <c r="BT63" s="132">
        <f t="shared" si="18"/>
        <v>1.7885627399219253</v>
      </c>
      <c r="BU63" s="129"/>
      <c r="BV63" s="113">
        <f t="shared" si="20"/>
        <v>63.896147827041517</v>
      </c>
      <c r="BW63" s="113" t="e">
        <f t="shared" si="21"/>
        <v>#N/A</v>
      </c>
      <c r="BX63" s="137"/>
      <c r="BY63" s="130"/>
      <c r="BZ63" s="130"/>
      <c r="CA63" s="130"/>
      <c r="CB63" s="130"/>
      <c r="CH63" s="100">
        <f>BJ63/$BT63</f>
        <v>0.71681963179494401</v>
      </c>
      <c r="CI63" s="100"/>
      <c r="CJ63" s="100">
        <f t="shared" si="42"/>
        <v>0.13994154493204289</v>
      </c>
      <c r="CK63" s="100">
        <f>BM63/$BT63</f>
        <v>5.2914897734440778E-3</v>
      </c>
      <c r="CL63" s="100">
        <f t="shared" si="91"/>
        <v>5.5169960976834162E-4</v>
      </c>
      <c r="CM63" s="100">
        <f t="shared" si="91"/>
        <v>1.1096167648429289E-3</v>
      </c>
      <c r="CN63" s="100">
        <f t="shared" si="91"/>
        <v>5.7825022375790633E-3</v>
      </c>
      <c r="CO63" s="100">
        <f t="shared" si="91"/>
        <v>7.3643047244591892E-2</v>
      </c>
      <c r="CP63" s="100">
        <f t="shared" si="91"/>
        <v>5.6860467642786738E-2</v>
      </c>
      <c r="CQ63" s="100">
        <f t="shared" si="91"/>
        <v>0</v>
      </c>
      <c r="CR63" s="100">
        <f t="shared" si="91"/>
        <v>1</v>
      </c>
    </row>
    <row r="64" spans="1:96" s="126" customFormat="1" x14ac:dyDescent="0.25">
      <c r="A64" s="114" t="s">
        <v>73</v>
      </c>
      <c r="B64" s="115" t="s">
        <v>74</v>
      </c>
      <c r="C64" s="116" t="s">
        <v>19</v>
      </c>
      <c r="D64" s="116" t="s">
        <v>78</v>
      </c>
      <c r="E64" s="117">
        <v>0.85610220414993032</v>
      </c>
      <c r="F64" s="118">
        <v>0.92719594292668905</v>
      </c>
      <c r="G64" s="131">
        <v>1.72</v>
      </c>
      <c r="H64" s="128">
        <v>0.06</v>
      </c>
      <c r="I64" s="121"/>
      <c r="J64" s="122">
        <f t="shared" si="23"/>
        <v>3.4883720930232558E-2</v>
      </c>
      <c r="K64" s="119">
        <v>1.52</v>
      </c>
      <c r="L64" s="120">
        <v>0.08</v>
      </c>
      <c r="M64" s="120"/>
      <c r="N64" s="123">
        <f t="shared" si="40"/>
        <v>5.2631578947368418E-2</v>
      </c>
      <c r="O64" s="120"/>
      <c r="P64" s="120"/>
      <c r="Q64" s="116"/>
      <c r="R64" s="119"/>
      <c r="S64" s="120"/>
      <c r="T64" s="120"/>
      <c r="U64" s="120"/>
      <c r="V64" s="120"/>
      <c r="W64" s="120"/>
      <c r="X64" s="124"/>
      <c r="Y64" s="119"/>
      <c r="Z64" s="120"/>
      <c r="AA64" s="116"/>
      <c r="AB64" s="120"/>
      <c r="AC64" s="120"/>
      <c r="AD64" s="116"/>
      <c r="AE64" s="125" t="s">
        <v>88</v>
      </c>
      <c r="AH64" s="127">
        <v>77.040000000000006</v>
      </c>
      <c r="AI64" s="127">
        <v>0.11</v>
      </c>
      <c r="AJ64" s="127">
        <v>12.76</v>
      </c>
      <c r="AK64" s="127">
        <v>0.68</v>
      </c>
      <c r="AL64" s="127">
        <v>7.0000000000000007E-2</v>
      </c>
      <c r="AM64" s="127">
        <v>0.08</v>
      </c>
      <c r="AN64" s="127">
        <v>0.57999999999999996</v>
      </c>
      <c r="AO64" s="127">
        <v>4.07</v>
      </c>
      <c r="AP64" s="127">
        <v>4.79</v>
      </c>
      <c r="AQ64" s="127"/>
      <c r="AR64" s="128">
        <f>SUM(AH64:AQ64)</f>
        <v>100.18000000000002</v>
      </c>
      <c r="AS64" s="127"/>
      <c r="AT64" s="100">
        <f t="shared" si="16"/>
        <v>0.71681963179494401</v>
      </c>
      <c r="AU64" s="100">
        <f t="shared" si="17"/>
        <v>0.13994154493204289</v>
      </c>
      <c r="AV64" s="127"/>
      <c r="AW64" s="127">
        <f>AH64/60.09</f>
        <v>1.2820768846729906</v>
      </c>
      <c r="AX64" s="127"/>
      <c r="AY64" s="127">
        <f>AJ64/101.96</f>
        <v>0.12514711651628091</v>
      </c>
      <c r="AZ64" s="127">
        <f>AK64/71.85</f>
        <v>9.4641614474599879E-3</v>
      </c>
      <c r="BA64" s="127">
        <f>AL64/70.94</f>
        <v>9.8674936566112213E-4</v>
      </c>
      <c r="BB64" s="127">
        <f>AM64/40.31</f>
        <v>1.9846192011907715E-3</v>
      </c>
      <c r="BC64" s="127">
        <f>AN64/56.08</f>
        <v>1.0342368045649072E-2</v>
      </c>
      <c r="BD64" s="127">
        <f>AO64/61.8</f>
        <v>6.5857605177993536E-2</v>
      </c>
      <c r="BE64" s="127">
        <f>AP64/94.2</f>
        <v>5.084925690021231E-2</v>
      </c>
      <c r="BF64" s="127">
        <f>AQ64/141.95</f>
        <v>0</v>
      </c>
      <c r="BG64" s="127">
        <f>SUM(AW64:BE64)</f>
        <v>1.5467087613274386</v>
      </c>
      <c r="BH64" s="127"/>
      <c r="BI64" s="127"/>
      <c r="BJ64" s="127">
        <f>AW64</f>
        <v>1.2820768846729906</v>
      </c>
      <c r="BK64" s="127">
        <f>AX64</f>
        <v>0</v>
      </c>
      <c r="BL64" s="127">
        <f>2*AY64</f>
        <v>0.25029423303256182</v>
      </c>
      <c r="BM64" s="127">
        <f t="shared" si="92"/>
        <v>9.4641614474599879E-3</v>
      </c>
      <c r="BN64" s="127">
        <f t="shared" si="92"/>
        <v>9.8674936566112213E-4</v>
      </c>
      <c r="BO64" s="127">
        <f t="shared" si="92"/>
        <v>1.9846192011907715E-3</v>
      </c>
      <c r="BP64" s="127">
        <f t="shared" si="92"/>
        <v>1.0342368045649072E-2</v>
      </c>
      <c r="BQ64" s="127">
        <f t="shared" si="93"/>
        <v>0.13171521035598707</v>
      </c>
      <c r="BR64" s="127">
        <f t="shared" si="93"/>
        <v>0.10169851380042462</v>
      </c>
      <c r="BS64" s="127">
        <f t="shared" si="93"/>
        <v>0</v>
      </c>
      <c r="BT64" s="132">
        <f t="shared" si="18"/>
        <v>1.7885627399219253</v>
      </c>
      <c r="BU64" s="129"/>
      <c r="BV64" s="113">
        <f t="shared" si="20"/>
        <v>63.896147827041517</v>
      </c>
      <c r="BW64" s="113" t="e">
        <f t="shared" si="21"/>
        <v>#N/A</v>
      </c>
      <c r="BX64" s="137"/>
      <c r="BY64" s="130"/>
      <c r="BZ64" s="130"/>
      <c r="CA64" s="130"/>
      <c r="CB64" s="130"/>
      <c r="CH64" s="100">
        <f>BJ64/$BT64</f>
        <v>0.71681963179494401</v>
      </c>
      <c r="CI64" s="100"/>
      <c r="CJ64" s="100">
        <f t="shared" si="42"/>
        <v>0.13994154493204289</v>
      </c>
      <c r="CK64" s="100">
        <f>BM64/$BT64</f>
        <v>5.2914897734440778E-3</v>
      </c>
      <c r="CL64" s="100">
        <f t="shared" si="91"/>
        <v>5.5169960976834162E-4</v>
      </c>
      <c r="CM64" s="100">
        <f t="shared" si="91"/>
        <v>1.1096167648429289E-3</v>
      </c>
      <c r="CN64" s="100">
        <f t="shared" si="91"/>
        <v>5.7825022375790633E-3</v>
      </c>
      <c r="CO64" s="100">
        <f t="shared" si="91"/>
        <v>7.3643047244591892E-2</v>
      </c>
      <c r="CP64" s="100">
        <f t="shared" si="91"/>
        <v>5.6860467642786738E-2</v>
      </c>
      <c r="CQ64" s="100">
        <f t="shared" si="91"/>
        <v>0</v>
      </c>
      <c r="CR64" s="100">
        <f t="shared" si="91"/>
        <v>1</v>
      </c>
    </row>
    <row r="65" spans="1:96" x14ac:dyDescent="0.25">
      <c r="A65" s="51" t="s">
        <v>101</v>
      </c>
      <c r="B65" s="52" t="s">
        <v>105</v>
      </c>
      <c r="C65" s="53" t="s">
        <v>19</v>
      </c>
      <c r="D65" s="53" t="s">
        <v>77</v>
      </c>
      <c r="E65" s="45">
        <v>0.85899999999999999</v>
      </c>
      <c r="F65" s="54"/>
      <c r="G65" s="8"/>
      <c r="H65" s="9"/>
      <c r="I65" s="71"/>
      <c r="J65" s="92"/>
      <c r="K65" s="11"/>
      <c r="L65" s="12"/>
      <c r="M65" s="12"/>
      <c r="N65" s="90"/>
      <c r="O65" s="12">
        <v>56</v>
      </c>
      <c r="P65" s="12"/>
      <c r="Q65" s="20"/>
      <c r="R65" s="11">
        <v>90</v>
      </c>
      <c r="S65" s="12"/>
      <c r="T65" s="12"/>
      <c r="U65" s="12"/>
      <c r="V65" s="12"/>
      <c r="W65" s="12"/>
      <c r="X65" s="30"/>
      <c r="Y65" s="11"/>
      <c r="Z65" s="12"/>
      <c r="AA65" s="20"/>
      <c r="AB65" s="12"/>
      <c r="AC65" s="12"/>
      <c r="AD65" s="20"/>
      <c r="AE65" s="38" t="s">
        <v>106</v>
      </c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9"/>
      <c r="AS65" s="100"/>
      <c r="AT65" s="100">
        <f t="shared" si="16"/>
        <v>0</v>
      </c>
      <c r="AU65" s="100">
        <f t="shared" si="17"/>
        <v>0</v>
      </c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32">
        <f t="shared" si="18"/>
        <v>0</v>
      </c>
      <c r="BU65" s="113"/>
      <c r="BV65" s="113"/>
      <c r="BW65" s="113" t="e">
        <f t="shared" si="21"/>
        <v>#N/A</v>
      </c>
      <c r="BX65" s="137"/>
      <c r="BY65" s="6"/>
      <c r="BZ65" s="6"/>
      <c r="CA65" s="6"/>
      <c r="CB65" s="6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</row>
    <row r="66" spans="1:96" x14ac:dyDescent="0.25">
      <c r="A66" s="40" t="s">
        <v>43</v>
      </c>
      <c r="B66" s="41" t="s">
        <v>34</v>
      </c>
      <c r="C66" s="21" t="s">
        <v>19</v>
      </c>
      <c r="D66" s="21" t="s">
        <v>109</v>
      </c>
      <c r="E66" s="45">
        <v>0.85899999999999999</v>
      </c>
      <c r="F66" s="54"/>
      <c r="G66" s="8">
        <v>1.61</v>
      </c>
      <c r="H66" s="9">
        <v>0.05</v>
      </c>
      <c r="I66" s="71"/>
      <c r="J66" s="92">
        <f t="shared" si="23"/>
        <v>3.1055900621118012E-2</v>
      </c>
      <c r="K66" s="11">
        <v>1.73</v>
      </c>
      <c r="L66" s="12">
        <v>0.02</v>
      </c>
      <c r="M66" s="12"/>
      <c r="N66" s="90">
        <f t="shared" si="40"/>
        <v>1.1560693641618498E-2</v>
      </c>
      <c r="O66" s="12">
        <v>55</v>
      </c>
      <c r="P66" s="12">
        <v>2</v>
      </c>
      <c r="Q66" s="20"/>
      <c r="R66" s="11"/>
      <c r="S66" s="12">
        <v>100</v>
      </c>
      <c r="T66" s="12">
        <v>56</v>
      </c>
      <c r="U66" s="19"/>
      <c r="V66" s="19">
        <v>2</v>
      </c>
      <c r="W66" s="19">
        <v>4</v>
      </c>
      <c r="X66" s="30"/>
      <c r="Y66" s="11"/>
      <c r="Z66" s="12"/>
      <c r="AA66" s="20"/>
      <c r="AB66" s="12"/>
      <c r="AC66" s="12"/>
      <c r="AD66" s="20"/>
      <c r="AE66" s="38" t="s">
        <v>94</v>
      </c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9"/>
      <c r="AS66" s="100"/>
      <c r="AT66" s="100">
        <f t="shared" si="16"/>
        <v>0</v>
      </c>
      <c r="AU66" s="100">
        <f t="shared" si="17"/>
        <v>0</v>
      </c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32">
        <f t="shared" si="18"/>
        <v>0</v>
      </c>
      <c r="BU66" s="113"/>
      <c r="BV66" s="113"/>
      <c r="BW66" s="113" t="e">
        <f t="shared" si="21"/>
        <v>#N/A</v>
      </c>
      <c r="BX66" s="137"/>
      <c r="BY66" s="6"/>
      <c r="BZ66" s="6"/>
      <c r="CA66" s="6"/>
      <c r="CB66" s="6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</row>
    <row r="67" spans="1:96" x14ac:dyDescent="0.25">
      <c r="A67" s="51" t="s">
        <v>101</v>
      </c>
      <c r="B67" s="52" t="s">
        <v>102</v>
      </c>
      <c r="C67" s="53" t="s">
        <v>19</v>
      </c>
      <c r="D67" s="53" t="s">
        <v>77</v>
      </c>
      <c r="E67" s="45">
        <v>0.85962365913442407</v>
      </c>
      <c r="F67" s="54">
        <v>0.93070070779471259</v>
      </c>
      <c r="G67" s="8">
        <v>1.75</v>
      </c>
      <c r="H67" s="9">
        <v>0.08</v>
      </c>
      <c r="I67" s="71" t="s">
        <v>77</v>
      </c>
      <c r="J67" s="92">
        <f t="shared" si="23"/>
        <v>4.5714285714285714E-2</v>
      </c>
      <c r="K67" s="11">
        <v>1.42</v>
      </c>
      <c r="L67" s="12">
        <v>0.12</v>
      </c>
      <c r="M67" s="12"/>
      <c r="N67" s="90">
        <f t="shared" si="40"/>
        <v>8.4507042253521125E-2</v>
      </c>
      <c r="O67" s="12"/>
      <c r="P67" s="12"/>
      <c r="Q67" s="20"/>
      <c r="R67" s="11"/>
      <c r="S67" s="12"/>
      <c r="T67" s="12"/>
      <c r="U67" s="12"/>
      <c r="V67" s="12"/>
      <c r="W67" s="12"/>
      <c r="X67" s="30"/>
      <c r="Y67" s="11"/>
      <c r="Z67" s="12"/>
      <c r="AA67" s="20"/>
      <c r="AB67" s="12"/>
      <c r="AC67" s="12"/>
      <c r="AD67" s="20"/>
      <c r="AE67" s="38" t="s">
        <v>107</v>
      </c>
      <c r="AH67" s="100">
        <v>77.3</v>
      </c>
      <c r="AI67" s="100">
        <v>0.1</v>
      </c>
      <c r="AJ67" s="100">
        <v>12.6</v>
      </c>
      <c r="AK67" s="100">
        <v>0.6</v>
      </c>
      <c r="AL67" s="100">
        <v>0.1</v>
      </c>
      <c r="AM67" s="100">
        <v>0.1</v>
      </c>
      <c r="AN67" s="100">
        <v>0.5</v>
      </c>
      <c r="AO67" s="100">
        <v>3.7</v>
      </c>
      <c r="AP67" s="100">
        <v>5.0999999999999996</v>
      </c>
      <c r="AQ67" s="100"/>
      <c r="AR67" s="9">
        <f>SUM(AH67:AQ67)</f>
        <v>100.09999999999997</v>
      </c>
      <c r="AS67" s="100"/>
      <c r="AT67" s="100">
        <f t="shared" ref="AT67:AT79" si="94">CH67</f>
        <v>0.72158885033237119</v>
      </c>
      <c r="AU67" s="100">
        <f t="shared" ref="AU67:AU79" si="95">CJ67</f>
        <v>0.13863830439747052</v>
      </c>
      <c r="AV67" s="100"/>
      <c r="AW67" s="100">
        <f>AH67/60.09</f>
        <v>1.2864037277417206</v>
      </c>
      <c r="AX67" s="100"/>
      <c r="AY67" s="100">
        <f>AJ67/101.96</f>
        <v>0.12357787367595136</v>
      </c>
      <c r="AZ67" s="100">
        <f>AK67/71.85</f>
        <v>8.3507306889352827E-3</v>
      </c>
      <c r="BA67" s="100">
        <f>AL67/70.94</f>
        <v>1.4096419509444602E-3</v>
      </c>
      <c r="BB67" s="100">
        <f>AM67/40.31</f>
        <v>2.4807740014884646E-3</v>
      </c>
      <c r="BC67" s="100">
        <f>AN67/56.08</f>
        <v>8.9158345221112701E-3</v>
      </c>
      <c r="BD67" s="100">
        <f>AO67/61.8</f>
        <v>5.9870550161812301E-2</v>
      </c>
      <c r="BE67" s="100">
        <f>AP67/94.2</f>
        <v>5.4140127388535027E-2</v>
      </c>
      <c r="BF67" s="100">
        <f>AQ67/141.95</f>
        <v>0</v>
      </c>
      <c r="BG67" s="100"/>
      <c r="BH67" s="100">
        <f>SUM(AW67:BE67)</f>
        <v>1.5451492601314987</v>
      </c>
      <c r="BI67" s="100"/>
      <c r="BJ67" s="100">
        <f>AW67</f>
        <v>1.2864037277417206</v>
      </c>
      <c r="BK67" s="100">
        <f>AX67</f>
        <v>0</v>
      </c>
      <c r="BL67" s="100">
        <f>2*AY67</f>
        <v>0.24715574735190271</v>
      </c>
      <c r="BM67" s="100">
        <f>AZ67</f>
        <v>8.3507306889352827E-3</v>
      </c>
      <c r="BN67" s="100">
        <f>BA67</f>
        <v>1.4096419509444602E-3</v>
      </c>
      <c r="BO67" s="100">
        <f>BB67</f>
        <v>2.4807740014884646E-3</v>
      </c>
      <c r="BP67" s="100">
        <f>BC67</f>
        <v>8.9158345221112701E-3</v>
      </c>
      <c r="BQ67" s="100">
        <f>2*BD67</f>
        <v>0.1197411003236246</v>
      </c>
      <c r="BR67" s="100">
        <f>2*BE67</f>
        <v>0.10828025477707005</v>
      </c>
      <c r="BS67" s="100">
        <f>2*BF67</f>
        <v>0</v>
      </c>
      <c r="BT67" s="132">
        <f t="shared" ref="BT67:BT79" si="96">SUM(BJ67:BS67)</f>
        <v>1.7827378113577974</v>
      </c>
      <c r="BU67" s="113">
        <f t="shared" ref="BU67:BU78" si="97">BO67/(BO67+BM67)</f>
        <v>0.22903318351343596</v>
      </c>
      <c r="BV67" s="113">
        <f t="shared" ref="BV67:BV78" si="98">(AT67*$CA$3)+(AU67*$CB$3)+(BU67*$CC$3)+$CD$3</f>
        <v>159.07043866495434</v>
      </c>
      <c r="BW67" s="113" t="e">
        <f t="shared" ref="BW67:BW78" si="99">IF(ISBLANK(AB67),NA(), AB67)</f>
        <v>#N/A</v>
      </c>
      <c r="BX67" s="137" t="e">
        <f t="shared" ref="BX67" si="100">(BW67-BV67)^2</f>
        <v>#N/A</v>
      </c>
      <c r="BY67" s="6"/>
      <c r="BZ67" s="6"/>
      <c r="CA67" s="6"/>
      <c r="CB67" s="6"/>
      <c r="CH67" s="100">
        <f>BJ67/$BT67</f>
        <v>0.72158885033237119</v>
      </c>
      <c r="CI67" s="100"/>
      <c r="CJ67" s="100">
        <f>BL67/$BT67</f>
        <v>0.13863830439747052</v>
      </c>
      <c r="CK67" s="100"/>
      <c r="CL67" s="100">
        <f t="shared" ref="CL67:CR67" si="101">BN67/$BT67</f>
        <v>7.9071748069943395E-4</v>
      </c>
      <c r="CM67" s="100">
        <f t="shared" si="101"/>
        <v>1.3915529169143597E-3</v>
      </c>
      <c r="CN67" s="100">
        <f t="shared" si="101"/>
        <v>5.0012034665493791E-3</v>
      </c>
      <c r="CO67" s="100">
        <f t="shared" si="101"/>
        <v>6.7166971811982529E-2</v>
      </c>
      <c r="CP67" s="100">
        <f t="shared" si="101"/>
        <v>6.0738182635280455E-2</v>
      </c>
      <c r="CQ67" s="100">
        <f t="shared" si="101"/>
        <v>0</v>
      </c>
      <c r="CR67" s="100">
        <f t="shared" si="101"/>
        <v>1</v>
      </c>
    </row>
    <row r="68" spans="1:96" x14ac:dyDescent="0.25">
      <c r="A68" s="42" t="s">
        <v>52</v>
      </c>
      <c r="B68" s="43" t="s">
        <v>62</v>
      </c>
      <c r="C68" s="44" t="s">
        <v>19</v>
      </c>
      <c r="D68" s="44" t="s">
        <v>79</v>
      </c>
      <c r="E68" s="45">
        <v>0.86</v>
      </c>
      <c r="F68" s="54"/>
      <c r="G68" s="8">
        <v>1.86</v>
      </c>
      <c r="H68" s="9">
        <v>0.05</v>
      </c>
      <c r="I68" s="71">
        <v>5225</v>
      </c>
      <c r="J68" s="92">
        <f t="shared" si="23"/>
        <v>2.6881720430107527E-2</v>
      </c>
      <c r="K68" s="11">
        <v>1.5</v>
      </c>
      <c r="L68" s="12">
        <v>0.1</v>
      </c>
      <c r="M68" s="12">
        <v>4503</v>
      </c>
      <c r="N68" s="90">
        <f t="shared" si="40"/>
        <v>6.6666666666666666E-2</v>
      </c>
      <c r="O68" s="12">
        <v>55</v>
      </c>
      <c r="P68" s="12">
        <v>2</v>
      </c>
      <c r="Q68" s="20"/>
      <c r="R68" s="11">
        <v>80</v>
      </c>
      <c r="S68" s="12"/>
      <c r="T68" s="12"/>
      <c r="U68" s="19"/>
      <c r="V68" s="19"/>
      <c r="W68" s="19"/>
      <c r="X68" s="30"/>
      <c r="Y68" s="11"/>
      <c r="Z68" s="12"/>
      <c r="AA68" s="20"/>
      <c r="AB68" s="12"/>
      <c r="AC68" s="12"/>
      <c r="AD68" s="20"/>
      <c r="AE68" s="38" t="s">
        <v>53</v>
      </c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9"/>
      <c r="AS68" s="100"/>
      <c r="AT68" s="100">
        <f t="shared" si="94"/>
        <v>0</v>
      </c>
      <c r="AU68" s="100">
        <f t="shared" si="95"/>
        <v>0</v>
      </c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32">
        <f t="shared" si="96"/>
        <v>0</v>
      </c>
      <c r="BU68" s="113"/>
      <c r="BV68" s="113"/>
      <c r="BW68" s="113" t="e">
        <f t="shared" si="99"/>
        <v>#N/A</v>
      </c>
      <c r="BX68" s="137"/>
      <c r="BY68" s="6"/>
      <c r="BZ68" s="6"/>
      <c r="CA68" s="6"/>
      <c r="CB68" s="6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R68" s="100"/>
    </row>
    <row r="69" spans="1:96" s="84" customFormat="1" x14ac:dyDescent="0.25">
      <c r="A69" s="51" t="s">
        <v>174</v>
      </c>
      <c r="B69" s="52" t="s">
        <v>172</v>
      </c>
      <c r="C69" s="53" t="s">
        <v>19</v>
      </c>
      <c r="D69" s="53" t="s">
        <v>77</v>
      </c>
      <c r="E69" s="45">
        <v>0.86049984002168023</v>
      </c>
      <c r="F69" s="54">
        <v>0.91355182736900042</v>
      </c>
      <c r="G69" s="8"/>
      <c r="H69" s="9"/>
      <c r="I69" s="71"/>
      <c r="J69" s="92"/>
      <c r="K69" s="11"/>
      <c r="L69" s="12"/>
      <c r="M69" s="12"/>
      <c r="N69" s="90"/>
      <c r="O69" s="12"/>
      <c r="P69" s="12"/>
      <c r="Q69" s="20"/>
      <c r="R69" s="11">
        <v>95</v>
      </c>
      <c r="S69" s="12"/>
      <c r="T69" s="12"/>
      <c r="U69" s="19">
        <v>8</v>
      </c>
      <c r="V69" s="19"/>
      <c r="W69" s="19"/>
      <c r="X69" s="30"/>
      <c r="Y69" s="11"/>
      <c r="Z69" s="12"/>
      <c r="AA69" s="20"/>
      <c r="AB69" s="12"/>
      <c r="AC69" s="12"/>
      <c r="AD69" s="20"/>
      <c r="AE69" s="38" t="s">
        <v>173</v>
      </c>
      <c r="AH69" s="102">
        <v>76.615000000000009</v>
      </c>
      <c r="AI69" s="102">
        <v>0.08</v>
      </c>
      <c r="AJ69" s="102">
        <v>12.879999999999999</v>
      </c>
      <c r="AK69" s="102">
        <v>1.24</v>
      </c>
      <c r="AL69" s="102">
        <v>7.0000000000000007E-2</v>
      </c>
      <c r="AM69" s="102">
        <v>0.02</v>
      </c>
      <c r="AN69" s="102">
        <v>0.61</v>
      </c>
      <c r="AO69" s="102">
        <v>3.53</v>
      </c>
      <c r="AP69" s="102">
        <v>4.8450000000000006</v>
      </c>
      <c r="AQ69" s="102"/>
      <c r="AR69" s="9">
        <v>99.889999999999986</v>
      </c>
      <c r="AS69" s="100"/>
      <c r="AT69" s="100">
        <f t="shared" si="94"/>
        <v>0.71815941411054351</v>
      </c>
      <c r="AU69" s="100">
        <f t="shared" si="95"/>
        <v>0.14230668036996696</v>
      </c>
      <c r="AV69" s="100"/>
      <c r="AW69" s="100">
        <v>1.2750041604260276</v>
      </c>
      <c r="AX69" s="100"/>
      <c r="AY69" s="100">
        <v>0.12632404864652808</v>
      </c>
      <c r="AZ69" s="100">
        <v>1.7258176757132919E-2</v>
      </c>
      <c r="BA69" s="100">
        <v>9.8674936566112213E-4</v>
      </c>
      <c r="BB69" s="100">
        <v>4.9615480029769287E-4</v>
      </c>
      <c r="BC69" s="100">
        <v>1.0877318116975749E-2</v>
      </c>
      <c r="BD69" s="100">
        <v>5.7119741100323626E-2</v>
      </c>
      <c r="BE69" s="100">
        <v>5.1433121019108283E-2</v>
      </c>
      <c r="BF69" s="100">
        <v>0</v>
      </c>
      <c r="BG69" s="100">
        <v>1.5405007217965108</v>
      </c>
      <c r="BH69" s="100"/>
      <c r="BI69" s="100"/>
      <c r="BJ69" s="100">
        <v>1.2750041604260276</v>
      </c>
      <c r="BK69" s="100">
        <v>1.0012515644555694E-3</v>
      </c>
      <c r="BL69" s="100">
        <v>0.25264809729305615</v>
      </c>
      <c r="BM69" s="100">
        <v>1.7258176757132919E-2</v>
      </c>
      <c r="BN69" s="100">
        <v>9.8674936566112213E-4</v>
      </c>
      <c r="BO69" s="100">
        <v>4.9615480029769287E-4</v>
      </c>
      <c r="BP69" s="100">
        <v>1.0877318116975749E-2</v>
      </c>
      <c r="BQ69" s="100">
        <v>0.11423948220064725</v>
      </c>
      <c r="BR69" s="100">
        <v>0.10286624203821657</v>
      </c>
      <c r="BS69" s="100">
        <v>0</v>
      </c>
      <c r="BT69" s="132">
        <f t="shared" si="96"/>
        <v>1.7753776325624704</v>
      </c>
      <c r="BU69" s="113"/>
      <c r="BV69" s="113">
        <f t="shared" si="98"/>
        <v>64.976049036121054</v>
      </c>
      <c r="BW69" s="113" t="e">
        <f t="shared" si="99"/>
        <v>#N/A</v>
      </c>
      <c r="BX69" s="137"/>
      <c r="BY69" s="6"/>
      <c r="BZ69" s="6"/>
      <c r="CA69" s="6"/>
      <c r="CB69" s="6"/>
      <c r="CH69" s="100">
        <f t="shared" ref="CH69:CR70" si="102">BJ69/$BT69</f>
        <v>0.71815941411054351</v>
      </c>
      <c r="CI69" s="100">
        <f t="shared" si="102"/>
        <v>5.6396540436888618E-4</v>
      </c>
      <c r="CJ69" s="100">
        <f t="shared" si="102"/>
        <v>0.14230668036996696</v>
      </c>
      <c r="CK69" s="100">
        <f t="shared" si="102"/>
        <v>9.720848365214297E-3</v>
      </c>
      <c r="CL69" s="100">
        <f t="shared" si="102"/>
        <v>5.5579688938454691E-4</v>
      </c>
      <c r="CM69" s="100">
        <f t="shared" si="102"/>
        <v>2.79464374901228E-4</v>
      </c>
      <c r="CN69" s="100">
        <f t="shared" si="102"/>
        <v>6.1267630714013782E-3</v>
      </c>
      <c r="CO69" s="100">
        <f t="shared" si="102"/>
        <v>6.4346581879462475E-2</v>
      </c>
      <c r="CP69" s="100">
        <f t="shared" si="102"/>
        <v>5.7940485534756787E-2</v>
      </c>
      <c r="CQ69" s="100">
        <f t="shared" si="102"/>
        <v>0</v>
      </c>
      <c r="CR69" s="100">
        <f t="shared" si="102"/>
        <v>1</v>
      </c>
    </row>
    <row r="70" spans="1:96" s="84" customFormat="1" x14ac:dyDescent="0.25">
      <c r="A70" s="51" t="s">
        <v>101</v>
      </c>
      <c r="B70" s="52" t="s">
        <v>103</v>
      </c>
      <c r="C70" s="53" t="s">
        <v>19</v>
      </c>
      <c r="D70" s="53" t="s">
        <v>77</v>
      </c>
      <c r="E70" s="45">
        <v>0.86358454381741478</v>
      </c>
      <c r="F70" s="54">
        <v>0.92055598984793297</v>
      </c>
      <c r="G70" s="8"/>
      <c r="H70" s="9"/>
      <c r="I70" s="71"/>
      <c r="J70" s="92"/>
      <c r="K70" s="11"/>
      <c r="L70" s="12"/>
      <c r="M70" s="12"/>
      <c r="N70" s="90"/>
      <c r="O70" s="12"/>
      <c r="P70" s="12"/>
      <c r="Q70" s="20"/>
      <c r="R70" s="11">
        <v>75</v>
      </c>
      <c r="S70" s="12"/>
      <c r="T70" s="12"/>
      <c r="U70" s="12">
        <v>4</v>
      </c>
      <c r="V70" s="12"/>
      <c r="W70" s="12"/>
      <c r="X70" s="30"/>
      <c r="Y70" s="11"/>
      <c r="Z70" s="12"/>
      <c r="AA70" s="20"/>
      <c r="AB70" s="12"/>
      <c r="AC70" s="12"/>
      <c r="AD70" s="20"/>
      <c r="AE70" s="38" t="s">
        <v>104</v>
      </c>
      <c r="AH70" s="100">
        <v>77.2</v>
      </c>
      <c r="AI70" s="100">
        <v>6.0000000000000012E-2</v>
      </c>
      <c r="AJ70" s="100">
        <v>12.84</v>
      </c>
      <c r="AK70" s="100">
        <v>0.88000000000000012</v>
      </c>
      <c r="AL70" s="100">
        <v>0.04</v>
      </c>
      <c r="AM70" s="100">
        <v>0.04</v>
      </c>
      <c r="AN70" s="100">
        <v>0.55999999999999994</v>
      </c>
      <c r="AO70" s="100">
        <v>3.6199999999999997</v>
      </c>
      <c r="AP70" s="100">
        <v>4.76</v>
      </c>
      <c r="AQ70" s="100"/>
      <c r="AR70" s="9">
        <v>100.00000000000003</v>
      </c>
      <c r="AS70" s="100"/>
      <c r="AT70" s="100">
        <f t="shared" si="94"/>
        <v>0.72202450147252384</v>
      </c>
      <c r="AU70" s="100">
        <f t="shared" si="95"/>
        <v>0.14154744404702393</v>
      </c>
      <c r="AV70" s="100"/>
      <c r="AW70" s="100">
        <v>1.2847395573306706</v>
      </c>
      <c r="AX70" s="100"/>
      <c r="AY70" s="100">
        <v>0.12593173793644566</v>
      </c>
      <c r="AZ70" s="100">
        <v>1.2247738343771748E-2</v>
      </c>
      <c r="BA70" s="100">
        <v>5.6385678037778404E-4</v>
      </c>
      <c r="BB70" s="100">
        <v>9.9230960059538574E-4</v>
      </c>
      <c r="BC70" s="100">
        <v>9.9857346647646214E-3</v>
      </c>
      <c r="BD70" s="100">
        <v>5.857605177993528E-2</v>
      </c>
      <c r="BE70" s="100">
        <v>5.0530785562632699E-2</v>
      </c>
      <c r="BF70" s="100">
        <v>0</v>
      </c>
      <c r="BG70" s="100"/>
      <c r="BH70" s="100">
        <v>1.5443187106725356</v>
      </c>
      <c r="BI70" s="100"/>
      <c r="BJ70" s="100">
        <v>1.2847395573306706</v>
      </c>
      <c r="BK70" s="100">
        <v>7.5093867334167716E-4</v>
      </c>
      <c r="BL70" s="100">
        <v>0.25186347587289132</v>
      </c>
      <c r="BM70" s="100">
        <v>1.2247738343771748E-2</v>
      </c>
      <c r="BN70" s="100">
        <v>5.6385678037778404E-4</v>
      </c>
      <c r="BO70" s="100">
        <v>9.9230960059538574E-4</v>
      </c>
      <c r="BP70" s="100">
        <v>9.9857346647646214E-3</v>
      </c>
      <c r="BQ70" s="100">
        <v>0.11715210355987056</v>
      </c>
      <c r="BR70" s="100">
        <v>0.1010615711252654</v>
      </c>
      <c r="BS70" s="100">
        <v>0</v>
      </c>
      <c r="BT70" s="132">
        <f t="shared" si="96"/>
        <v>1.7793572859515494</v>
      </c>
      <c r="BU70" s="113"/>
      <c r="BV70" s="113">
        <f t="shared" si="98"/>
        <v>64.629388033128805</v>
      </c>
      <c r="BW70" s="113" t="e">
        <f t="shared" si="99"/>
        <v>#N/A</v>
      </c>
      <c r="BX70" s="137"/>
      <c r="BY70" s="6"/>
      <c r="BZ70" s="6"/>
      <c r="CA70" s="6"/>
      <c r="CB70" s="6"/>
      <c r="CH70" s="100">
        <f t="shared" si="102"/>
        <v>0.72202450147252384</v>
      </c>
      <c r="CI70" s="100">
        <f t="shared" si="102"/>
        <v>4.2202804308640951E-4</v>
      </c>
      <c r="CJ70" s="100">
        <f t="shared" si="102"/>
        <v>0.14154744404702393</v>
      </c>
      <c r="CK70" s="100">
        <f t="shared" si="102"/>
        <v>6.883237245532736E-3</v>
      </c>
      <c r="CL70" s="100">
        <f t="shared" si="102"/>
        <v>3.1688789251577967E-4</v>
      </c>
      <c r="CM70" s="100">
        <f t="shared" si="102"/>
        <v>5.5767866770204441E-4</v>
      </c>
      <c r="CN70" s="100">
        <f t="shared" si="102"/>
        <v>5.6119896457020634E-3</v>
      </c>
      <c r="CO70" s="100">
        <f t="shared" si="102"/>
        <v>6.5839561556756687E-2</v>
      </c>
      <c r="CP70" s="100">
        <f t="shared" si="102"/>
        <v>5.6796671429156266E-2</v>
      </c>
      <c r="CQ70" s="100">
        <f t="shared" si="102"/>
        <v>0</v>
      </c>
      <c r="CR70" s="100">
        <f t="shared" si="102"/>
        <v>1</v>
      </c>
    </row>
    <row r="71" spans="1:96" s="126" customFormat="1" x14ac:dyDescent="0.25">
      <c r="A71" s="114" t="s">
        <v>44</v>
      </c>
      <c r="B71" s="115" t="s">
        <v>33</v>
      </c>
      <c r="C71" s="116" t="s">
        <v>19</v>
      </c>
      <c r="D71" s="116" t="s">
        <v>93</v>
      </c>
      <c r="E71" s="117">
        <v>0.86417480752612252</v>
      </c>
      <c r="F71" s="118">
        <v>0.9289125693620075</v>
      </c>
      <c r="G71" s="131">
        <v>1.61</v>
      </c>
      <c r="H71" s="128">
        <v>0.05</v>
      </c>
      <c r="I71" s="121">
        <v>5225</v>
      </c>
      <c r="J71" s="122">
        <f t="shared" si="23"/>
        <v>3.1055900621118012E-2</v>
      </c>
      <c r="K71" s="119">
        <v>1.73</v>
      </c>
      <c r="L71" s="120">
        <v>0.02</v>
      </c>
      <c r="M71" s="120">
        <v>4503</v>
      </c>
      <c r="N71" s="123">
        <f t="shared" si="40"/>
        <v>1.1560693641618498E-2</v>
      </c>
      <c r="O71" s="120"/>
      <c r="P71" s="120"/>
      <c r="Q71" s="116"/>
      <c r="R71" s="119"/>
      <c r="S71" s="120"/>
      <c r="T71" s="120"/>
      <c r="U71" s="115"/>
      <c r="V71" s="115"/>
      <c r="W71" s="115"/>
      <c r="X71" s="124"/>
      <c r="Y71" s="119"/>
      <c r="Z71" s="120"/>
      <c r="AA71" s="116"/>
      <c r="AB71" s="120"/>
      <c r="AC71" s="120"/>
      <c r="AD71" s="116"/>
      <c r="AE71" s="125" t="s">
        <v>54</v>
      </c>
      <c r="AH71" s="127">
        <v>77.5</v>
      </c>
      <c r="AI71" s="127"/>
      <c r="AJ71" s="127">
        <v>12.5</v>
      </c>
      <c r="AK71" s="127">
        <v>1</v>
      </c>
      <c r="AL71" s="127"/>
      <c r="AM71" s="127"/>
      <c r="AN71" s="127">
        <v>0.5</v>
      </c>
      <c r="AO71" s="127">
        <v>3.6</v>
      </c>
      <c r="AP71" s="127">
        <v>4.8</v>
      </c>
      <c r="AQ71" s="127"/>
      <c r="AR71" s="128">
        <f>SUM(AH71:AQ71)</f>
        <v>99.899999999999991</v>
      </c>
      <c r="AS71" s="127"/>
      <c r="AT71" s="100">
        <f t="shared" si="94"/>
        <v>0.72612866783182617</v>
      </c>
      <c r="AU71" s="100">
        <f t="shared" si="95"/>
        <v>0.13804613969429641</v>
      </c>
      <c r="AV71" s="127"/>
      <c r="AW71" s="127">
        <f>AH71/60.09</f>
        <v>1.2897320685638209</v>
      </c>
      <c r="AX71" s="127"/>
      <c r="AY71" s="127">
        <f>AJ71/101.96</f>
        <v>0.1225970969007454</v>
      </c>
      <c r="AZ71" s="127">
        <f>AK71/71.85</f>
        <v>1.3917884481558803E-2</v>
      </c>
      <c r="BA71" s="127">
        <f>AL71/70.94</f>
        <v>0</v>
      </c>
      <c r="BB71" s="127">
        <f>AM71/40.31</f>
        <v>0</v>
      </c>
      <c r="BC71" s="127">
        <f>AN71/56.08</f>
        <v>8.9158345221112701E-3</v>
      </c>
      <c r="BD71" s="127">
        <f>AO71/61.8</f>
        <v>5.8252427184466021E-2</v>
      </c>
      <c r="BE71" s="127">
        <f>AP71/94.2</f>
        <v>5.0955414012738849E-2</v>
      </c>
      <c r="BF71" s="127">
        <f>AQ71/141.95</f>
        <v>0</v>
      </c>
      <c r="BG71" s="127">
        <f>SUM(AW71:BE71)</f>
        <v>1.5443707256654413</v>
      </c>
      <c r="BH71" s="127"/>
      <c r="BI71" s="127"/>
      <c r="BJ71" s="127">
        <f>AW71</f>
        <v>1.2897320685638209</v>
      </c>
      <c r="BK71" s="127">
        <f>AX71</f>
        <v>0</v>
      </c>
      <c r="BL71" s="127">
        <f>2*AY71</f>
        <v>0.2451941938014908</v>
      </c>
      <c r="BM71" s="127">
        <f t="shared" ref="BM71:BP72" si="103">AZ71</f>
        <v>1.3917884481558803E-2</v>
      </c>
      <c r="BN71" s="127">
        <f t="shared" si="103"/>
        <v>0</v>
      </c>
      <c r="BO71" s="127">
        <f t="shared" si="103"/>
        <v>0</v>
      </c>
      <c r="BP71" s="127">
        <f t="shared" si="103"/>
        <v>8.9158345221112701E-3</v>
      </c>
      <c r="BQ71" s="127">
        <f t="shared" ref="BQ71:BS72" si="104">2*BD71</f>
        <v>0.11650485436893204</v>
      </c>
      <c r="BR71" s="127">
        <f t="shared" si="104"/>
        <v>0.1019108280254777</v>
      </c>
      <c r="BS71" s="127">
        <f t="shared" si="104"/>
        <v>0</v>
      </c>
      <c r="BT71" s="132">
        <f t="shared" si="96"/>
        <v>1.7761756637633914</v>
      </c>
      <c r="BU71" s="129"/>
      <c r="BV71" s="113">
        <f t="shared" si="98"/>
        <v>63.030721528353666</v>
      </c>
      <c r="BW71" s="113" t="e">
        <f t="shared" si="99"/>
        <v>#N/A</v>
      </c>
      <c r="BX71" s="137"/>
      <c r="BY71" s="130"/>
      <c r="BZ71" s="130"/>
      <c r="CA71" s="130"/>
      <c r="CB71" s="130"/>
      <c r="CH71" s="100">
        <f>BJ71/$BT71</f>
        <v>0.72612866783182617</v>
      </c>
      <c r="CI71" s="100"/>
      <c r="CJ71" s="100">
        <f t="shared" ref="CJ71:CR71" si="105">BL71/$BT71</f>
        <v>0.13804613969429641</v>
      </c>
      <c r="CK71" s="100">
        <f t="shared" si="105"/>
        <v>7.8358716232319898E-3</v>
      </c>
      <c r="CL71" s="100">
        <f t="shared" si="105"/>
        <v>0</v>
      </c>
      <c r="CM71" s="100">
        <f t="shared" si="105"/>
        <v>0</v>
      </c>
      <c r="CN71" s="100">
        <f t="shared" si="105"/>
        <v>5.0196806002961707E-3</v>
      </c>
      <c r="CO71" s="100">
        <f t="shared" si="105"/>
        <v>6.5593092364569144E-2</v>
      </c>
      <c r="CP71" s="100">
        <f t="shared" si="105"/>
        <v>5.737654788578022E-2</v>
      </c>
      <c r="CQ71" s="100">
        <f t="shared" si="105"/>
        <v>0</v>
      </c>
      <c r="CR71" s="100">
        <f t="shared" si="105"/>
        <v>1</v>
      </c>
    </row>
    <row r="72" spans="1:96" s="84" customFormat="1" x14ac:dyDescent="0.25">
      <c r="A72" s="51" t="s">
        <v>101</v>
      </c>
      <c r="B72" s="52" t="s">
        <v>108</v>
      </c>
      <c r="C72" s="53" t="s">
        <v>19</v>
      </c>
      <c r="D72" s="53" t="s">
        <v>77</v>
      </c>
      <c r="E72" s="45">
        <v>0.8666294749760296</v>
      </c>
      <c r="F72" s="54">
        <v>0.93438268761454857</v>
      </c>
      <c r="G72" s="8"/>
      <c r="H72" s="9"/>
      <c r="I72" s="71"/>
      <c r="J72" s="92"/>
      <c r="K72" s="11"/>
      <c r="L72" s="12"/>
      <c r="M72" s="12"/>
      <c r="N72" s="90"/>
      <c r="O72" s="12"/>
      <c r="P72" s="12"/>
      <c r="Q72" s="20"/>
      <c r="R72" s="11">
        <v>88</v>
      </c>
      <c r="S72" s="12"/>
      <c r="T72" s="12"/>
      <c r="U72" s="12">
        <v>2</v>
      </c>
      <c r="V72" s="12"/>
      <c r="W72" s="12"/>
      <c r="X72" s="30"/>
      <c r="Y72" s="11"/>
      <c r="Z72" s="12"/>
      <c r="AA72" s="20"/>
      <c r="AB72" s="12"/>
      <c r="AC72" s="12"/>
      <c r="AD72" s="20"/>
      <c r="AE72" s="38"/>
      <c r="AH72" s="100">
        <v>77.7</v>
      </c>
      <c r="AI72" s="100">
        <v>7.0000000000000007E-2</v>
      </c>
      <c r="AJ72" s="100">
        <v>13</v>
      </c>
      <c r="AK72" s="100">
        <v>0.38</v>
      </c>
      <c r="AL72" s="100">
        <v>0.04</v>
      </c>
      <c r="AM72" s="100">
        <v>0.05</v>
      </c>
      <c r="AN72" s="100">
        <v>0.52</v>
      </c>
      <c r="AO72" s="100">
        <v>4.08</v>
      </c>
      <c r="AP72" s="100">
        <v>4.1900000000000004</v>
      </c>
      <c r="AQ72" s="100"/>
      <c r="AR72" s="9">
        <f>SUM(AH72:AQ72)</f>
        <v>100.02999999999999</v>
      </c>
      <c r="AS72" s="100"/>
      <c r="AT72" s="100">
        <f t="shared" si="94"/>
        <v>0.72423059737092554</v>
      </c>
      <c r="AU72" s="100">
        <f t="shared" si="95"/>
        <v>0.14282412608579589</v>
      </c>
      <c r="AV72" s="100"/>
      <c r="AW72" s="100">
        <f>AH72/60.09</f>
        <v>1.293060409385921</v>
      </c>
      <c r="AX72" s="100"/>
      <c r="AY72" s="100">
        <f>AJ72/101.96</f>
        <v>0.12750098077677521</v>
      </c>
      <c r="AZ72" s="100">
        <f>AK72/71.85</f>
        <v>5.2887961029923457E-3</v>
      </c>
      <c r="BA72" s="100">
        <f>AL72/70.94</f>
        <v>5.6385678037778404E-4</v>
      </c>
      <c r="BB72" s="100">
        <f>AM72/40.31</f>
        <v>1.2403870007442323E-3</v>
      </c>
      <c r="BC72" s="100">
        <f>AN72/56.08</f>
        <v>9.2724679029957211E-3</v>
      </c>
      <c r="BD72" s="100">
        <f>AO72/61.8</f>
        <v>6.6019417475728162E-2</v>
      </c>
      <c r="BE72" s="100">
        <f>AP72/94.2</f>
        <v>4.4479830148619962E-2</v>
      </c>
      <c r="BF72" s="100">
        <f>AQ72/141.95</f>
        <v>0</v>
      </c>
      <c r="BG72" s="100"/>
      <c r="BH72" s="100">
        <f>SUM(AW72:BE72)</f>
        <v>1.5474261455741547</v>
      </c>
      <c r="BI72" s="100"/>
      <c r="BJ72" s="100">
        <f>AW72</f>
        <v>1.293060409385921</v>
      </c>
      <c r="BK72" s="100">
        <f>AX72</f>
        <v>0</v>
      </c>
      <c r="BL72" s="100">
        <f>2*AY72</f>
        <v>0.25500196155355043</v>
      </c>
      <c r="BM72" s="100">
        <f t="shared" si="103"/>
        <v>5.2887961029923457E-3</v>
      </c>
      <c r="BN72" s="100">
        <f t="shared" si="103"/>
        <v>5.6385678037778404E-4</v>
      </c>
      <c r="BO72" s="100">
        <f t="shared" si="103"/>
        <v>1.2403870007442323E-3</v>
      </c>
      <c r="BP72" s="100">
        <f t="shared" si="103"/>
        <v>9.2724679029957211E-3</v>
      </c>
      <c r="BQ72" s="100">
        <f t="shared" si="104"/>
        <v>0.13203883495145632</v>
      </c>
      <c r="BR72" s="100">
        <f t="shared" si="104"/>
        <v>8.8959660297239923E-2</v>
      </c>
      <c r="BS72" s="100">
        <f t="shared" si="104"/>
        <v>0</v>
      </c>
      <c r="BT72" s="132">
        <f t="shared" si="96"/>
        <v>1.7854263739752778</v>
      </c>
      <c r="BU72" s="113"/>
      <c r="BV72" s="113">
        <f t="shared" si="98"/>
        <v>65.212310454895089</v>
      </c>
      <c r="BW72" s="113" t="e">
        <f t="shared" si="99"/>
        <v>#N/A</v>
      </c>
      <c r="BX72" s="137"/>
      <c r="BY72" s="6"/>
      <c r="BZ72" s="6"/>
      <c r="CA72" s="6"/>
      <c r="CB72" s="6"/>
      <c r="CH72" s="100">
        <f>BJ72/$BT72</f>
        <v>0.72423059737092554</v>
      </c>
      <c r="CI72" s="100"/>
      <c r="CJ72" s="100">
        <f>BL72/$BT72</f>
        <v>0.14282412608579589</v>
      </c>
      <c r="CK72" s="100"/>
      <c r="CL72" s="100">
        <f t="shared" ref="CL72:CR72" si="106">BN72/$BT72</f>
        <v>3.1581071535442188E-4</v>
      </c>
      <c r="CM72" s="100">
        <f t="shared" si="106"/>
        <v>6.9472873192888516E-4</v>
      </c>
      <c r="CN72" s="100">
        <f t="shared" si="106"/>
        <v>5.1934193636618215E-3</v>
      </c>
      <c r="CO72" s="100">
        <f t="shared" si="106"/>
        <v>7.3953671165655488E-2</v>
      </c>
      <c r="CP72" s="100">
        <f t="shared" si="106"/>
        <v>4.9825443151245687E-2</v>
      </c>
      <c r="CQ72" s="100">
        <f t="shared" si="106"/>
        <v>0</v>
      </c>
      <c r="CR72" s="100">
        <f t="shared" si="106"/>
        <v>1</v>
      </c>
    </row>
    <row r="73" spans="1:96" s="84" customFormat="1" x14ac:dyDescent="0.25">
      <c r="A73" s="42" t="s">
        <v>101</v>
      </c>
      <c r="B73" s="69" t="s">
        <v>110</v>
      </c>
      <c r="C73" s="44" t="s">
        <v>19</v>
      </c>
      <c r="D73" s="72"/>
      <c r="E73" s="73"/>
      <c r="F73" s="54"/>
      <c r="G73" s="8">
        <v>1.86</v>
      </c>
      <c r="H73" s="9">
        <v>0.05</v>
      </c>
      <c r="I73" s="71"/>
      <c r="J73" s="92">
        <f>H73/G73</f>
        <v>2.6881720430107527E-2</v>
      </c>
      <c r="K73" s="11">
        <v>1.5</v>
      </c>
      <c r="L73" s="12">
        <v>0.1</v>
      </c>
      <c r="M73" s="12"/>
      <c r="N73" s="90">
        <f t="shared" si="40"/>
        <v>6.6666666666666666E-2</v>
      </c>
      <c r="O73" s="12"/>
      <c r="P73" s="12"/>
      <c r="Q73" s="20"/>
      <c r="R73" s="11">
        <v>80</v>
      </c>
      <c r="S73" s="12"/>
      <c r="T73" s="12"/>
      <c r="U73" s="19">
        <v>4</v>
      </c>
      <c r="V73" s="19"/>
      <c r="W73" s="19"/>
      <c r="X73" s="30"/>
      <c r="Y73" s="11"/>
      <c r="Z73" s="12"/>
      <c r="AA73" s="20"/>
      <c r="AB73" s="12"/>
      <c r="AC73" s="12"/>
      <c r="AD73" s="20"/>
      <c r="AE73" s="38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80"/>
      <c r="AS73" s="102"/>
      <c r="AT73" s="100">
        <f t="shared" si="94"/>
        <v>0</v>
      </c>
      <c r="AU73" s="100">
        <f t="shared" si="95"/>
        <v>0</v>
      </c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32">
        <f t="shared" si="96"/>
        <v>0</v>
      </c>
      <c r="BU73" s="113"/>
      <c r="BV73" s="113"/>
      <c r="BW73" s="113" t="e">
        <f t="shared" si="99"/>
        <v>#N/A</v>
      </c>
      <c r="BX73" s="137"/>
      <c r="BY73" s="6"/>
      <c r="BZ73" s="6"/>
      <c r="CA73" s="6"/>
      <c r="CB73" s="6"/>
      <c r="CH73" s="100"/>
      <c r="CI73" s="100"/>
      <c r="CJ73" s="100"/>
      <c r="CK73" s="100"/>
      <c r="CL73" s="100"/>
      <c r="CM73" s="100"/>
      <c r="CN73" s="100"/>
      <c r="CO73" s="100"/>
      <c r="CP73" s="100"/>
      <c r="CQ73" s="100"/>
      <c r="CR73" s="100"/>
    </row>
    <row r="74" spans="1:96" s="84" customFormat="1" x14ac:dyDescent="0.25">
      <c r="A74" s="51" t="s">
        <v>101</v>
      </c>
      <c r="B74" s="52" t="s">
        <v>125</v>
      </c>
      <c r="C74" s="53" t="s">
        <v>6</v>
      </c>
      <c r="D74" s="53" t="s">
        <v>96</v>
      </c>
      <c r="E74" s="45"/>
      <c r="F74" s="54"/>
      <c r="G74" s="8"/>
      <c r="H74" s="9"/>
      <c r="I74" s="71"/>
      <c r="J74" s="92"/>
      <c r="K74" s="11"/>
      <c r="L74" s="12"/>
      <c r="M74" s="12"/>
      <c r="N74" s="90"/>
      <c r="O74" s="12"/>
      <c r="P74" s="12"/>
      <c r="Q74" s="20"/>
      <c r="R74" s="11"/>
      <c r="S74" s="12"/>
      <c r="T74" s="12"/>
      <c r="U74" s="19"/>
      <c r="V74" s="19"/>
      <c r="W74" s="19"/>
      <c r="X74" s="30"/>
      <c r="Y74" s="11">
        <v>375</v>
      </c>
      <c r="Z74" s="12">
        <v>20</v>
      </c>
      <c r="AA74" s="20"/>
      <c r="AB74" s="12">
        <v>375</v>
      </c>
      <c r="AC74" s="12">
        <v>20</v>
      </c>
      <c r="AD74" s="20"/>
      <c r="AE74" s="38" t="s">
        <v>143</v>
      </c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80"/>
      <c r="AS74" s="102"/>
      <c r="AT74" s="100">
        <f t="shared" si="94"/>
        <v>0</v>
      </c>
      <c r="AU74" s="100">
        <f t="shared" si="95"/>
        <v>0</v>
      </c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32">
        <f t="shared" si="96"/>
        <v>0</v>
      </c>
      <c r="BU74" s="113"/>
      <c r="BV74" s="113"/>
      <c r="BW74" s="113">
        <f t="shared" si="99"/>
        <v>375</v>
      </c>
      <c r="BX74" s="137"/>
      <c r="BY74" s="6"/>
      <c r="BZ74" s="6"/>
      <c r="CA74" s="6"/>
      <c r="CB74" s="6"/>
      <c r="CH74" s="100"/>
      <c r="CI74" s="100"/>
      <c r="CJ74" s="100"/>
      <c r="CK74" s="100"/>
      <c r="CL74" s="100"/>
      <c r="CM74" s="100"/>
      <c r="CN74" s="100"/>
      <c r="CO74" s="100"/>
      <c r="CP74" s="100"/>
      <c r="CQ74" s="100"/>
      <c r="CR74" s="100"/>
    </row>
    <row r="75" spans="1:96" s="84" customFormat="1" x14ac:dyDescent="0.25">
      <c r="A75" s="51" t="s">
        <v>101</v>
      </c>
      <c r="B75" s="52" t="s">
        <v>115</v>
      </c>
      <c r="C75" s="53" t="s">
        <v>123</v>
      </c>
      <c r="D75" s="53" t="s">
        <v>96</v>
      </c>
      <c r="E75" s="45"/>
      <c r="F75" s="54"/>
      <c r="G75" s="8"/>
      <c r="H75" s="9"/>
      <c r="I75" s="71"/>
      <c r="J75" s="92"/>
      <c r="K75" s="11"/>
      <c r="L75" s="12"/>
      <c r="M75" s="12"/>
      <c r="N75" s="90"/>
      <c r="O75" s="12"/>
      <c r="P75" s="12"/>
      <c r="Q75" s="20"/>
      <c r="R75" s="11"/>
      <c r="S75" s="12"/>
      <c r="T75" s="12"/>
      <c r="U75" s="19"/>
      <c r="V75" s="19"/>
      <c r="W75" s="19"/>
      <c r="X75" s="30"/>
      <c r="Y75" s="11">
        <v>200</v>
      </c>
      <c r="Z75" s="12">
        <v>15</v>
      </c>
      <c r="AA75" s="20"/>
      <c r="AB75" s="12">
        <v>235</v>
      </c>
      <c r="AC75" s="12">
        <v>20</v>
      </c>
      <c r="AD75" s="20"/>
      <c r="AE75" s="38" t="s">
        <v>143</v>
      </c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80"/>
      <c r="AS75" s="102"/>
      <c r="AT75" s="100">
        <f t="shared" si="94"/>
        <v>0</v>
      </c>
      <c r="AU75" s="100">
        <f t="shared" si="95"/>
        <v>0</v>
      </c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32">
        <f t="shared" si="96"/>
        <v>0</v>
      </c>
      <c r="BU75" s="113"/>
      <c r="BV75" s="113"/>
      <c r="BW75" s="113">
        <f t="shared" si="99"/>
        <v>235</v>
      </c>
      <c r="BX75" s="137"/>
      <c r="BY75" s="6"/>
      <c r="BZ75" s="6"/>
      <c r="CA75" s="6"/>
      <c r="CB75" s="6"/>
      <c r="CH75" s="100"/>
      <c r="CI75" s="100"/>
      <c r="CJ75" s="100"/>
      <c r="CK75" s="100"/>
      <c r="CL75" s="100"/>
      <c r="CM75" s="100"/>
      <c r="CN75" s="100"/>
      <c r="CO75" s="100"/>
      <c r="CP75" s="100"/>
      <c r="CQ75" s="100"/>
      <c r="CR75" s="100"/>
    </row>
    <row r="76" spans="1:96" s="84" customFormat="1" x14ac:dyDescent="0.25">
      <c r="A76" s="51" t="s">
        <v>177</v>
      </c>
      <c r="B76" s="69" t="s">
        <v>178</v>
      </c>
      <c r="C76" s="53" t="s">
        <v>179</v>
      </c>
      <c r="D76" s="72" t="s">
        <v>77</v>
      </c>
      <c r="E76" s="73"/>
      <c r="F76" s="87"/>
      <c r="G76" s="88">
        <v>1.76</v>
      </c>
      <c r="H76" s="80"/>
      <c r="I76" s="85"/>
      <c r="J76" s="92"/>
      <c r="K76" s="81">
        <v>0.98</v>
      </c>
      <c r="L76" s="70"/>
      <c r="M76" s="70"/>
      <c r="N76" s="90">
        <f t="shared" ref="N76:N79" si="107">L76/K76</f>
        <v>0</v>
      </c>
      <c r="O76" s="70"/>
      <c r="P76" s="70"/>
      <c r="Q76" s="61"/>
      <c r="R76" s="81">
        <v>67</v>
      </c>
      <c r="S76" s="70"/>
      <c r="T76" s="70"/>
      <c r="U76" s="60">
        <v>0.6</v>
      </c>
      <c r="V76" s="60"/>
      <c r="W76" s="60"/>
      <c r="X76" s="82"/>
      <c r="Y76" s="81"/>
      <c r="Z76" s="70"/>
      <c r="AA76" s="61"/>
      <c r="AB76" s="70"/>
      <c r="AC76" s="70"/>
      <c r="AD76" s="61"/>
      <c r="AE76" s="83" t="s">
        <v>182</v>
      </c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80"/>
      <c r="AS76" s="102"/>
      <c r="AT76" s="100">
        <f t="shared" si="94"/>
        <v>0</v>
      </c>
      <c r="AU76" s="100">
        <f t="shared" si="95"/>
        <v>0</v>
      </c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32">
        <f t="shared" si="96"/>
        <v>0</v>
      </c>
      <c r="BU76" s="113"/>
      <c r="BV76" s="113"/>
      <c r="BW76" s="113" t="e">
        <f t="shared" si="99"/>
        <v>#N/A</v>
      </c>
      <c r="BX76" s="137"/>
      <c r="BY76" s="6"/>
      <c r="BZ76" s="6"/>
      <c r="CA76" s="6"/>
      <c r="CB76" s="6"/>
      <c r="CH76" s="100"/>
      <c r="CI76" s="100"/>
      <c r="CJ76" s="100"/>
      <c r="CK76" s="100"/>
      <c r="CL76" s="100"/>
      <c r="CM76" s="100"/>
      <c r="CN76" s="100"/>
      <c r="CO76" s="100"/>
      <c r="CP76" s="100"/>
      <c r="CQ76" s="100"/>
      <c r="CR76" s="100"/>
    </row>
    <row r="77" spans="1:96" s="84" customFormat="1" x14ac:dyDescent="0.25">
      <c r="A77" s="51" t="s">
        <v>192</v>
      </c>
      <c r="B77" s="52" t="s">
        <v>193</v>
      </c>
      <c r="C77" s="53" t="s">
        <v>194</v>
      </c>
      <c r="D77" s="53" t="s">
        <v>77</v>
      </c>
      <c r="E77" s="79">
        <v>0.79066531733796352</v>
      </c>
      <c r="F77" s="87"/>
      <c r="G77" s="88">
        <v>1.2</v>
      </c>
      <c r="H77" s="80">
        <v>0.02</v>
      </c>
      <c r="I77" s="85"/>
      <c r="J77" s="92">
        <f t="shared" ref="J77:J79" si="108">H77/G77</f>
        <v>1.6666666666666666E-2</v>
      </c>
      <c r="K77" s="81">
        <v>1.5</v>
      </c>
      <c r="L77" s="70">
        <v>0.04</v>
      </c>
      <c r="M77" s="70"/>
      <c r="N77" s="90">
        <f t="shared" si="107"/>
        <v>2.6666666666666668E-2</v>
      </c>
      <c r="O77" s="70"/>
      <c r="P77" s="70"/>
      <c r="Q77" s="61"/>
      <c r="R77" s="81"/>
      <c r="S77" s="70"/>
      <c r="T77" s="70"/>
      <c r="U77" s="60"/>
      <c r="V77" s="60"/>
      <c r="W77" s="60"/>
      <c r="X77" s="82"/>
      <c r="Y77" s="81"/>
      <c r="Z77" s="70"/>
      <c r="AA77" s="61"/>
      <c r="AB77" s="70"/>
      <c r="AC77" s="70"/>
      <c r="AD77" s="61"/>
      <c r="AE77" s="83"/>
      <c r="AH77" s="100">
        <v>73.09</v>
      </c>
      <c r="AI77" s="100"/>
      <c r="AJ77" s="100">
        <v>12.99</v>
      </c>
      <c r="AK77" s="100"/>
      <c r="AL77" s="100"/>
      <c r="AM77" s="100"/>
      <c r="AN77" s="100"/>
      <c r="AO77" s="100">
        <v>8.4600000000000009</v>
      </c>
      <c r="AP77" s="100">
        <v>5.45</v>
      </c>
      <c r="AQ77" s="100"/>
      <c r="AR77" s="9">
        <f>SUM(AH77:AQ77)</f>
        <v>99.99</v>
      </c>
      <c r="AS77" s="100"/>
      <c r="AT77" s="100">
        <f t="shared" si="94"/>
        <v>0.65372048300091834</v>
      </c>
      <c r="AU77" s="100">
        <f t="shared" si="95"/>
        <v>0.13694483433704513</v>
      </c>
      <c r="AV77" s="100"/>
      <c r="AW77" s="100">
        <f>AH77/60.09</f>
        <v>1.216342153436512</v>
      </c>
      <c r="AX77" s="100"/>
      <c r="AY77" s="100">
        <f>AJ77/101.96</f>
        <v>0.12740290309925462</v>
      </c>
      <c r="AZ77" s="100">
        <f>AK77/71.85</f>
        <v>0</v>
      </c>
      <c r="BA77" s="100">
        <f>AL77/70.94</f>
        <v>0</v>
      </c>
      <c r="BB77" s="100">
        <f>AM77/40.31</f>
        <v>0</v>
      </c>
      <c r="BC77" s="100">
        <f>AN77/56.08</f>
        <v>0</v>
      </c>
      <c r="BD77" s="100">
        <f>AO77/61.8</f>
        <v>0.13689320388349516</v>
      </c>
      <c r="BE77" s="100">
        <f>AP77/94.2</f>
        <v>5.7855626326963908E-2</v>
      </c>
      <c r="BF77" s="100">
        <f>AQ77/141.95</f>
        <v>0</v>
      </c>
      <c r="BG77" s="100">
        <f>SUM(AW77:BE77)</f>
        <v>1.5384938867462254</v>
      </c>
      <c r="BH77" s="100"/>
      <c r="BI77" s="100"/>
      <c r="BJ77" s="100">
        <f>AW77</f>
        <v>1.216342153436512</v>
      </c>
      <c r="BK77" s="100">
        <f>AX77</f>
        <v>0</v>
      </c>
      <c r="BL77" s="100">
        <f>2*AY77</f>
        <v>0.25480580619850923</v>
      </c>
      <c r="BM77" s="100">
        <f>AZ77</f>
        <v>0</v>
      </c>
      <c r="BN77" s="100">
        <f>BA77</f>
        <v>0</v>
      </c>
      <c r="BO77" s="100">
        <f>BB77</f>
        <v>0</v>
      </c>
      <c r="BP77" s="100">
        <f>BC77</f>
        <v>0</v>
      </c>
      <c r="BQ77" s="100">
        <f>2*BD77</f>
        <v>0.27378640776699031</v>
      </c>
      <c r="BR77" s="100">
        <f>2*BE77</f>
        <v>0.11571125265392782</v>
      </c>
      <c r="BS77" s="100">
        <f>2*BF77</f>
        <v>0</v>
      </c>
      <c r="BT77" s="132">
        <f t="shared" si="96"/>
        <v>1.8606456200559394</v>
      </c>
      <c r="BU77" s="113"/>
      <c r="BV77" s="113">
        <f t="shared" si="98"/>
        <v>62.527874643650392</v>
      </c>
      <c r="BW77" s="113" t="e">
        <f t="shared" si="99"/>
        <v>#N/A</v>
      </c>
      <c r="BX77" s="137"/>
      <c r="BY77" s="6"/>
      <c r="BZ77" s="6"/>
      <c r="CA77" s="6"/>
      <c r="CB77" s="6"/>
      <c r="CH77" s="100">
        <f>BJ77/$BT77</f>
        <v>0.65372048300091834</v>
      </c>
      <c r="CI77" s="100"/>
      <c r="CJ77" s="100">
        <f>BL77/$BT77</f>
        <v>0.13694483433704513</v>
      </c>
      <c r="CK77" s="100"/>
      <c r="CL77" s="100">
        <f t="shared" ref="CL77:CR78" si="109">BN77/$BT77</f>
        <v>0</v>
      </c>
      <c r="CM77" s="100">
        <f t="shared" si="109"/>
        <v>0</v>
      </c>
      <c r="CN77" s="100">
        <f t="shared" si="109"/>
        <v>0</v>
      </c>
      <c r="CO77" s="100">
        <f t="shared" si="109"/>
        <v>0.1471459179630128</v>
      </c>
      <c r="CP77" s="100">
        <f t="shared" si="109"/>
        <v>6.2188764699023673E-2</v>
      </c>
      <c r="CQ77" s="100">
        <f t="shared" si="109"/>
        <v>0</v>
      </c>
      <c r="CR77" s="100">
        <f t="shared" si="109"/>
        <v>1</v>
      </c>
    </row>
    <row r="78" spans="1:96" s="84" customFormat="1" x14ac:dyDescent="0.25">
      <c r="A78" s="51" t="s">
        <v>195</v>
      </c>
      <c r="B78" s="52" t="s">
        <v>196</v>
      </c>
      <c r="C78" s="53" t="s">
        <v>19</v>
      </c>
      <c r="D78" s="53" t="s">
        <v>77</v>
      </c>
      <c r="E78" s="79">
        <v>0.80524921389779802</v>
      </c>
      <c r="F78" s="87">
        <v>0.84064893748481084</v>
      </c>
      <c r="G78" s="88"/>
      <c r="H78" s="80"/>
      <c r="I78" s="85"/>
      <c r="J78" s="92"/>
      <c r="K78" s="81"/>
      <c r="L78" s="70"/>
      <c r="M78" s="70"/>
      <c r="N78" s="90"/>
      <c r="O78" s="70"/>
      <c r="P78" s="70"/>
      <c r="Q78" s="61"/>
      <c r="R78" s="81"/>
      <c r="S78" s="70"/>
      <c r="T78" s="70"/>
      <c r="U78" s="60"/>
      <c r="V78" s="60"/>
      <c r="W78" s="60"/>
      <c r="X78" s="82"/>
      <c r="Y78" s="81">
        <v>207</v>
      </c>
      <c r="Z78" s="70">
        <v>22</v>
      </c>
      <c r="AA78" s="61"/>
      <c r="AB78" s="70">
        <v>143</v>
      </c>
      <c r="AC78" s="70">
        <v>10</v>
      </c>
      <c r="AD78" s="61"/>
      <c r="AE78" s="38" t="s">
        <v>163</v>
      </c>
      <c r="AH78" s="100">
        <v>68.957142857142856</v>
      </c>
      <c r="AI78" s="100">
        <v>0.5</v>
      </c>
      <c r="AJ78" s="100">
        <v>15.760000000000002</v>
      </c>
      <c r="AK78" s="100">
        <v>0.93571428571428583</v>
      </c>
      <c r="AL78" s="100">
        <v>0.49285714285714288</v>
      </c>
      <c r="AM78" s="100">
        <v>0.24571428571428572</v>
      </c>
      <c r="AN78" s="100">
        <v>1.4542857142857142</v>
      </c>
      <c r="AO78" s="100">
        <v>4.2271428571428578</v>
      </c>
      <c r="AP78" s="100">
        <v>7.3514285714285705</v>
      </c>
      <c r="AQ78" s="100">
        <v>0.28999999999999998</v>
      </c>
      <c r="AR78" s="9">
        <v>100.21428571428572</v>
      </c>
      <c r="AS78" s="100"/>
      <c r="AT78" s="100">
        <f t="shared" si="94"/>
        <v>0.63436004407557312</v>
      </c>
      <c r="AU78" s="100">
        <f t="shared" si="95"/>
        <v>0.17088940900673916</v>
      </c>
      <c r="AV78" s="100"/>
      <c r="AW78" s="100">
        <v>1.147564367734113</v>
      </c>
      <c r="AX78" s="100">
        <v>6.25782227784731E-3</v>
      </c>
      <c r="AY78" s="100">
        <v>0.15457041977245978</v>
      </c>
      <c r="AZ78" s="100">
        <v>1.3023163336315738E-2</v>
      </c>
      <c r="BA78" s="100">
        <v>6.9475210439405525E-3</v>
      </c>
      <c r="BB78" s="100">
        <v>6.095616117943084E-3</v>
      </c>
      <c r="BC78" s="100">
        <v>2.5932341552883632E-2</v>
      </c>
      <c r="BD78" s="100">
        <v>6.8400369856680548E-2</v>
      </c>
      <c r="BE78" s="100">
        <v>7.8040643008795874E-2</v>
      </c>
      <c r="BF78" s="100">
        <v>5.8370653650681827E-4</v>
      </c>
      <c r="BG78" s="100">
        <v>1.50683226470098</v>
      </c>
      <c r="BH78" s="100"/>
      <c r="BI78" s="100"/>
      <c r="BJ78" s="100">
        <v>1.147564367734113</v>
      </c>
      <c r="BK78" s="100">
        <v>6.25782227784731E-3</v>
      </c>
      <c r="BL78" s="100">
        <v>0.30914083954491955</v>
      </c>
      <c r="BM78" s="100">
        <v>1.3023163336315738E-2</v>
      </c>
      <c r="BN78" s="100">
        <v>6.9475210439405525E-3</v>
      </c>
      <c r="BO78" s="100">
        <v>6.095616117943084E-3</v>
      </c>
      <c r="BP78" s="100">
        <v>2.5932341552883632E-2</v>
      </c>
      <c r="BQ78" s="100">
        <v>0.1368007397133611</v>
      </c>
      <c r="BR78" s="100">
        <v>0.15608128601759175</v>
      </c>
      <c r="BS78" s="100">
        <v>1.1674130730136365E-3</v>
      </c>
      <c r="BT78" s="132">
        <f t="shared" si="96"/>
        <v>1.8090111104119293</v>
      </c>
      <c r="BU78" s="113">
        <f t="shared" si="97"/>
        <v>0.3188287271437325</v>
      </c>
      <c r="BV78" s="113">
        <f t="shared" si="98"/>
        <v>211.34368451428458</v>
      </c>
      <c r="BW78" s="113">
        <f t="shared" si="99"/>
        <v>143</v>
      </c>
      <c r="BX78" s="137">
        <f t="shared" ref="BX78" si="110">(BW78-BV78)^2</f>
        <v>4670.8592129880617</v>
      </c>
      <c r="BY78" s="6"/>
      <c r="BZ78" s="6"/>
      <c r="CA78" s="6"/>
      <c r="CB78" s="6"/>
      <c r="CH78" s="100">
        <f>BJ78/$BT78</f>
        <v>0.63436004407557312</v>
      </c>
      <c r="CI78" s="100">
        <f>BK78/$BT78</f>
        <v>3.4592503284417877E-3</v>
      </c>
      <c r="CJ78" s="100">
        <f>BL78/$BT78</f>
        <v>0.17088940900673916</v>
      </c>
      <c r="CK78" s="100">
        <f>BM78/$BT78</f>
        <v>7.1990510513505017E-3</v>
      </c>
      <c r="CL78" s="100">
        <f t="shared" si="109"/>
        <v>3.8405076696065923E-3</v>
      </c>
      <c r="CM78" s="100">
        <f t="shared" si="109"/>
        <v>3.3695846768763368E-3</v>
      </c>
      <c r="CN78" s="100">
        <f t="shared" si="109"/>
        <v>1.4335092473245556E-2</v>
      </c>
      <c r="CO78" s="100">
        <f t="shared" si="109"/>
        <v>7.5621835004766907E-2</v>
      </c>
      <c r="CP78" s="100">
        <f t="shared" si="109"/>
        <v>8.6279893539211339E-2</v>
      </c>
      <c r="CQ78" s="100">
        <f t="shared" si="109"/>
        <v>6.4533217418869546E-4</v>
      </c>
      <c r="CR78" s="100">
        <f t="shared" si="109"/>
        <v>1</v>
      </c>
    </row>
    <row r="79" spans="1:96" ht="18" thickBot="1" x14ac:dyDescent="0.3">
      <c r="A79" s="77" t="s">
        <v>101</v>
      </c>
      <c r="B79" s="68" t="s">
        <v>116</v>
      </c>
      <c r="C79" s="78" t="s">
        <v>119</v>
      </c>
      <c r="D79" s="74"/>
      <c r="E79" s="75"/>
      <c r="F79" s="55"/>
      <c r="G79" s="13">
        <v>0.56000000000000005</v>
      </c>
      <c r="H79" s="14">
        <v>0.04</v>
      </c>
      <c r="I79" s="86"/>
      <c r="J79" s="93">
        <f t="shared" si="108"/>
        <v>7.1428571428571425E-2</v>
      </c>
      <c r="K79" s="26">
        <v>0.57999999999999996</v>
      </c>
      <c r="L79" s="27">
        <v>0.02</v>
      </c>
      <c r="M79" s="27"/>
      <c r="N79" s="91">
        <f t="shared" si="107"/>
        <v>3.4482758620689662E-2</v>
      </c>
      <c r="O79" s="27"/>
      <c r="P79" s="27"/>
      <c r="Q79" s="25"/>
      <c r="R79" s="26"/>
      <c r="S79" s="27"/>
      <c r="T79" s="27"/>
      <c r="U79" s="24"/>
      <c r="V79" s="24"/>
      <c r="W79" s="24"/>
      <c r="X79" s="67"/>
      <c r="Y79" s="26"/>
      <c r="Z79" s="27"/>
      <c r="AA79" s="25"/>
      <c r="AB79" s="27"/>
      <c r="AC79" s="27"/>
      <c r="AD79" s="25"/>
      <c r="AE79" s="39" t="s">
        <v>126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00">
        <f t="shared" si="94"/>
        <v>0</v>
      </c>
      <c r="AU79" s="100">
        <f t="shared" si="95"/>
        <v>0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32">
        <f t="shared" si="96"/>
        <v>0</v>
      </c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</row>
    <row r="80" spans="1:96" x14ac:dyDescent="0.25">
      <c r="D80" s="1" t="s">
        <v>80</v>
      </c>
    </row>
    <row r="81" spans="1:36" x14ac:dyDescent="0.25">
      <c r="B81" s="4">
        <v>0.65</v>
      </c>
      <c r="C81" s="1">
        <f>AVERAGE(B81:B84)</f>
        <v>0.60499999999999998</v>
      </c>
      <c r="G81" s="1">
        <v>0.02</v>
      </c>
      <c r="H81" s="1">
        <f>SQRT((G81/B81)^2+(G82/B82)^2)</f>
        <v>9.4438786193175847E-2</v>
      </c>
      <c r="I81" s="1">
        <f>H81*C81</f>
        <v>5.7135465646871386E-2</v>
      </c>
    </row>
    <row r="82" spans="1:36" x14ac:dyDescent="0.25">
      <c r="B82" s="4">
        <v>0.56000000000000005</v>
      </c>
      <c r="E82" s="2"/>
      <c r="F82" s="2"/>
      <c r="G82" s="1">
        <v>0.05</v>
      </c>
    </row>
    <row r="83" spans="1:36" x14ac:dyDescent="0.25">
      <c r="E83" s="2"/>
      <c r="F83" s="2"/>
      <c r="AI83" s="76"/>
      <c r="AJ83" s="76"/>
    </row>
    <row r="84" spans="1:36" x14ac:dyDescent="0.25">
      <c r="A84" s="62" t="s">
        <v>84</v>
      </c>
      <c r="E84" s="2"/>
      <c r="F84" s="2"/>
      <c r="AI84" s="76"/>
      <c r="AJ84" s="76"/>
    </row>
    <row r="85" spans="1:36" x14ac:dyDescent="0.25">
      <c r="A85" s="63" t="s">
        <v>82</v>
      </c>
      <c r="AI85" s="76"/>
      <c r="AJ85" s="76"/>
    </row>
    <row r="86" spans="1:36" x14ac:dyDescent="0.25">
      <c r="A86" s="64" t="s">
        <v>83</v>
      </c>
      <c r="AI86" s="76"/>
      <c r="AJ86" s="76"/>
    </row>
    <row r="87" spans="1:36" x14ac:dyDescent="0.25">
      <c r="AI87" s="76"/>
      <c r="AJ87" s="76"/>
    </row>
    <row r="88" spans="1:36" x14ac:dyDescent="0.25">
      <c r="AI88" s="76"/>
      <c r="AJ88" s="76"/>
    </row>
    <row r="89" spans="1:36" x14ac:dyDescent="0.25">
      <c r="AI89" s="76"/>
      <c r="AJ89" s="76"/>
    </row>
    <row r="90" spans="1:36" x14ac:dyDescent="0.25">
      <c r="AI90" s="76"/>
      <c r="AJ90" s="76"/>
    </row>
    <row r="91" spans="1:36" x14ac:dyDescent="0.25">
      <c r="AI91" s="76"/>
      <c r="AJ91" s="76"/>
    </row>
    <row r="92" spans="1:36" x14ac:dyDescent="0.25">
      <c r="AI92" s="76"/>
      <c r="AJ92" s="97"/>
    </row>
    <row r="93" spans="1:36" x14ac:dyDescent="0.25">
      <c r="AI93" s="76"/>
      <c r="AJ93" s="98"/>
    </row>
    <row r="94" spans="1:36" x14ac:dyDescent="0.25">
      <c r="AI94" s="97"/>
      <c r="AJ94" s="76"/>
    </row>
    <row r="95" spans="1:36" x14ac:dyDescent="0.25">
      <c r="AI95" s="76"/>
      <c r="AJ95" s="76"/>
    </row>
    <row r="96" spans="1:36" x14ac:dyDescent="0.25">
      <c r="AI96" s="76"/>
      <c r="AJ96" s="76"/>
    </row>
    <row r="97" spans="35:36" x14ac:dyDescent="0.25">
      <c r="AI97" s="97"/>
      <c r="AJ97" s="99"/>
    </row>
    <row r="98" spans="35:36" x14ac:dyDescent="0.25">
      <c r="AI98" s="76"/>
      <c r="AJ98" s="76"/>
    </row>
    <row r="99" spans="35:36" x14ac:dyDescent="0.25">
      <c r="AI99" s="76"/>
      <c r="AJ99" s="76"/>
    </row>
    <row r="100" spans="35:36" x14ac:dyDescent="0.25">
      <c r="AI100" s="76"/>
      <c r="AJ100" s="76"/>
    </row>
    <row r="101" spans="35:36" x14ac:dyDescent="0.25">
      <c r="AI101" s="76"/>
      <c r="AJ101" s="76"/>
    </row>
    <row r="102" spans="35:36" x14ac:dyDescent="0.25">
      <c r="AI102" s="76"/>
      <c r="AJ102" s="76"/>
    </row>
    <row r="103" spans="35:36" x14ac:dyDescent="0.25">
      <c r="AI103" s="76"/>
      <c r="AJ103" s="76"/>
    </row>
    <row r="104" spans="35:36" x14ac:dyDescent="0.25">
      <c r="AI104" s="76"/>
      <c r="AJ104" s="76"/>
    </row>
    <row r="105" spans="35:36" x14ac:dyDescent="0.25">
      <c r="AI105" s="76"/>
      <c r="AJ105" s="76"/>
    </row>
    <row r="106" spans="35:36" x14ac:dyDescent="0.25">
      <c r="AI106" s="76"/>
      <c r="AJ106" s="76"/>
    </row>
    <row r="107" spans="35:36" x14ac:dyDescent="0.25">
      <c r="AI107" s="76"/>
      <c r="AJ107" s="76"/>
    </row>
    <row r="108" spans="35:36" x14ac:dyDescent="0.25">
      <c r="AI108" s="76"/>
      <c r="AJ108" s="97"/>
    </row>
    <row r="109" spans="35:36" x14ac:dyDescent="0.25">
      <c r="AI109" s="97"/>
      <c r="AJ109" s="76"/>
    </row>
    <row r="110" spans="35:36" x14ac:dyDescent="0.25">
      <c r="AI110" s="97"/>
      <c r="AJ110" s="97"/>
    </row>
    <row r="111" spans="35:36" x14ac:dyDescent="0.25">
      <c r="AI111" s="76"/>
      <c r="AJ111" s="76"/>
    </row>
    <row r="112" spans="35:36" x14ac:dyDescent="0.25">
      <c r="AI112" s="76"/>
      <c r="AJ112" s="76"/>
    </row>
    <row r="113" spans="1:87" x14ac:dyDescent="0.25">
      <c r="AI113" s="76"/>
      <c r="AJ113" s="76"/>
    </row>
    <row r="114" spans="1:87" x14ac:dyDescent="0.25">
      <c r="AI114" s="76"/>
      <c r="AJ114" s="76"/>
    </row>
    <row r="115" spans="1:87" x14ac:dyDescent="0.25">
      <c r="A115" s="22" t="s">
        <v>56</v>
      </c>
      <c r="B115" s="19"/>
      <c r="C115" s="20"/>
      <c r="D115" s="20"/>
      <c r="E115" s="16"/>
      <c r="F115" s="56"/>
      <c r="G115" s="11"/>
      <c r="H115" s="12"/>
      <c r="I115" s="10"/>
      <c r="J115" s="71"/>
      <c r="K115" s="11"/>
      <c r="L115" s="12"/>
      <c r="M115" s="20"/>
      <c r="N115" s="12"/>
      <c r="O115" s="11"/>
      <c r="P115" s="12"/>
      <c r="Q115" s="20"/>
      <c r="R115" s="11"/>
      <c r="S115" s="12"/>
      <c r="T115" s="12"/>
      <c r="U115" s="28"/>
      <c r="V115" s="28"/>
      <c r="W115" s="28"/>
      <c r="X115" s="29"/>
      <c r="Y115" s="11"/>
      <c r="Z115" s="28"/>
      <c r="AA115" s="29"/>
      <c r="AB115" s="11"/>
      <c r="AC115" s="28"/>
      <c r="AD115" s="29"/>
      <c r="AI115" s="76"/>
      <c r="AJ115" s="76"/>
    </row>
    <row r="116" spans="1:87" ht="18" thickBot="1" x14ac:dyDescent="0.3">
      <c r="A116" s="23" t="s">
        <v>44</v>
      </c>
      <c r="B116" s="24" t="s">
        <v>33</v>
      </c>
      <c r="C116" s="25" t="s">
        <v>41</v>
      </c>
      <c r="D116" s="25"/>
      <c r="E116" s="17" t="s">
        <v>58</v>
      </c>
      <c r="F116" s="57"/>
      <c r="G116" s="13">
        <v>1.5</v>
      </c>
      <c r="H116" s="14">
        <v>0.15</v>
      </c>
      <c r="I116" s="15"/>
      <c r="J116" s="86"/>
      <c r="K116" s="26">
        <v>1.2</v>
      </c>
      <c r="L116" s="27">
        <v>0.59</v>
      </c>
      <c r="M116" s="25"/>
      <c r="N116" s="27"/>
      <c r="O116" s="26"/>
      <c r="P116" s="27"/>
      <c r="Q116" s="25"/>
      <c r="R116" s="26"/>
      <c r="S116" s="27"/>
      <c r="T116" s="27"/>
      <c r="U116" s="31"/>
      <c r="V116" s="31"/>
      <c r="W116" s="31"/>
      <c r="X116" s="32"/>
      <c r="Y116" s="26"/>
      <c r="Z116" s="31"/>
      <c r="AA116" s="32"/>
      <c r="AB116" s="26"/>
      <c r="AC116" s="31"/>
      <c r="AD116" s="32"/>
      <c r="AE116" s="5" t="s">
        <v>55</v>
      </c>
      <c r="AI116" s="76"/>
      <c r="AJ116" s="76"/>
    </row>
    <row r="117" spans="1:87" x14ac:dyDescent="0.25">
      <c r="A117" s="18" t="s">
        <v>43</v>
      </c>
      <c r="B117" s="19" t="s">
        <v>30</v>
      </c>
      <c r="C117" s="20" t="s">
        <v>15</v>
      </c>
      <c r="D117" s="20"/>
      <c r="E117" s="46">
        <v>0.8</v>
      </c>
      <c r="F117" s="58"/>
      <c r="G117" s="8">
        <v>1.67</v>
      </c>
      <c r="H117" s="9">
        <v>0.06</v>
      </c>
      <c r="I117" s="10"/>
      <c r="J117" s="71"/>
      <c r="K117" s="11">
        <v>1.1299999999999999</v>
      </c>
      <c r="L117" s="12">
        <v>0.04</v>
      </c>
      <c r="M117" s="20"/>
      <c r="N117" s="12"/>
      <c r="O117" s="11">
        <v>49</v>
      </c>
      <c r="P117" s="12">
        <v>2</v>
      </c>
      <c r="Q117" s="20"/>
      <c r="R117" s="11">
        <v>70</v>
      </c>
      <c r="S117" s="12"/>
      <c r="T117" s="12"/>
      <c r="U117" s="12">
        <v>2</v>
      </c>
      <c r="V117" s="12"/>
      <c r="W117" s="12"/>
      <c r="X117" s="20"/>
      <c r="Y117" s="11">
        <v>70</v>
      </c>
      <c r="Z117" s="12">
        <v>2</v>
      </c>
      <c r="AA117" s="20"/>
      <c r="AB117" s="11">
        <v>70</v>
      </c>
      <c r="AC117" s="12">
        <v>2</v>
      </c>
      <c r="AD117" s="20"/>
      <c r="AE117" s="38"/>
      <c r="AI117" s="76"/>
      <c r="AJ117" s="76"/>
    </row>
    <row r="118" spans="1:87" s="6" customFormat="1" x14ac:dyDescent="0.25">
      <c r="A118" s="18" t="s">
        <v>43</v>
      </c>
      <c r="B118" s="19" t="s">
        <v>27</v>
      </c>
      <c r="C118" s="20" t="s">
        <v>19</v>
      </c>
      <c r="D118" s="20"/>
      <c r="E118" s="45">
        <v>0.85599999999999998</v>
      </c>
      <c r="F118" s="54"/>
      <c r="G118" s="8">
        <v>1.66</v>
      </c>
      <c r="H118" s="9">
        <v>0.05</v>
      </c>
      <c r="I118" s="10"/>
      <c r="J118" s="71"/>
      <c r="K118" s="11">
        <v>1.41</v>
      </c>
      <c r="L118" s="12">
        <v>7.0000000000000007E-2</v>
      </c>
      <c r="M118" s="20"/>
      <c r="N118" s="12"/>
      <c r="O118" s="11"/>
      <c r="P118" s="12"/>
      <c r="Q118" s="20"/>
      <c r="R118" s="11"/>
      <c r="S118" s="12"/>
      <c r="T118" s="12"/>
      <c r="U118" s="28"/>
      <c r="V118" s="28"/>
      <c r="W118" s="28"/>
      <c r="X118" s="29"/>
      <c r="Y118" s="11"/>
      <c r="Z118" s="12"/>
      <c r="AA118" s="20"/>
      <c r="AB118" s="12"/>
      <c r="AC118" s="12"/>
      <c r="AD118" s="20"/>
      <c r="AE118" s="38" t="s">
        <v>81</v>
      </c>
      <c r="AI118" s="76"/>
      <c r="AJ118" s="76"/>
      <c r="CI118" s="132"/>
    </row>
    <row r="119" spans="1:87" s="6" customFormat="1" x14ac:dyDescent="0.25">
      <c r="A119" s="51" t="s">
        <v>68</v>
      </c>
      <c r="B119" s="52" t="s">
        <v>64</v>
      </c>
      <c r="C119" s="53" t="s">
        <v>191</v>
      </c>
      <c r="D119" s="53" t="s">
        <v>77</v>
      </c>
      <c r="E119" s="45">
        <v>0.622</v>
      </c>
      <c r="F119" s="45"/>
      <c r="G119" s="59">
        <v>1.02</v>
      </c>
      <c r="H119" s="9">
        <v>0.03</v>
      </c>
      <c r="I119" s="10"/>
      <c r="J119" s="71"/>
      <c r="K119" s="11">
        <v>0.62</v>
      </c>
      <c r="L119" s="12">
        <v>0.06</v>
      </c>
      <c r="M119" s="20"/>
      <c r="N119" s="12"/>
      <c r="O119" s="11"/>
      <c r="P119" s="12"/>
      <c r="Q119" s="20"/>
      <c r="R119" s="11">
        <v>63.9</v>
      </c>
      <c r="S119" s="12"/>
      <c r="T119" s="12"/>
      <c r="U119" s="12">
        <v>5.4</v>
      </c>
      <c r="V119" s="12"/>
      <c r="W119" s="12"/>
      <c r="X119" s="30"/>
      <c r="Y119" s="11">
        <v>308</v>
      </c>
      <c r="Z119" s="12">
        <v>110</v>
      </c>
      <c r="AA119" s="20"/>
      <c r="AB119" s="12"/>
      <c r="AC119" s="12"/>
      <c r="AD119" s="20"/>
      <c r="AE119" s="38" t="s">
        <v>66</v>
      </c>
      <c r="AI119" s="76"/>
      <c r="AJ119" s="76"/>
      <c r="CI119" s="132"/>
    </row>
    <row r="120" spans="1:87" s="6" customFormat="1" x14ac:dyDescent="0.25">
      <c r="A120" s="42" t="s">
        <v>43</v>
      </c>
      <c r="B120" s="43" t="s">
        <v>29</v>
      </c>
      <c r="C120" s="44" t="s">
        <v>12</v>
      </c>
      <c r="D120" s="44" t="s">
        <v>79</v>
      </c>
      <c r="E120" s="45">
        <v>0.75900000000000001</v>
      </c>
      <c r="F120" s="45"/>
      <c r="G120" s="9">
        <v>1.08</v>
      </c>
      <c r="H120" s="9">
        <v>0.11</v>
      </c>
      <c r="I120" s="10"/>
      <c r="J120" s="71"/>
      <c r="K120" s="11">
        <v>1.1499999999999999</v>
      </c>
      <c r="L120" s="12">
        <v>0.17</v>
      </c>
      <c r="M120" s="20"/>
      <c r="N120" s="12"/>
      <c r="O120" s="11">
        <v>40.83</v>
      </c>
      <c r="P120" s="12">
        <v>4.12</v>
      </c>
      <c r="Q120" s="20"/>
      <c r="R120" s="11">
        <v>70.319999999999993</v>
      </c>
      <c r="S120" s="12"/>
      <c r="T120" s="12"/>
      <c r="U120" s="12">
        <v>6.86</v>
      </c>
      <c r="V120" s="12"/>
      <c r="W120" s="12"/>
      <c r="X120" s="20"/>
      <c r="Y120" s="11"/>
      <c r="Z120" s="12"/>
      <c r="AA120" s="20"/>
      <c r="AB120" s="12"/>
      <c r="AC120" s="12"/>
      <c r="AD120" s="20"/>
      <c r="AE120" s="38" t="s">
        <v>99</v>
      </c>
      <c r="AI120" s="76"/>
      <c r="AJ120" s="76"/>
      <c r="CI120" s="132"/>
    </row>
    <row r="121" spans="1:87" x14ac:dyDescent="0.25">
      <c r="A121" s="51" t="s">
        <v>151</v>
      </c>
      <c r="B121" s="52" t="s">
        <v>147</v>
      </c>
      <c r="C121" s="53" t="s">
        <v>148</v>
      </c>
      <c r="D121" s="53" t="s">
        <v>77</v>
      </c>
      <c r="E121" s="45">
        <v>0.63792425803275299</v>
      </c>
      <c r="F121" s="45">
        <v>0.72674148218742618</v>
      </c>
      <c r="G121" s="9">
        <v>1.07</v>
      </c>
      <c r="H121" s="9">
        <v>0.02</v>
      </c>
      <c r="I121" s="10"/>
      <c r="J121" s="71"/>
      <c r="K121" s="11">
        <v>0.53</v>
      </c>
      <c r="L121" s="12">
        <v>0.01</v>
      </c>
      <c r="M121" s="20"/>
      <c r="N121" s="12"/>
      <c r="O121" s="11">
        <v>24.2</v>
      </c>
      <c r="P121" s="12">
        <v>1</v>
      </c>
      <c r="Q121" s="20"/>
      <c r="R121" s="11"/>
      <c r="S121" s="12"/>
      <c r="T121" s="12"/>
      <c r="U121" s="19"/>
      <c r="V121" s="19"/>
      <c r="W121" s="19"/>
      <c r="X121" s="30"/>
      <c r="Y121" s="11"/>
      <c r="Z121" s="12"/>
      <c r="AA121" s="20"/>
      <c r="AB121" s="12"/>
      <c r="AC121" s="12"/>
      <c r="AD121" s="20"/>
      <c r="AE121" s="38" t="s">
        <v>153</v>
      </c>
    </row>
    <row r="122" spans="1:87" s="6" customFormat="1" x14ac:dyDescent="0.25">
      <c r="A122" s="51" t="s">
        <v>151</v>
      </c>
      <c r="B122" s="52" t="s">
        <v>150</v>
      </c>
      <c r="C122" s="53" t="s">
        <v>149</v>
      </c>
      <c r="D122" s="53" t="s">
        <v>77</v>
      </c>
      <c r="E122" s="45">
        <v>0.64332788361276216</v>
      </c>
      <c r="F122" s="45">
        <v>0.75505692442102568</v>
      </c>
      <c r="G122" s="9">
        <v>0.87</v>
      </c>
      <c r="H122" s="9">
        <v>0.04</v>
      </c>
      <c r="I122" s="10"/>
      <c r="J122" s="71"/>
      <c r="K122" s="11">
        <v>0.52</v>
      </c>
      <c r="L122" s="12">
        <v>0.03</v>
      </c>
      <c r="M122" s="20"/>
      <c r="N122" s="12"/>
      <c r="O122" s="11">
        <v>20.9</v>
      </c>
      <c r="P122" s="12">
        <v>1.3</v>
      </c>
      <c r="Q122" s="20"/>
      <c r="R122" s="11"/>
      <c r="S122" s="12"/>
      <c r="T122" s="12"/>
      <c r="U122" s="19"/>
      <c r="V122" s="19"/>
      <c r="W122" s="19"/>
      <c r="X122" s="30"/>
      <c r="Y122" s="11"/>
      <c r="Z122" s="12"/>
      <c r="AA122" s="20"/>
      <c r="AB122" s="11"/>
      <c r="AC122" s="12"/>
      <c r="AD122" s="20"/>
      <c r="AE122" s="38" t="s">
        <v>152</v>
      </c>
      <c r="CI122" s="1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Feasibility Report 1</vt:lpstr>
      <vt:lpstr>Henry Cut down (2)</vt:lpstr>
      <vt:lpstr>Henry Cut down</vt:lpstr>
      <vt:lpstr>Henry Individual 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William Towbin</cp:lastModifiedBy>
  <dcterms:created xsi:type="dcterms:W3CDTF">2021-04-15T01:27:20Z</dcterms:created>
  <dcterms:modified xsi:type="dcterms:W3CDTF">2021-05-20T16:54:53Z</dcterms:modified>
</cp:coreProperties>
</file>